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odelación CS\Modelos\Modelo Res X Cerdo\2022\"/>
    </mc:Choice>
  </mc:AlternateContent>
  <bookViews>
    <workbookView xWindow="0" yWindow="0" windowWidth="20490" windowHeight="6855" firstSheet="3" activeTab="6"/>
  </bookViews>
  <sheets>
    <sheet name="Comparativo CPM-CPE" sheetId="1" state="hidden" r:id="rId1"/>
    <sheet name="Comparativo CPE" sheetId="3" state="hidden" r:id="rId2"/>
    <sheet name="Comparativo CPE V2" sheetId="4" r:id="rId3"/>
    <sheet name="New Comparative" sheetId="5" r:id="rId4"/>
    <sheet name="Comparativo $" sheetId="6" r:id="rId5"/>
    <sheet name="Comparativo $ (+) Pulpa Res" sheetId="7" r:id="rId6"/>
    <sheet name="Comparativo $ 40% Comp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8" l="1"/>
  <c r="T12" i="8"/>
  <c r="T6" i="8"/>
  <c r="T13" i="8"/>
  <c r="S13" i="8"/>
  <c r="R13" i="8"/>
  <c r="Q13" i="8"/>
  <c r="N16" i="8" l="1"/>
  <c r="N6" i="8"/>
  <c r="D6" i="8"/>
  <c r="E6" i="8"/>
  <c r="F6" i="8"/>
  <c r="F23" i="8" s="1"/>
  <c r="G6" i="8"/>
  <c r="H6" i="8"/>
  <c r="I6" i="8"/>
  <c r="I28" i="8" s="1"/>
  <c r="J6" i="8"/>
  <c r="J28" i="8" s="1"/>
  <c r="K6" i="8"/>
  <c r="K28" i="8" s="1"/>
  <c r="E135" i="8"/>
  <c r="C134" i="8"/>
  <c r="C135" i="8" s="1"/>
  <c r="D135" i="8" s="1"/>
  <c r="D136" i="8" s="1"/>
  <c r="E132" i="8"/>
  <c r="C132" i="8"/>
  <c r="D132" i="8" s="1"/>
  <c r="C131" i="8"/>
  <c r="L111" i="8"/>
  <c r="K111" i="8"/>
  <c r="J111" i="8"/>
  <c r="I111" i="8"/>
  <c r="G109" i="8"/>
  <c r="F109" i="8"/>
  <c r="E109" i="8"/>
  <c r="D109" i="8"/>
  <c r="I108" i="8"/>
  <c r="J108" i="8" s="1"/>
  <c r="G108" i="8"/>
  <c r="F108" i="8"/>
  <c r="E108" i="8"/>
  <c r="D108" i="8"/>
  <c r="J107" i="8"/>
  <c r="I107" i="8"/>
  <c r="G107" i="8"/>
  <c r="F107" i="8"/>
  <c r="E107" i="8"/>
  <c r="D107" i="8"/>
  <c r="I102" i="8"/>
  <c r="K83" i="8"/>
  <c r="K89" i="8" s="1"/>
  <c r="L82" i="8"/>
  <c r="L83" i="8" s="1"/>
  <c r="L89" i="8" s="1"/>
  <c r="K82" i="8"/>
  <c r="J82" i="8"/>
  <c r="J83" i="8" s="1"/>
  <c r="I82" i="8"/>
  <c r="I83" i="8" s="1"/>
  <c r="H82" i="8"/>
  <c r="H83" i="8" s="1"/>
  <c r="G82" i="8"/>
  <c r="G83" i="8" s="1"/>
  <c r="F82" i="8"/>
  <c r="F83" i="8" s="1"/>
  <c r="E82" i="8"/>
  <c r="E83" i="8" s="1"/>
  <c r="D82" i="8"/>
  <c r="D83" i="8" s="1"/>
  <c r="D89" i="8" s="1"/>
  <c r="E78" i="8"/>
  <c r="E88" i="8" s="1"/>
  <c r="L77" i="8"/>
  <c r="L78" i="8" s="1"/>
  <c r="L88" i="8" s="1"/>
  <c r="K77" i="8"/>
  <c r="K78" i="8" s="1"/>
  <c r="J77" i="8"/>
  <c r="J78" i="8" s="1"/>
  <c r="I77" i="8"/>
  <c r="I78" i="8" s="1"/>
  <c r="H77" i="8"/>
  <c r="H78" i="8" s="1"/>
  <c r="G77" i="8"/>
  <c r="G78" i="8" s="1"/>
  <c r="F77" i="8"/>
  <c r="F78" i="8" s="1"/>
  <c r="E77" i="8"/>
  <c r="D77" i="8"/>
  <c r="D78" i="8" s="1"/>
  <c r="D88" i="8" s="1"/>
  <c r="G73" i="8"/>
  <c r="L72" i="8"/>
  <c r="L73" i="8" s="1"/>
  <c r="K72" i="8"/>
  <c r="K73" i="8" s="1"/>
  <c r="J72" i="8"/>
  <c r="J73" i="8" s="1"/>
  <c r="I72" i="8"/>
  <c r="I73" i="8" s="1"/>
  <c r="H72" i="8"/>
  <c r="H73" i="8" s="1"/>
  <c r="G72" i="8"/>
  <c r="F72" i="8"/>
  <c r="F73" i="8" s="1"/>
  <c r="F87" i="8" s="1"/>
  <c r="E72" i="8"/>
  <c r="E73" i="8" s="1"/>
  <c r="E87" i="8" s="1"/>
  <c r="D72" i="8"/>
  <c r="D73" i="8" s="1"/>
  <c r="I68" i="8"/>
  <c r="L67" i="8"/>
  <c r="L68" i="8" s="1"/>
  <c r="K67" i="8"/>
  <c r="K68" i="8" s="1"/>
  <c r="J67" i="8"/>
  <c r="J68" i="8" s="1"/>
  <c r="I67" i="8"/>
  <c r="H67" i="8"/>
  <c r="H68" i="8" s="1"/>
  <c r="G67" i="8"/>
  <c r="G68" i="8" s="1"/>
  <c r="G86" i="8" s="1"/>
  <c r="F67" i="8"/>
  <c r="F68" i="8" s="1"/>
  <c r="F86" i="8" s="1"/>
  <c r="E67" i="8"/>
  <c r="E68" i="8" s="1"/>
  <c r="D67" i="8"/>
  <c r="D68" i="8" s="1"/>
  <c r="D62" i="8"/>
  <c r="E62" i="8" s="1"/>
  <c r="L61" i="8"/>
  <c r="K61" i="8"/>
  <c r="J61" i="8"/>
  <c r="J89" i="8" s="1"/>
  <c r="I61" i="8"/>
  <c r="I89" i="8" s="1"/>
  <c r="H61" i="8"/>
  <c r="H89" i="8" s="1"/>
  <c r="G61" i="8"/>
  <c r="G89" i="8" s="1"/>
  <c r="F61" i="8"/>
  <c r="F89" i="8" s="1"/>
  <c r="E61" i="8"/>
  <c r="E89" i="8" s="1"/>
  <c r="D61" i="8"/>
  <c r="L55" i="8"/>
  <c r="K55" i="8"/>
  <c r="K88" i="8" s="1"/>
  <c r="J55" i="8"/>
  <c r="J88" i="8" s="1"/>
  <c r="I55" i="8"/>
  <c r="H55" i="8"/>
  <c r="H88" i="8" s="1"/>
  <c r="G55" i="8"/>
  <c r="G88" i="8" s="1"/>
  <c r="F55" i="8"/>
  <c r="F88" i="8" s="1"/>
  <c r="E55" i="8"/>
  <c r="D55" i="8"/>
  <c r="L49" i="8"/>
  <c r="L87" i="8" s="1"/>
  <c r="K49" i="8"/>
  <c r="J49" i="8"/>
  <c r="I49" i="8"/>
  <c r="I87" i="8" s="1"/>
  <c r="H49" i="8"/>
  <c r="H87" i="8" s="1"/>
  <c r="G49" i="8"/>
  <c r="G87" i="8" s="1"/>
  <c r="F49" i="8"/>
  <c r="E49" i="8"/>
  <c r="D49" i="8"/>
  <c r="D87" i="8" s="1"/>
  <c r="L43" i="8"/>
  <c r="K43" i="8"/>
  <c r="K86" i="8" s="1"/>
  <c r="J43" i="8"/>
  <c r="J86" i="8" s="1"/>
  <c r="I43" i="8"/>
  <c r="I86" i="8" s="1"/>
  <c r="H43" i="8"/>
  <c r="G43" i="8"/>
  <c r="F43" i="8"/>
  <c r="E43" i="8"/>
  <c r="D43" i="8"/>
  <c r="L35" i="8"/>
  <c r="K35" i="8"/>
  <c r="J35" i="8"/>
  <c r="I35" i="8"/>
  <c r="H35" i="8"/>
  <c r="G35" i="8"/>
  <c r="F35" i="8"/>
  <c r="A31" i="8"/>
  <c r="L30" i="8"/>
  <c r="G25" i="8"/>
  <c r="L21" i="8"/>
  <c r="L26" i="8" s="1"/>
  <c r="K21" i="8"/>
  <c r="K26" i="8" s="1"/>
  <c r="J21" i="8"/>
  <c r="J26" i="8" s="1"/>
  <c r="I21" i="8"/>
  <c r="I26" i="8" s="1"/>
  <c r="H21" i="8"/>
  <c r="H31" i="8" s="1"/>
  <c r="G21" i="8"/>
  <c r="G31" i="8" s="1"/>
  <c r="F21" i="8"/>
  <c r="F31" i="8" s="1"/>
  <c r="E21" i="8"/>
  <c r="E26" i="8" s="1"/>
  <c r="D21" i="8"/>
  <c r="D26" i="8" s="1"/>
  <c r="M16" i="8"/>
  <c r="L16" i="8"/>
  <c r="L25" i="8" s="1"/>
  <c r="K16" i="8"/>
  <c r="K25" i="8" s="1"/>
  <c r="J16" i="8"/>
  <c r="J30" i="8" s="1"/>
  <c r="I16" i="8"/>
  <c r="I30" i="8" s="1"/>
  <c r="H16" i="8"/>
  <c r="H30" i="8" s="1"/>
  <c r="G16" i="8"/>
  <c r="G30" i="8" s="1"/>
  <c r="F16" i="8"/>
  <c r="F25" i="8" s="1"/>
  <c r="E16" i="8"/>
  <c r="E25" i="8" s="1"/>
  <c r="D16" i="8"/>
  <c r="D25" i="8" s="1"/>
  <c r="L11" i="8"/>
  <c r="L24" i="8" s="1"/>
  <c r="K11" i="8"/>
  <c r="K29" i="8" s="1"/>
  <c r="J11" i="8"/>
  <c r="J29" i="8" s="1"/>
  <c r="I11" i="8"/>
  <c r="I29" i="8" s="1"/>
  <c r="H11" i="8"/>
  <c r="H29" i="8" s="1"/>
  <c r="G11" i="8"/>
  <c r="G24" i="8" s="1"/>
  <c r="F11" i="8"/>
  <c r="F24" i="8" s="1"/>
  <c r="E11" i="8"/>
  <c r="E24" i="8" s="1"/>
  <c r="D11" i="8"/>
  <c r="D24" i="8" s="1"/>
  <c r="L6" i="8"/>
  <c r="L28" i="8" s="1"/>
  <c r="H23" i="8"/>
  <c r="G23" i="8"/>
  <c r="E23" i="8"/>
  <c r="D28" i="8"/>
  <c r="I31" i="8" l="1"/>
  <c r="J31" i="8"/>
  <c r="F26" i="8"/>
  <c r="G26" i="8"/>
  <c r="L29" i="8"/>
  <c r="I24" i="8"/>
  <c r="D29" i="8"/>
  <c r="H24" i="8"/>
  <c r="E29" i="8"/>
  <c r="D30" i="8"/>
  <c r="K30" i="8"/>
  <c r="H25" i="8"/>
  <c r="K90" i="8"/>
  <c r="G90" i="8"/>
  <c r="E28" i="8"/>
  <c r="I23" i="8"/>
  <c r="J23" i="8"/>
  <c r="F28" i="8"/>
  <c r="J87" i="8"/>
  <c r="I88" i="8"/>
  <c r="I90" i="8" s="1"/>
  <c r="D86" i="8"/>
  <c r="L86" i="8"/>
  <c r="K87" i="8"/>
  <c r="J90" i="8"/>
  <c r="E86" i="8"/>
  <c r="L90" i="8"/>
  <c r="E90" i="8"/>
  <c r="H86" i="8"/>
  <c r="H90" i="8" s="1"/>
  <c r="F90" i="8"/>
  <c r="A23" i="8"/>
  <c r="K23" i="8"/>
  <c r="J24" i="8"/>
  <c r="I25" i="8"/>
  <c r="H26" i="8"/>
  <c r="G28" i="8"/>
  <c r="F29" i="8"/>
  <c r="E30" i="8"/>
  <c r="K31" i="8"/>
  <c r="D23" i="8"/>
  <c r="L23" i="8"/>
  <c r="K24" i="8"/>
  <c r="J25" i="8"/>
  <c r="H28" i="8"/>
  <c r="G29" i="8"/>
  <c r="F30" i="8"/>
  <c r="D31" i="8"/>
  <c r="L31" i="8"/>
  <c r="E31" i="8"/>
  <c r="D32" i="8"/>
  <c r="M16" i="7"/>
  <c r="F84" i="8" l="1"/>
  <c r="G84" i="8" s="1"/>
  <c r="D84" i="8"/>
  <c r="E84" i="8" s="1"/>
  <c r="E132" i="7"/>
  <c r="D132" i="7" s="1"/>
  <c r="E135" i="7"/>
  <c r="C134" i="7"/>
  <c r="C135" i="7" s="1"/>
  <c r="C132" i="7"/>
  <c r="C131" i="7"/>
  <c r="D135" i="7" l="1"/>
  <c r="D136" i="7" s="1"/>
  <c r="L111" i="7"/>
  <c r="K111" i="7"/>
  <c r="J111" i="7"/>
  <c r="I111" i="7"/>
  <c r="G109" i="7"/>
  <c r="F109" i="7"/>
  <c r="E109" i="7"/>
  <c r="D109" i="7"/>
  <c r="I108" i="7"/>
  <c r="J108" i="7" s="1"/>
  <c r="G108" i="7"/>
  <c r="F108" i="7"/>
  <c r="E108" i="7"/>
  <c r="D108" i="7"/>
  <c r="I107" i="7"/>
  <c r="J107" i="7" s="1"/>
  <c r="G107" i="7"/>
  <c r="F107" i="7"/>
  <c r="E107" i="7"/>
  <c r="D107" i="7"/>
  <c r="I102" i="7"/>
  <c r="J83" i="7"/>
  <c r="L82" i="7"/>
  <c r="L83" i="7" s="1"/>
  <c r="K82" i="7"/>
  <c r="K83" i="7" s="1"/>
  <c r="J82" i="7"/>
  <c r="I82" i="7"/>
  <c r="I83" i="7" s="1"/>
  <c r="H82" i="7"/>
  <c r="H83" i="7" s="1"/>
  <c r="G82" i="7"/>
  <c r="G83" i="7" s="1"/>
  <c r="F82" i="7"/>
  <c r="F83" i="7" s="1"/>
  <c r="E82" i="7"/>
  <c r="E83" i="7" s="1"/>
  <c r="D82" i="7"/>
  <c r="D83" i="7" s="1"/>
  <c r="L77" i="7"/>
  <c r="L78" i="7" s="1"/>
  <c r="K77" i="7"/>
  <c r="K78" i="7" s="1"/>
  <c r="J77" i="7"/>
  <c r="J78" i="7" s="1"/>
  <c r="I77" i="7"/>
  <c r="I78" i="7" s="1"/>
  <c r="H77" i="7"/>
  <c r="H78" i="7" s="1"/>
  <c r="G77" i="7"/>
  <c r="G78" i="7" s="1"/>
  <c r="F77" i="7"/>
  <c r="F78" i="7" s="1"/>
  <c r="E77" i="7"/>
  <c r="E78" i="7" s="1"/>
  <c r="D77" i="7"/>
  <c r="D78" i="7" s="1"/>
  <c r="L72" i="7"/>
  <c r="L73" i="7" s="1"/>
  <c r="K72" i="7"/>
  <c r="K73" i="7" s="1"/>
  <c r="J72" i="7"/>
  <c r="J73" i="7" s="1"/>
  <c r="I72" i="7"/>
  <c r="I73" i="7" s="1"/>
  <c r="H72" i="7"/>
  <c r="H73" i="7" s="1"/>
  <c r="G72" i="7"/>
  <c r="G73" i="7" s="1"/>
  <c r="F72" i="7"/>
  <c r="F73" i="7" s="1"/>
  <c r="E72" i="7"/>
  <c r="E73" i="7" s="1"/>
  <c r="D72" i="7"/>
  <c r="D73" i="7" s="1"/>
  <c r="H68" i="7"/>
  <c r="G68" i="7"/>
  <c r="L67" i="7"/>
  <c r="L68" i="7" s="1"/>
  <c r="K67" i="7"/>
  <c r="K68" i="7" s="1"/>
  <c r="J67" i="7"/>
  <c r="J68" i="7" s="1"/>
  <c r="I67" i="7"/>
  <c r="I68" i="7" s="1"/>
  <c r="H67" i="7"/>
  <c r="G67" i="7"/>
  <c r="F67" i="7"/>
  <c r="F68" i="7" s="1"/>
  <c r="E67" i="7"/>
  <c r="E68" i="7" s="1"/>
  <c r="D67" i="7"/>
  <c r="D68" i="7" s="1"/>
  <c r="D62" i="7"/>
  <c r="E62" i="7" s="1"/>
  <c r="L61" i="7"/>
  <c r="K61" i="7"/>
  <c r="J61" i="7"/>
  <c r="I61" i="7"/>
  <c r="H61" i="7"/>
  <c r="H89" i="7" s="1"/>
  <c r="G61" i="7"/>
  <c r="F61" i="7"/>
  <c r="E61" i="7"/>
  <c r="D61" i="7"/>
  <c r="L55" i="7"/>
  <c r="K55" i="7"/>
  <c r="J55" i="7"/>
  <c r="I55" i="7"/>
  <c r="H55" i="7"/>
  <c r="G55" i="7"/>
  <c r="F55" i="7"/>
  <c r="E55" i="7"/>
  <c r="D55" i="7"/>
  <c r="L49" i="7"/>
  <c r="K49" i="7"/>
  <c r="J49" i="7"/>
  <c r="I49" i="7"/>
  <c r="H49" i="7"/>
  <c r="G49" i="7"/>
  <c r="F49" i="7"/>
  <c r="E49" i="7"/>
  <c r="D49" i="7"/>
  <c r="L43" i="7"/>
  <c r="K43" i="7"/>
  <c r="J43" i="7"/>
  <c r="I43" i="7"/>
  <c r="H43" i="7"/>
  <c r="G43" i="7"/>
  <c r="F43" i="7"/>
  <c r="E43" i="7"/>
  <c r="D43" i="7"/>
  <c r="L35" i="7"/>
  <c r="K35" i="7"/>
  <c r="J35" i="7"/>
  <c r="I35" i="7"/>
  <c r="H35" i="7"/>
  <c r="G35" i="7"/>
  <c r="F35" i="7"/>
  <c r="A31" i="7"/>
  <c r="L21" i="7"/>
  <c r="L31" i="7" s="1"/>
  <c r="K21" i="7"/>
  <c r="K26" i="7" s="1"/>
  <c r="J21" i="7"/>
  <c r="J26" i="7" s="1"/>
  <c r="I21" i="7"/>
  <c r="I26" i="7" s="1"/>
  <c r="H21" i="7"/>
  <c r="H26" i="7" s="1"/>
  <c r="G21" i="7"/>
  <c r="G26" i="7" s="1"/>
  <c r="F21" i="7"/>
  <c r="F31" i="7" s="1"/>
  <c r="E21" i="7"/>
  <c r="E31" i="7" s="1"/>
  <c r="D21" i="7"/>
  <c r="D31" i="7" s="1"/>
  <c r="L16" i="7"/>
  <c r="L25" i="7" s="1"/>
  <c r="K16" i="7"/>
  <c r="K30" i="7" s="1"/>
  <c r="J16" i="7"/>
  <c r="J25" i="7" s="1"/>
  <c r="I16" i="7"/>
  <c r="I30" i="7" s="1"/>
  <c r="H16" i="7"/>
  <c r="H30" i="7" s="1"/>
  <c r="G16" i="7"/>
  <c r="G30" i="7" s="1"/>
  <c r="F16" i="7"/>
  <c r="F30" i="7" s="1"/>
  <c r="E16" i="7"/>
  <c r="E30" i="7" s="1"/>
  <c r="D16" i="7"/>
  <c r="L11" i="7"/>
  <c r="L29" i="7" s="1"/>
  <c r="K11" i="7"/>
  <c r="K24" i="7" s="1"/>
  <c r="J11" i="7"/>
  <c r="J24" i="7" s="1"/>
  <c r="I11" i="7"/>
  <c r="I29" i="7" s="1"/>
  <c r="H11" i="7"/>
  <c r="H29" i="7" s="1"/>
  <c r="G11" i="7"/>
  <c r="G29" i="7" s="1"/>
  <c r="F11" i="7"/>
  <c r="F29" i="7" s="1"/>
  <c r="E11" i="7"/>
  <c r="E24" i="7" s="1"/>
  <c r="D11" i="7"/>
  <c r="D24" i="7" s="1"/>
  <c r="L6" i="7"/>
  <c r="L23" i="7" s="1"/>
  <c r="K6" i="7"/>
  <c r="K23" i="7" s="1"/>
  <c r="J6" i="7"/>
  <c r="J28" i="7" s="1"/>
  <c r="I6" i="7"/>
  <c r="I28" i="7" s="1"/>
  <c r="H6" i="7"/>
  <c r="H28" i="7" s="1"/>
  <c r="G6" i="7"/>
  <c r="G28" i="7" s="1"/>
  <c r="F6" i="7"/>
  <c r="F23" i="7" s="1"/>
  <c r="E6" i="7"/>
  <c r="E23" i="7" s="1"/>
  <c r="D6" i="7"/>
  <c r="D23" i="7" s="1"/>
  <c r="E86" i="7" l="1"/>
  <c r="D25" i="7"/>
  <c r="D32" i="7"/>
  <c r="I89" i="7"/>
  <c r="G89" i="7"/>
  <c r="K89" i="7"/>
  <c r="G31" i="7"/>
  <c r="L26" i="7"/>
  <c r="H31" i="7"/>
  <c r="H88" i="7"/>
  <c r="F88" i="7"/>
  <c r="L88" i="7"/>
  <c r="K29" i="7"/>
  <c r="I88" i="7"/>
  <c r="E88" i="7"/>
  <c r="E90" i="7" s="1"/>
  <c r="J88" i="7"/>
  <c r="K88" i="7"/>
  <c r="J30" i="7"/>
  <c r="I25" i="7"/>
  <c r="K87" i="7"/>
  <c r="G87" i="7"/>
  <c r="I24" i="7"/>
  <c r="J86" i="7"/>
  <c r="K86" i="7"/>
  <c r="F86" i="7"/>
  <c r="D87" i="7"/>
  <c r="L87" i="7"/>
  <c r="E87" i="7"/>
  <c r="D88" i="7"/>
  <c r="J89" i="7"/>
  <c r="L86" i="7"/>
  <c r="L90" i="7" s="1"/>
  <c r="D86" i="7"/>
  <c r="G86" i="7"/>
  <c r="H86" i="7"/>
  <c r="H90" i="7" s="1"/>
  <c r="H87" i="7"/>
  <c r="I87" i="7"/>
  <c r="F87" i="7"/>
  <c r="G23" i="7"/>
  <c r="D28" i="7"/>
  <c r="H23" i="7"/>
  <c r="K28" i="7"/>
  <c r="I23" i="7"/>
  <c r="L28" i="7"/>
  <c r="J23" i="7"/>
  <c r="F24" i="7"/>
  <c r="G24" i="7"/>
  <c r="H24" i="7"/>
  <c r="J29" i="7"/>
  <c r="E25" i="7"/>
  <c r="F25" i="7"/>
  <c r="G25" i="7"/>
  <c r="H25" i="7"/>
  <c r="D26" i="7"/>
  <c r="I31" i="7"/>
  <c r="F26" i="7"/>
  <c r="E26" i="7"/>
  <c r="J87" i="7"/>
  <c r="D89" i="7"/>
  <c r="L89" i="7"/>
  <c r="E89" i="7"/>
  <c r="I86" i="7"/>
  <c r="G88" i="7"/>
  <c r="F89" i="7"/>
  <c r="F28" i="7"/>
  <c r="E29" i="7"/>
  <c r="D30" i="7"/>
  <c r="L30" i="7"/>
  <c r="J31" i="7"/>
  <c r="D29" i="7"/>
  <c r="K31" i="7"/>
  <c r="E28" i="7"/>
  <c r="A23" i="7"/>
  <c r="L24" i="7"/>
  <c r="K25" i="7"/>
  <c r="D32" i="6"/>
  <c r="J90" i="7" l="1"/>
  <c r="K90" i="7"/>
  <c r="F90" i="7"/>
  <c r="I90" i="7"/>
  <c r="F84" i="7"/>
  <c r="G84" i="7" s="1"/>
  <c r="D84" i="7"/>
  <c r="E84" i="7" s="1"/>
  <c r="G90" i="7"/>
  <c r="D28" i="6"/>
  <c r="D62" i="6"/>
  <c r="E62" i="6" s="1"/>
  <c r="D77" i="6"/>
  <c r="E77" i="6"/>
  <c r="F77" i="6"/>
  <c r="G77" i="6"/>
  <c r="G78" i="6" s="1"/>
  <c r="H77" i="6"/>
  <c r="H78" i="6" s="1"/>
  <c r="I77" i="6"/>
  <c r="I78" i="6" s="1"/>
  <c r="J77" i="6"/>
  <c r="J78" i="6" s="1"/>
  <c r="K77" i="6"/>
  <c r="K78" i="6" s="1"/>
  <c r="L77" i="6"/>
  <c r="L111" i="6"/>
  <c r="K111" i="6"/>
  <c r="J111" i="6"/>
  <c r="I111" i="6"/>
  <c r="G109" i="6"/>
  <c r="F109" i="6"/>
  <c r="E109" i="6"/>
  <c r="D109" i="6"/>
  <c r="I108" i="6"/>
  <c r="J108" i="6" s="1"/>
  <c r="G108" i="6"/>
  <c r="F108" i="6"/>
  <c r="E108" i="6"/>
  <c r="D108" i="6"/>
  <c r="I107" i="6"/>
  <c r="J107" i="6" s="1"/>
  <c r="G107" i="6"/>
  <c r="F107" i="6"/>
  <c r="E107" i="6"/>
  <c r="D107" i="6"/>
  <c r="I102" i="6"/>
  <c r="H83" i="6"/>
  <c r="L82" i="6"/>
  <c r="L83" i="6" s="1"/>
  <c r="K82" i="6"/>
  <c r="K83" i="6" s="1"/>
  <c r="J82" i="6"/>
  <c r="J83" i="6" s="1"/>
  <c r="I82" i="6"/>
  <c r="I83" i="6" s="1"/>
  <c r="H82" i="6"/>
  <c r="G82" i="6"/>
  <c r="G83" i="6" s="1"/>
  <c r="F82" i="6"/>
  <c r="F83" i="6" s="1"/>
  <c r="E82" i="6"/>
  <c r="E83" i="6" s="1"/>
  <c r="D82" i="6"/>
  <c r="D83" i="6" s="1"/>
  <c r="L78" i="6"/>
  <c r="F78" i="6"/>
  <c r="E78" i="6"/>
  <c r="D78" i="6"/>
  <c r="I73" i="6"/>
  <c r="L72" i="6"/>
  <c r="L73" i="6" s="1"/>
  <c r="K72" i="6"/>
  <c r="K73" i="6" s="1"/>
  <c r="J72" i="6"/>
  <c r="J73" i="6" s="1"/>
  <c r="I72" i="6"/>
  <c r="H72" i="6"/>
  <c r="H73" i="6" s="1"/>
  <c r="G72" i="6"/>
  <c r="G73" i="6" s="1"/>
  <c r="F72" i="6"/>
  <c r="F73" i="6" s="1"/>
  <c r="E72" i="6"/>
  <c r="E73" i="6" s="1"/>
  <c r="D72" i="6"/>
  <c r="D73" i="6" s="1"/>
  <c r="L67" i="6"/>
  <c r="L68" i="6" s="1"/>
  <c r="K67" i="6"/>
  <c r="K68" i="6" s="1"/>
  <c r="J67" i="6"/>
  <c r="J68" i="6" s="1"/>
  <c r="I67" i="6"/>
  <c r="I68" i="6" s="1"/>
  <c r="H67" i="6"/>
  <c r="H68" i="6" s="1"/>
  <c r="G67" i="6"/>
  <c r="G68" i="6" s="1"/>
  <c r="F67" i="6"/>
  <c r="F68" i="6" s="1"/>
  <c r="E67" i="6"/>
  <c r="E68" i="6" s="1"/>
  <c r="D67" i="6"/>
  <c r="D68" i="6" s="1"/>
  <c r="L61" i="6"/>
  <c r="K61" i="6"/>
  <c r="J61" i="6"/>
  <c r="I61" i="6"/>
  <c r="H61" i="6"/>
  <c r="G61" i="6"/>
  <c r="F61" i="6"/>
  <c r="E61" i="6"/>
  <c r="D61" i="6"/>
  <c r="L55" i="6"/>
  <c r="K55" i="6"/>
  <c r="J55" i="6"/>
  <c r="I55" i="6"/>
  <c r="H55" i="6"/>
  <c r="G55" i="6"/>
  <c r="F55" i="6"/>
  <c r="E55" i="6"/>
  <c r="D55" i="6"/>
  <c r="L49" i="6"/>
  <c r="K49" i="6"/>
  <c r="J49" i="6"/>
  <c r="I49" i="6"/>
  <c r="H49" i="6"/>
  <c r="G49" i="6"/>
  <c r="F49" i="6"/>
  <c r="E49" i="6"/>
  <c r="D49" i="6"/>
  <c r="L43" i="6"/>
  <c r="K43" i="6"/>
  <c r="J43" i="6"/>
  <c r="I43" i="6"/>
  <c r="H43" i="6"/>
  <c r="G43" i="6"/>
  <c r="F43" i="6"/>
  <c r="E43" i="6"/>
  <c r="D43" i="6"/>
  <c r="L35" i="6"/>
  <c r="K35" i="6"/>
  <c r="J35" i="6"/>
  <c r="I35" i="6"/>
  <c r="H35" i="6"/>
  <c r="G35" i="6"/>
  <c r="F35" i="6"/>
  <c r="A31" i="6"/>
  <c r="L28" i="6"/>
  <c r="L21" i="6"/>
  <c r="L26" i="6" s="1"/>
  <c r="K21" i="6"/>
  <c r="K26" i="6" s="1"/>
  <c r="J21" i="6"/>
  <c r="J31" i="6" s="1"/>
  <c r="I21" i="6"/>
  <c r="I26" i="6" s="1"/>
  <c r="H21" i="6"/>
  <c r="H26" i="6" s="1"/>
  <c r="G21" i="6"/>
  <c r="G26" i="6" s="1"/>
  <c r="F21" i="6"/>
  <c r="F31" i="6" s="1"/>
  <c r="E21" i="6"/>
  <c r="E31" i="6" s="1"/>
  <c r="D21" i="6"/>
  <c r="D26" i="6" s="1"/>
  <c r="L16" i="6"/>
  <c r="L30" i="6" s="1"/>
  <c r="K16" i="6"/>
  <c r="K30" i="6" s="1"/>
  <c r="J16" i="6"/>
  <c r="J30" i="6" s="1"/>
  <c r="I16" i="6"/>
  <c r="I30" i="6" s="1"/>
  <c r="H16" i="6"/>
  <c r="H25" i="6" s="1"/>
  <c r="G16" i="6"/>
  <c r="G30" i="6" s="1"/>
  <c r="F16" i="6"/>
  <c r="F30" i="6" s="1"/>
  <c r="E16" i="6"/>
  <c r="E25" i="6" s="1"/>
  <c r="D16" i="6"/>
  <c r="D30" i="6" s="1"/>
  <c r="L11" i="6"/>
  <c r="L29" i="6" s="1"/>
  <c r="K11" i="6"/>
  <c r="K29" i="6" s="1"/>
  <c r="J11" i="6"/>
  <c r="J29" i="6" s="1"/>
  <c r="I11" i="6"/>
  <c r="I24" i="6" s="1"/>
  <c r="H11" i="6"/>
  <c r="H29" i="6" s="1"/>
  <c r="G11" i="6"/>
  <c r="G29" i="6" s="1"/>
  <c r="F11" i="6"/>
  <c r="F24" i="6" s="1"/>
  <c r="E11" i="6"/>
  <c r="E29" i="6" s="1"/>
  <c r="D11" i="6"/>
  <c r="D29" i="6" s="1"/>
  <c r="L6" i="6"/>
  <c r="L23" i="6" s="1"/>
  <c r="K6" i="6"/>
  <c r="K28" i="6" s="1"/>
  <c r="J6" i="6"/>
  <c r="J23" i="6" s="1"/>
  <c r="I6" i="6"/>
  <c r="I28" i="6" s="1"/>
  <c r="H6" i="6"/>
  <c r="H28" i="6" s="1"/>
  <c r="G6" i="6"/>
  <c r="G23" i="6" s="1"/>
  <c r="F6" i="6"/>
  <c r="F28" i="6" s="1"/>
  <c r="E6" i="6"/>
  <c r="E28" i="6" s="1"/>
  <c r="D6" i="6"/>
  <c r="D23" i="6" s="1"/>
  <c r="H86" i="6" l="1"/>
  <c r="G24" i="6"/>
  <c r="D89" i="6"/>
  <c r="E89" i="6"/>
  <c r="G89" i="6"/>
  <c r="K89" i="6"/>
  <c r="L89" i="6"/>
  <c r="H89" i="6"/>
  <c r="I31" i="6"/>
  <c r="D31" i="6"/>
  <c r="H31" i="6"/>
  <c r="E87" i="6"/>
  <c r="F87" i="6"/>
  <c r="I87" i="6"/>
  <c r="J87" i="6"/>
  <c r="K87" i="6"/>
  <c r="D87" i="6"/>
  <c r="L87" i="6"/>
  <c r="H24" i="6"/>
  <c r="E88" i="6"/>
  <c r="I88" i="6"/>
  <c r="J88" i="6"/>
  <c r="D88" i="6"/>
  <c r="L88" i="6"/>
  <c r="F88" i="6"/>
  <c r="G88" i="6"/>
  <c r="J25" i="6"/>
  <c r="I25" i="6"/>
  <c r="E30" i="6"/>
  <c r="F25" i="6"/>
  <c r="G25" i="6"/>
  <c r="F86" i="6"/>
  <c r="G86" i="6"/>
  <c r="K86" i="6"/>
  <c r="I86" i="6"/>
  <c r="H23" i="6"/>
  <c r="K23" i="6"/>
  <c r="I23" i="6"/>
  <c r="G28" i="6"/>
  <c r="J24" i="6"/>
  <c r="K24" i="6"/>
  <c r="F29" i="6"/>
  <c r="K31" i="6"/>
  <c r="E26" i="6"/>
  <c r="L31" i="6"/>
  <c r="F26" i="6"/>
  <c r="H87" i="6"/>
  <c r="F89" i="6"/>
  <c r="G87" i="6"/>
  <c r="J86" i="6"/>
  <c r="H88" i="6"/>
  <c r="D86" i="6"/>
  <c r="L86" i="6"/>
  <c r="I89" i="6"/>
  <c r="E86" i="6"/>
  <c r="E90" i="6" s="1"/>
  <c r="K88" i="6"/>
  <c r="J89" i="6"/>
  <c r="D24" i="6"/>
  <c r="K25" i="6"/>
  <c r="F23" i="6"/>
  <c r="E24" i="6"/>
  <c r="D25" i="6"/>
  <c r="L25" i="6"/>
  <c r="J28" i="6"/>
  <c r="I29" i="6"/>
  <c r="H30" i="6"/>
  <c r="A23" i="6"/>
  <c r="E23" i="6"/>
  <c r="L24" i="6"/>
  <c r="J26" i="6"/>
  <c r="G31" i="6"/>
  <c r="G84" i="4"/>
  <c r="F84" i="4"/>
  <c r="L111" i="5"/>
  <c r="K111" i="5"/>
  <c r="J111" i="5"/>
  <c r="I111" i="5"/>
  <c r="G109" i="5"/>
  <c r="F109" i="5"/>
  <c r="E109" i="5"/>
  <c r="D109" i="5"/>
  <c r="I108" i="5"/>
  <c r="J108" i="5" s="1"/>
  <c r="G108" i="5"/>
  <c r="F108" i="5"/>
  <c r="E108" i="5"/>
  <c r="D108" i="5"/>
  <c r="I107" i="5"/>
  <c r="J107" i="5" s="1"/>
  <c r="G107" i="5"/>
  <c r="F107" i="5"/>
  <c r="E107" i="5"/>
  <c r="D107" i="5"/>
  <c r="I102" i="5"/>
  <c r="J83" i="5"/>
  <c r="H83" i="5"/>
  <c r="L82" i="5"/>
  <c r="L83" i="5" s="1"/>
  <c r="K82" i="5"/>
  <c r="K83" i="5" s="1"/>
  <c r="J82" i="5"/>
  <c r="I82" i="5"/>
  <c r="I83" i="5" s="1"/>
  <c r="H82" i="5"/>
  <c r="G82" i="5"/>
  <c r="G83" i="5" s="1"/>
  <c r="F82" i="5"/>
  <c r="F83" i="5" s="1"/>
  <c r="E82" i="5"/>
  <c r="E83" i="5" s="1"/>
  <c r="D82" i="5"/>
  <c r="D83" i="5" s="1"/>
  <c r="J78" i="5"/>
  <c r="L77" i="5"/>
  <c r="L78" i="5" s="1"/>
  <c r="K77" i="5"/>
  <c r="K78" i="5" s="1"/>
  <c r="J77" i="5"/>
  <c r="I77" i="5"/>
  <c r="I78" i="5" s="1"/>
  <c r="H77" i="5"/>
  <c r="H78" i="5" s="1"/>
  <c r="G77" i="5"/>
  <c r="G78" i="5" s="1"/>
  <c r="F77" i="5"/>
  <c r="F78" i="5" s="1"/>
  <c r="E77" i="5"/>
  <c r="E78" i="5" s="1"/>
  <c r="D77" i="5"/>
  <c r="D78" i="5" s="1"/>
  <c r="L73" i="5"/>
  <c r="J73" i="5"/>
  <c r="L72" i="5"/>
  <c r="K72" i="5"/>
  <c r="K73" i="5" s="1"/>
  <c r="J72" i="5"/>
  <c r="I72" i="5"/>
  <c r="I73" i="5" s="1"/>
  <c r="H72" i="5"/>
  <c r="H73" i="5" s="1"/>
  <c r="G72" i="5"/>
  <c r="G73" i="5" s="1"/>
  <c r="F72" i="5"/>
  <c r="F73" i="5" s="1"/>
  <c r="E72" i="5"/>
  <c r="E73" i="5" s="1"/>
  <c r="D72" i="5"/>
  <c r="D73" i="5" s="1"/>
  <c r="L68" i="5"/>
  <c r="J68" i="5"/>
  <c r="H68" i="5"/>
  <c r="D68" i="5"/>
  <c r="L67" i="5"/>
  <c r="K67" i="5"/>
  <c r="K68" i="5" s="1"/>
  <c r="J67" i="5"/>
  <c r="I67" i="5"/>
  <c r="I68" i="5" s="1"/>
  <c r="H67" i="5"/>
  <c r="G67" i="5"/>
  <c r="G68" i="5" s="1"/>
  <c r="F67" i="5"/>
  <c r="F68" i="5" s="1"/>
  <c r="E67" i="5"/>
  <c r="E68" i="5" s="1"/>
  <c r="D67" i="5"/>
  <c r="L61" i="5"/>
  <c r="K61" i="5"/>
  <c r="J61" i="5"/>
  <c r="I61" i="5"/>
  <c r="H61" i="5"/>
  <c r="G61" i="5"/>
  <c r="F61" i="5"/>
  <c r="E61" i="5"/>
  <c r="D61" i="5"/>
  <c r="L55" i="5"/>
  <c r="K55" i="5"/>
  <c r="J55" i="5"/>
  <c r="I55" i="5"/>
  <c r="H55" i="5"/>
  <c r="G55" i="5"/>
  <c r="F55" i="5"/>
  <c r="E55" i="5"/>
  <c r="E88" i="5" s="1"/>
  <c r="D55" i="5"/>
  <c r="L49" i="5"/>
  <c r="K49" i="5"/>
  <c r="J49" i="5"/>
  <c r="I49" i="5"/>
  <c r="H49" i="5"/>
  <c r="G49" i="5"/>
  <c r="F49" i="5"/>
  <c r="E49" i="5"/>
  <c r="E87" i="5" s="1"/>
  <c r="D49" i="5"/>
  <c r="L43" i="5"/>
  <c r="K43" i="5"/>
  <c r="J43" i="5"/>
  <c r="I43" i="5"/>
  <c r="H43" i="5"/>
  <c r="G43" i="5"/>
  <c r="F43" i="5"/>
  <c r="E43" i="5"/>
  <c r="D43" i="5"/>
  <c r="L35" i="5"/>
  <c r="K35" i="5"/>
  <c r="J35" i="5"/>
  <c r="I35" i="5"/>
  <c r="H35" i="5"/>
  <c r="G35" i="5"/>
  <c r="F35" i="5"/>
  <c r="J31" i="5"/>
  <c r="A31" i="5"/>
  <c r="J29" i="5"/>
  <c r="L21" i="5"/>
  <c r="L26" i="5" s="1"/>
  <c r="K21" i="5"/>
  <c r="K26" i="5" s="1"/>
  <c r="J21" i="5"/>
  <c r="J26" i="5" s="1"/>
  <c r="I21" i="5"/>
  <c r="I31" i="5" s="1"/>
  <c r="H21" i="5"/>
  <c r="H31" i="5" s="1"/>
  <c r="G21" i="5"/>
  <c r="G31" i="5" s="1"/>
  <c r="F21" i="5"/>
  <c r="F31" i="5" s="1"/>
  <c r="E21" i="5"/>
  <c r="E26" i="5" s="1"/>
  <c r="D21" i="5"/>
  <c r="D26" i="5" s="1"/>
  <c r="L16" i="5"/>
  <c r="L30" i="5" s="1"/>
  <c r="K16" i="5"/>
  <c r="K25" i="5" s="1"/>
  <c r="J16" i="5"/>
  <c r="J30" i="5" s="1"/>
  <c r="I16" i="5"/>
  <c r="I25" i="5" s="1"/>
  <c r="H16" i="5"/>
  <c r="H30" i="5" s="1"/>
  <c r="G16" i="5"/>
  <c r="G30" i="5" s="1"/>
  <c r="F16" i="5"/>
  <c r="F25" i="5" s="1"/>
  <c r="E16" i="5"/>
  <c r="E25" i="5" s="1"/>
  <c r="D16" i="5"/>
  <c r="L11" i="5"/>
  <c r="L29" i="5" s="1"/>
  <c r="K11" i="5"/>
  <c r="K29" i="5" s="1"/>
  <c r="J11" i="5"/>
  <c r="J24" i="5" s="1"/>
  <c r="I11" i="5"/>
  <c r="I29" i="5" s="1"/>
  <c r="H11" i="5"/>
  <c r="H24" i="5" s="1"/>
  <c r="G11" i="5"/>
  <c r="G24" i="5" s="1"/>
  <c r="F11" i="5"/>
  <c r="F24" i="5" s="1"/>
  <c r="E11" i="5"/>
  <c r="E29" i="5" s="1"/>
  <c r="D11" i="5"/>
  <c r="D24" i="5" s="1"/>
  <c r="L6" i="5"/>
  <c r="L28" i="5" s="1"/>
  <c r="K6" i="5"/>
  <c r="K23" i="5" s="1"/>
  <c r="J6" i="5"/>
  <c r="J28" i="5" s="1"/>
  <c r="I6" i="5"/>
  <c r="I23" i="5" s="1"/>
  <c r="H6" i="5"/>
  <c r="H23" i="5" s="1"/>
  <c r="G6" i="5"/>
  <c r="G23" i="5" s="1"/>
  <c r="F6" i="5"/>
  <c r="F28" i="5" s="1"/>
  <c r="E6" i="5"/>
  <c r="E28" i="5" s="1"/>
  <c r="D6" i="5"/>
  <c r="D28" i="5" s="1"/>
  <c r="H90" i="6" l="1"/>
  <c r="F90" i="6"/>
  <c r="I90" i="6"/>
  <c r="J90" i="6"/>
  <c r="K90" i="6"/>
  <c r="L90" i="6"/>
  <c r="G90" i="6"/>
  <c r="F84" i="6"/>
  <c r="G84" i="6" s="1"/>
  <c r="D84" i="6"/>
  <c r="E84" i="6" s="1"/>
  <c r="D30" i="5"/>
  <c r="D25" i="5"/>
  <c r="I28" i="5"/>
  <c r="G88" i="5"/>
  <c r="K86" i="5"/>
  <c r="J89" i="5"/>
  <c r="H29" i="5"/>
  <c r="L24" i="5"/>
  <c r="I30" i="5"/>
  <c r="K30" i="5"/>
  <c r="I89" i="5"/>
  <c r="H26" i="5"/>
  <c r="F26" i="5"/>
  <c r="G26" i="5"/>
  <c r="G89" i="5"/>
  <c r="H89" i="5"/>
  <c r="D89" i="5"/>
  <c r="L89" i="5"/>
  <c r="F89" i="5"/>
  <c r="H88" i="5"/>
  <c r="F88" i="5"/>
  <c r="D88" i="5"/>
  <c r="L88" i="5"/>
  <c r="J88" i="5"/>
  <c r="H25" i="5"/>
  <c r="G25" i="5"/>
  <c r="I87" i="5"/>
  <c r="J87" i="5"/>
  <c r="D87" i="5"/>
  <c r="F87" i="5"/>
  <c r="L87" i="5"/>
  <c r="H87" i="5"/>
  <c r="K87" i="5"/>
  <c r="D29" i="5"/>
  <c r="I24" i="5"/>
  <c r="J86" i="5"/>
  <c r="F86" i="5"/>
  <c r="H86" i="5"/>
  <c r="I86" i="5"/>
  <c r="D86" i="5"/>
  <c r="L86" i="5"/>
  <c r="K28" i="5"/>
  <c r="E23" i="5"/>
  <c r="J23" i="5"/>
  <c r="I88" i="5"/>
  <c r="E86" i="5"/>
  <c r="K88" i="5"/>
  <c r="K89" i="5"/>
  <c r="G86" i="5"/>
  <c r="G87" i="5"/>
  <c r="E89" i="5"/>
  <c r="A23" i="5"/>
  <c r="G28" i="5"/>
  <c r="F29" i="5"/>
  <c r="E30" i="5"/>
  <c r="K31" i="5"/>
  <c r="D23" i="5"/>
  <c r="L23" i="5"/>
  <c r="K24" i="5"/>
  <c r="J25" i="5"/>
  <c r="I26" i="5"/>
  <c r="H28" i="5"/>
  <c r="G29" i="5"/>
  <c r="F30" i="5"/>
  <c r="D31" i="5"/>
  <c r="L31" i="5"/>
  <c r="E31" i="5"/>
  <c r="F23" i="5"/>
  <c r="E24" i="5"/>
  <c r="L25" i="5"/>
  <c r="A31" i="4"/>
  <c r="D84" i="4"/>
  <c r="E84" i="4" s="1"/>
  <c r="D84" i="5" l="1"/>
  <c r="E84" i="5" s="1"/>
  <c r="F84" i="5"/>
  <c r="G84" i="5" s="1"/>
  <c r="E72" i="4"/>
  <c r="F72" i="4"/>
  <c r="F73" i="4" s="1"/>
  <c r="G72" i="4"/>
  <c r="G73" i="4" s="1"/>
  <c r="H72" i="4"/>
  <c r="I72" i="4"/>
  <c r="J72" i="4"/>
  <c r="J73" i="4" s="1"/>
  <c r="K72" i="4"/>
  <c r="K73" i="4" s="1"/>
  <c r="K87" i="4" s="1"/>
  <c r="L72" i="4"/>
  <c r="L73" i="4" s="1"/>
  <c r="L87" i="4" s="1"/>
  <c r="D72" i="4"/>
  <c r="D73" i="4" s="1"/>
  <c r="E73" i="4"/>
  <c r="I73" i="4"/>
  <c r="H73" i="4"/>
  <c r="L49" i="4"/>
  <c r="K49" i="4"/>
  <c r="J49" i="4"/>
  <c r="I49" i="4"/>
  <c r="H49" i="4"/>
  <c r="G49" i="4"/>
  <c r="F49" i="4"/>
  <c r="E49" i="4"/>
  <c r="D49" i="4"/>
  <c r="L11" i="4"/>
  <c r="L29" i="4" s="1"/>
  <c r="K11" i="4"/>
  <c r="K29" i="4" s="1"/>
  <c r="J11" i="4"/>
  <c r="J24" i="4" s="1"/>
  <c r="I11" i="4"/>
  <c r="I29" i="4" s="1"/>
  <c r="H11" i="4"/>
  <c r="H29" i="4" s="1"/>
  <c r="G11" i="4"/>
  <c r="G29" i="4" s="1"/>
  <c r="F11" i="4"/>
  <c r="F24" i="4" s="1"/>
  <c r="E11" i="4"/>
  <c r="E29" i="4" s="1"/>
  <c r="D11" i="4"/>
  <c r="D24" i="4" s="1"/>
  <c r="E82" i="4"/>
  <c r="E83" i="4" s="1"/>
  <c r="F82" i="4"/>
  <c r="F83" i="4" s="1"/>
  <c r="G82" i="4"/>
  <c r="H82" i="4"/>
  <c r="H83" i="4" s="1"/>
  <c r="I82" i="4"/>
  <c r="I83" i="4" s="1"/>
  <c r="J82" i="4"/>
  <c r="J83" i="4" s="1"/>
  <c r="K82" i="4"/>
  <c r="K83" i="4" s="1"/>
  <c r="L82" i="4"/>
  <c r="L83" i="4" s="1"/>
  <c r="D82" i="4"/>
  <c r="D83" i="4" s="1"/>
  <c r="G83" i="4"/>
  <c r="E77" i="4"/>
  <c r="F77" i="4"/>
  <c r="G77" i="4"/>
  <c r="G78" i="4" s="1"/>
  <c r="H77" i="4"/>
  <c r="H78" i="4" s="1"/>
  <c r="I77" i="4"/>
  <c r="I78" i="4" s="1"/>
  <c r="J77" i="4"/>
  <c r="J78" i="4" s="1"/>
  <c r="K77" i="4"/>
  <c r="K78" i="4" s="1"/>
  <c r="L77" i="4"/>
  <c r="L78" i="4" s="1"/>
  <c r="D77" i="4"/>
  <c r="L21" i="4"/>
  <c r="L26" i="4" s="1"/>
  <c r="K21" i="4"/>
  <c r="K31" i="4" s="1"/>
  <c r="J21" i="4"/>
  <c r="J31" i="4" s="1"/>
  <c r="I21" i="4"/>
  <c r="I26" i="4" s="1"/>
  <c r="H21" i="4"/>
  <c r="H26" i="4" s="1"/>
  <c r="G21" i="4"/>
  <c r="G31" i="4" s="1"/>
  <c r="F21" i="4"/>
  <c r="F31" i="4" s="1"/>
  <c r="E21" i="4"/>
  <c r="E26" i="4" s="1"/>
  <c r="D21" i="4"/>
  <c r="D31" i="4" s="1"/>
  <c r="L16" i="4"/>
  <c r="L30" i="4" s="1"/>
  <c r="K16" i="4"/>
  <c r="K25" i="4" s="1"/>
  <c r="J16" i="4"/>
  <c r="J25" i="4" s="1"/>
  <c r="I16" i="4"/>
  <c r="I30" i="4" s="1"/>
  <c r="H16" i="4"/>
  <c r="H30" i="4" s="1"/>
  <c r="G16" i="4"/>
  <c r="G25" i="4" s="1"/>
  <c r="F16" i="4"/>
  <c r="F25" i="4" s="1"/>
  <c r="E16" i="4"/>
  <c r="E30" i="4" s="1"/>
  <c r="D16" i="4"/>
  <c r="D30" i="4" s="1"/>
  <c r="L111" i="4"/>
  <c r="K111" i="4"/>
  <c r="J111" i="4"/>
  <c r="I111" i="4"/>
  <c r="G109" i="4"/>
  <c r="F109" i="4"/>
  <c r="E109" i="4"/>
  <c r="D109" i="4"/>
  <c r="I108" i="4"/>
  <c r="J108" i="4" s="1"/>
  <c r="G108" i="4"/>
  <c r="F108" i="4"/>
  <c r="E108" i="4"/>
  <c r="D108" i="4"/>
  <c r="I107" i="4"/>
  <c r="G107" i="4"/>
  <c r="F107" i="4"/>
  <c r="E107" i="4"/>
  <c r="D107" i="4"/>
  <c r="I102" i="4"/>
  <c r="F78" i="4"/>
  <c r="E78" i="4"/>
  <c r="D78" i="4"/>
  <c r="L67" i="4"/>
  <c r="L68" i="4" s="1"/>
  <c r="K67" i="4"/>
  <c r="K68" i="4" s="1"/>
  <c r="J67" i="4"/>
  <c r="J68" i="4" s="1"/>
  <c r="I67" i="4"/>
  <c r="I68" i="4" s="1"/>
  <c r="H67" i="4"/>
  <c r="H68" i="4" s="1"/>
  <c r="G67" i="4"/>
  <c r="G68" i="4" s="1"/>
  <c r="F67" i="4"/>
  <c r="F68" i="4" s="1"/>
  <c r="E67" i="4"/>
  <c r="E68" i="4" s="1"/>
  <c r="D67" i="4"/>
  <c r="D68" i="4" s="1"/>
  <c r="L61" i="4"/>
  <c r="K61" i="4"/>
  <c r="J61" i="4"/>
  <c r="I61" i="4"/>
  <c r="H61" i="4"/>
  <c r="G61" i="4"/>
  <c r="F61" i="4"/>
  <c r="E61" i="4"/>
  <c r="D61" i="4"/>
  <c r="L55" i="4"/>
  <c r="K55" i="4"/>
  <c r="J55" i="4"/>
  <c r="I55" i="4"/>
  <c r="H55" i="4"/>
  <c r="G55" i="4"/>
  <c r="F55" i="4"/>
  <c r="E55" i="4"/>
  <c r="D55" i="4"/>
  <c r="L43" i="4"/>
  <c r="K43" i="4"/>
  <c r="J43" i="4"/>
  <c r="I43" i="4"/>
  <c r="H43" i="4"/>
  <c r="G43" i="4"/>
  <c r="F43" i="4"/>
  <c r="E43" i="4"/>
  <c r="D43" i="4"/>
  <c r="L35" i="4"/>
  <c r="K35" i="4"/>
  <c r="J35" i="4"/>
  <c r="I35" i="4"/>
  <c r="H35" i="4"/>
  <c r="G35" i="4"/>
  <c r="F35" i="4"/>
  <c r="L6" i="4"/>
  <c r="L23" i="4" s="1"/>
  <c r="K6" i="4"/>
  <c r="K23" i="4" s="1"/>
  <c r="J6" i="4"/>
  <c r="J28" i="4" s="1"/>
  <c r="I6" i="4"/>
  <c r="I28" i="4" s="1"/>
  <c r="H6" i="4"/>
  <c r="H23" i="4" s="1"/>
  <c r="G6" i="4"/>
  <c r="G28" i="4" s="1"/>
  <c r="F6" i="4"/>
  <c r="F28" i="4" s="1"/>
  <c r="E6" i="4"/>
  <c r="E28" i="4" s="1"/>
  <c r="D6" i="4"/>
  <c r="D23" i="4" s="1"/>
  <c r="E24" i="4" l="1"/>
  <c r="A23" i="4"/>
  <c r="F29" i="4"/>
  <c r="J87" i="4"/>
  <c r="H87" i="4"/>
  <c r="I87" i="4"/>
  <c r="G87" i="4"/>
  <c r="E87" i="4"/>
  <c r="F87" i="4"/>
  <c r="D87" i="4"/>
  <c r="D25" i="4"/>
  <c r="L24" i="4"/>
  <c r="D29" i="4"/>
  <c r="J29" i="4"/>
  <c r="K24" i="4"/>
  <c r="I24" i="4"/>
  <c r="G24" i="4"/>
  <c r="H24" i="4"/>
  <c r="J26" i="4"/>
  <c r="D88" i="4"/>
  <c r="E88" i="4"/>
  <c r="I89" i="4"/>
  <c r="G86" i="4"/>
  <c r="D89" i="4"/>
  <c r="H25" i="4"/>
  <c r="J86" i="4"/>
  <c r="L89" i="4"/>
  <c r="E23" i="4"/>
  <c r="K26" i="4"/>
  <c r="L88" i="4"/>
  <c r="F88" i="4"/>
  <c r="E89" i="4"/>
  <c r="I86" i="4"/>
  <c r="F26" i="4"/>
  <c r="I88" i="4"/>
  <c r="I31" i="4"/>
  <c r="I25" i="4"/>
  <c r="D28" i="4"/>
  <c r="F86" i="4"/>
  <c r="K89" i="4"/>
  <c r="J89" i="4"/>
  <c r="L25" i="4"/>
  <c r="J107" i="4"/>
  <c r="H31" i="4"/>
  <c r="K28" i="4"/>
  <c r="G88" i="4"/>
  <c r="J30" i="4"/>
  <c r="H88" i="4"/>
  <c r="F89" i="4"/>
  <c r="G26" i="4"/>
  <c r="G89" i="4"/>
  <c r="J88" i="4"/>
  <c r="H89" i="4"/>
  <c r="E86" i="4"/>
  <c r="F23" i="4"/>
  <c r="L28" i="4"/>
  <c r="I23" i="4"/>
  <c r="J23" i="4"/>
  <c r="E25" i="4"/>
  <c r="K30" i="4"/>
  <c r="H86" i="4"/>
  <c r="K86" i="4"/>
  <c r="D86" i="4"/>
  <c r="L86" i="4"/>
  <c r="K88" i="4"/>
  <c r="F30" i="4"/>
  <c r="L31" i="4"/>
  <c r="H28" i="4"/>
  <c r="E31" i="4"/>
  <c r="G23" i="4"/>
  <c r="D26" i="4"/>
  <c r="G30" i="4"/>
  <c r="E88" i="3"/>
  <c r="D88" i="3"/>
  <c r="C88" i="3"/>
  <c r="L45" i="3" l="1"/>
  <c r="F40" i="3"/>
  <c r="D35" i="3"/>
  <c r="L31" i="3"/>
  <c r="L38" i="3" s="1"/>
  <c r="K31" i="3"/>
  <c r="K45" i="3" s="1"/>
  <c r="J31" i="3"/>
  <c r="J45" i="3" s="1"/>
  <c r="I31" i="3"/>
  <c r="I38" i="3" s="1"/>
  <c r="H31" i="3"/>
  <c r="H38" i="3" s="1"/>
  <c r="G31" i="3"/>
  <c r="G38" i="3" s="1"/>
  <c r="F31" i="3"/>
  <c r="F45" i="3" s="1"/>
  <c r="E31" i="3"/>
  <c r="E38" i="3" s="1"/>
  <c r="D31" i="3"/>
  <c r="D45" i="3" s="1"/>
  <c r="L26" i="3"/>
  <c r="L44" i="3" s="1"/>
  <c r="K26" i="3"/>
  <c r="K37" i="3" s="1"/>
  <c r="J26" i="3"/>
  <c r="J44" i="3" s="1"/>
  <c r="I26" i="3"/>
  <c r="I37" i="3" s="1"/>
  <c r="H26" i="3"/>
  <c r="H44" i="3" s="1"/>
  <c r="G26" i="3"/>
  <c r="G44" i="3" s="1"/>
  <c r="F26" i="3"/>
  <c r="F44" i="3" s="1"/>
  <c r="E26" i="3"/>
  <c r="E44" i="3" s="1"/>
  <c r="D26" i="3"/>
  <c r="D37" i="3" s="1"/>
  <c r="L21" i="3"/>
  <c r="L43" i="3" s="1"/>
  <c r="K21" i="3"/>
  <c r="K43" i="3" s="1"/>
  <c r="J21" i="3"/>
  <c r="J36" i="3" s="1"/>
  <c r="I21" i="3"/>
  <c r="I43" i="3" s="1"/>
  <c r="H21" i="3"/>
  <c r="H43" i="3" s="1"/>
  <c r="G21" i="3"/>
  <c r="G43" i="3" s="1"/>
  <c r="F21" i="3"/>
  <c r="F36" i="3" s="1"/>
  <c r="E21" i="3"/>
  <c r="E43" i="3" s="1"/>
  <c r="D21" i="3"/>
  <c r="D36" i="3" s="1"/>
  <c r="L16" i="3"/>
  <c r="L35" i="3" s="1"/>
  <c r="K16" i="3"/>
  <c r="K42" i="3" s="1"/>
  <c r="J16" i="3"/>
  <c r="J42" i="3" s="1"/>
  <c r="I16" i="3"/>
  <c r="I42" i="3" s="1"/>
  <c r="H16" i="3"/>
  <c r="H35" i="3" s="1"/>
  <c r="G16" i="3"/>
  <c r="G35" i="3" s="1"/>
  <c r="F16" i="3"/>
  <c r="F35" i="3" s="1"/>
  <c r="E16" i="3"/>
  <c r="E35" i="3" s="1"/>
  <c r="D16" i="3"/>
  <c r="D42" i="3" s="1"/>
  <c r="L11" i="3"/>
  <c r="L41" i="3" s="1"/>
  <c r="K11" i="3"/>
  <c r="K34" i="3" s="1"/>
  <c r="J11" i="3"/>
  <c r="J34" i="3" s="1"/>
  <c r="I11" i="3"/>
  <c r="I34" i="3" s="1"/>
  <c r="H11" i="3"/>
  <c r="H34" i="3" s="1"/>
  <c r="G11" i="3"/>
  <c r="G41" i="3" s="1"/>
  <c r="F11" i="3"/>
  <c r="F41" i="3" s="1"/>
  <c r="E11" i="3"/>
  <c r="E34" i="3" s="1"/>
  <c r="D11" i="3"/>
  <c r="D34" i="3" s="1"/>
  <c r="L6" i="3"/>
  <c r="L33" i="3" s="1"/>
  <c r="K6" i="3"/>
  <c r="K33" i="3" s="1"/>
  <c r="J6" i="3"/>
  <c r="J40" i="3" s="1"/>
  <c r="I6" i="3"/>
  <c r="I40" i="3" s="1"/>
  <c r="H6" i="3"/>
  <c r="H40" i="3" s="1"/>
  <c r="G6" i="3"/>
  <c r="G33" i="3" s="1"/>
  <c r="F6" i="3"/>
  <c r="F33" i="3" s="1"/>
  <c r="E6" i="3"/>
  <c r="E33" i="3" s="1"/>
  <c r="D6" i="3"/>
  <c r="D40" i="3" s="1"/>
  <c r="H37" i="3" l="1"/>
  <c r="F37" i="3"/>
  <c r="E40" i="3"/>
  <c r="K40" i="3"/>
  <c r="L40" i="3"/>
  <c r="D33" i="3"/>
  <c r="D41" i="3"/>
  <c r="L34" i="3"/>
  <c r="D43" i="3"/>
  <c r="K36" i="3"/>
  <c r="L36" i="3"/>
  <c r="G37" i="3"/>
  <c r="J38" i="3"/>
  <c r="D38" i="3"/>
  <c r="K38" i="3"/>
  <c r="E45" i="3"/>
  <c r="G45" i="3"/>
  <c r="H33" i="3"/>
  <c r="H41" i="3"/>
  <c r="I41" i="3"/>
  <c r="J41" i="3"/>
  <c r="F42" i="3"/>
  <c r="E42" i="3"/>
  <c r="H42" i="3"/>
  <c r="L42" i="3"/>
  <c r="E36" i="3"/>
  <c r="I36" i="3"/>
  <c r="J37" i="3"/>
  <c r="L37" i="3"/>
  <c r="I44" i="3"/>
  <c r="E37" i="3"/>
  <c r="F38" i="3"/>
  <c r="I33" i="3"/>
  <c r="J33" i="3"/>
  <c r="G40" i="3"/>
  <c r="F34" i="3"/>
  <c r="G34" i="3"/>
  <c r="K41" i="3"/>
  <c r="E41" i="3"/>
  <c r="J35" i="3"/>
  <c r="G42" i="3"/>
  <c r="I35" i="3"/>
  <c r="K35" i="3"/>
  <c r="G36" i="3"/>
  <c r="F43" i="3"/>
  <c r="H36" i="3"/>
  <c r="J43" i="3"/>
  <c r="K44" i="3"/>
  <c r="D44" i="3"/>
  <c r="H45" i="3"/>
  <c r="I45" i="3"/>
  <c r="D98" i="3"/>
  <c r="K21" i="1" l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L104" i="3" l="1"/>
  <c r="L99" i="3"/>
  <c r="H99" i="3"/>
  <c r="D99" i="3"/>
  <c r="L98" i="3"/>
  <c r="K98" i="3"/>
  <c r="K99" i="3" s="1"/>
  <c r="J98" i="3"/>
  <c r="J99" i="3" s="1"/>
  <c r="I98" i="3"/>
  <c r="I99" i="3" s="1"/>
  <c r="H98" i="3"/>
  <c r="G98" i="3"/>
  <c r="G99" i="3" s="1"/>
  <c r="F98" i="3"/>
  <c r="F99" i="3" s="1"/>
  <c r="E98" i="3"/>
  <c r="E99" i="3" s="1"/>
  <c r="L103" i="3"/>
  <c r="K103" i="3"/>
  <c r="K104" i="3" s="1"/>
  <c r="J103" i="3"/>
  <c r="J104" i="3" s="1"/>
  <c r="I103" i="3"/>
  <c r="I104" i="3" s="1"/>
  <c r="H103" i="3"/>
  <c r="H104" i="3" s="1"/>
  <c r="G103" i="3"/>
  <c r="G104" i="3" s="1"/>
  <c r="F103" i="3"/>
  <c r="F104" i="3" s="1"/>
  <c r="E103" i="3"/>
  <c r="E104" i="3" s="1"/>
  <c r="L108" i="3"/>
  <c r="L109" i="3" s="1"/>
  <c r="K108" i="3"/>
  <c r="K109" i="3" s="1"/>
  <c r="J108" i="3"/>
  <c r="J109" i="3" s="1"/>
  <c r="I108" i="3"/>
  <c r="I109" i="3" s="1"/>
  <c r="H108" i="3"/>
  <c r="H109" i="3" s="1"/>
  <c r="G108" i="3"/>
  <c r="G109" i="3" s="1"/>
  <c r="F108" i="3"/>
  <c r="F109" i="3" s="1"/>
  <c r="E108" i="3"/>
  <c r="E109" i="3" s="1"/>
  <c r="L113" i="3"/>
  <c r="L114" i="3" s="1"/>
  <c r="K113" i="3"/>
  <c r="K114" i="3" s="1"/>
  <c r="J113" i="3"/>
  <c r="J114" i="3" s="1"/>
  <c r="I113" i="3"/>
  <c r="I114" i="3" s="1"/>
  <c r="H113" i="3"/>
  <c r="H114" i="3" s="1"/>
  <c r="G113" i="3"/>
  <c r="G114" i="3" s="1"/>
  <c r="F113" i="3"/>
  <c r="F114" i="3" s="1"/>
  <c r="E113" i="3"/>
  <c r="E114" i="3" s="1"/>
  <c r="L118" i="3"/>
  <c r="L119" i="3" s="1"/>
  <c r="K118" i="3"/>
  <c r="K119" i="3" s="1"/>
  <c r="J118" i="3"/>
  <c r="J119" i="3" s="1"/>
  <c r="I118" i="3"/>
  <c r="I119" i="3" s="1"/>
  <c r="H118" i="3"/>
  <c r="H119" i="3" s="1"/>
  <c r="G118" i="3"/>
  <c r="G119" i="3" s="1"/>
  <c r="F118" i="3"/>
  <c r="F119" i="3" s="1"/>
  <c r="E118" i="3"/>
  <c r="E119" i="3" s="1"/>
  <c r="D118" i="3"/>
  <c r="D119" i="3" s="1"/>
  <c r="D113" i="3"/>
  <c r="D114" i="3" s="1"/>
  <c r="D108" i="3"/>
  <c r="D109" i="3" s="1"/>
  <c r="D103" i="3"/>
  <c r="D10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F93" i="3"/>
  <c r="F94" i="3" s="1"/>
  <c r="E93" i="3"/>
  <c r="E94" i="3" s="1"/>
  <c r="D93" i="3"/>
  <c r="D94" i="3" s="1"/>
  <c r="K74" i="1"/>
  <c r="J74" i="1"/>
  <c r="J75" i="1" s="1"/>
  <c r="I74" i="1"/>
  <c r="H74" i="1"/>
  <c r="G74" i="1"/>
  <c r="F74" i="1"/>
  <c r="E74" i="1"/>
  <c r="D74" i="1"/>
  <c r="K79" i="1"/>
  <c r="J79" i="1"/>
  <c r="I79" i="1"/>
  <c r="H79" i="1"/>
  <c r="G79" i="1"/>
  <c r="F79" i="1"/>
  <c r="E79" i="1"/>
  <c r="D79" i="1"/>
  <c r="K84" i="1"/>
  <c r="J84" i="1"/>
  <c r="I84" i="1"/>
  <c r="H84" i="1"/>
  <c r="G84" i="1"/>
  <c r="F84" i="1"/>
  <c r="E84" i="1"/>
  <c r="D84" i="1"/>
  <c r="D85" i="1" s="1"/>
  <c r="K89" i="1"/>
  <c r="J89" i="1"/>
  <c r="I89" i="1"/>
  <c r="H89" i="1"/>
  <c r="H90" i="1" s="1"/>
  <c r="G89" i="1"/>
  <c r="G90" i="1" s="1"/>
  <c r="F89" i="1"/>
  <c r="F90" i="1" s="1"/>
  <c r="E89" i="1"/>
  <c r="E90" i="1" s="1"/>
  <c r="D89" i="1"/>
  <c r="D90" i="1" s="1"/>
  <c r="K94" i="1"/>
  <c r="J94" i="1"/>
  <c r="J95" i="1" s="1"/>
  <c r="I94" i="1"/>
  <c r="H94" i="1"/>
  <c r="G94" i="1"/>
  <c r="F94" i="1"/>
  <c r="E94" i="1"/>
  <c r="D94" i="1"/>
  <c r="D95" i="1" s="1"/>
  <c r="C94" i="1"/>
  <c r="C95" i="1"/>
  <c r="C89" i="1"/>
  <c r="C90" i="1" s="1"/>
  <c r="C84" i="1"/>
  <c r="C85" i="1" s="1"/>
  <c r="C79" i="1"/>
  <c r="C80" i="1"/>
  <c r="C74" i="1"/>
  <c r="C75" i="1"/>
  <c r="K95" i="1"/>
  <c r="I95" i="1"/>
  <c r="H95" i="1"/>
  <c r="G95" i="1"/>
  <c r="F95" i="1"/>
  <c r="E95" i="1"/>
  <c r="K90" i="1"/>
  <c r="J90" i="1"/>
  <c r="I90" i="1"/>
  <c r="K85" i="1"/>
  <c r="J85" i="1"/>
  <c r="I85" i="1"/>
  <c r="H85" i="1"/>
  <c r="G85" i="1"/>
  <c r="F85" i="1"/>
  <c r="E85" i="1"/>
  <c r="K80" i="1"/>
  <c r="J80" i="1"/>
  <c r="I80" i="1"/>
  <c r="H80" i="1"/>
  <c r="G80" i="1"/>
  <c r="F80" i="1"/>
  <c r="E80" i="1"/>
  <c r="D80" i="1"/>
  <c r="K75" i="1"/>
  <c r="I75" i="1"/>
  <c r="H75" i="1"/>
  <c r="G75" i="1"/>
  <c r="F75" i="1"/>
  <c r="E75" i="1"/>
  <c r="D75" i="1"/>
  <c r="K70" i="1"/>
  <c r="J70" i="1"/>
  <c r="I70" i="1"/>
  <c r="H70" i="1"/>
  <c r="G70" i="1"/>
  <c r="F70" i="1"/>
  <c r="E70" i="1"/>
  <c r="D70" i="1"/>
  <c r="C70" i="1"/>
  <c r="K69" i="1"/>
  <c r="J69" i="1"/>
  <c r="I69" i="1"/>
  <c r="H69" i="1"/>
  <c r="G69" i="1"/>
  <c r="F69" i="1"/>
  <c r="E69" i="1"/>
  <c r="D69" i="1"/>
  <c r="C69" i="1"/>
  <c r="L167" i="3" l="1"/>
  <c r="K167" i="3"/>
  <c r="J167" i="3"/>
  <c r="I167" i="3"/>
  <c r="G165" i="3"/>
  <c r="F165" i="3"/>
  <c r="E165" i="3"/>
  <c r="D165" i="3"/>
  <c r="I164" i="3"/>
  <c r="J164" i="3" s="1"/>
  <c r="G164" i="3"/>
  <c r="F164" i="3"/>
  <c r="E164" i="3"/>
  <c r="D164" i="3"/>
  <c r="I163" i="3"/>
  <c r="G163" i="3"/>
  <c r="F163" i="3"/>
  <c r="E163" i="3"/>
  <c r="D163" i="3"/>
  <c r="I158" i="3"/>
  <c r="L87" i="3"/>
  <c r="K87" i="3"/>
  <c r="J87" i="3"/>
  <c r="J127" i="3" s="1"/>
  <c r="I87" i="3"/>
  <c r="H87" i="3"/>
  <c r="G87" i="3"/>
  <c r="F87" i="3"/>
  <c r="F127" i="3" s="1"/>
  <c r="E87" i="3"/>
  <c r="E127" i="3" s="1"/>
  <c r="D87" i="3"/>
  <c r="L81" i="3"/>
  <c r="L126" i="3" s="1"/>
  <c r="K81" i="3"/>
  <c r="K126" i="3" s="1"/>
  <c r="J81" i="3"/>
  <c r="I81" i="3"/>
  <c r="H81" i="3"/>
  <c r="G81" i="3"/>
  <c r="G126" i="3" s="1"/>
  <c r="F81" i="3"/>
  <c r="F126" i="3" s="1"/>
  <c r="E81" i="3"/>
  <c r="E126" i="3" s="1"/>
  <c r="D81" i="3"/>
  <c r="D126" i="3" s="1"/>
  <c r="L75" i="3"/>
  <c r="L125" i="3" s="1"/>
  <c r="K75" i="3"/>
  <c r="K125" i="3" s="1"/>
  <c r="J75" i="3"/>
  <c r="J125" i="3" s="1"/>
  <c r="I75" i="3"/>
  <c r="I125" i="3" s="1"/>
  <c r="H75" i="3"/>
  <c r="H125" i="3" s="1"/>
  <c r="G75" i="3"/>
  <c r="G125" i="3" s="1"/>
  <c r="F75" i="3"/>
  <c r="F125" i="3" s="1"/>
  <c r="E75" i="3"/>
  <c r="E125" i="3" s="1"/>
  <c r="D75" i="3"/>
  <c r="D125" i="3" s="1"/>
  <c r="L69" i="3"/>
  <c r="K69" i="3"/>
  <c r="J69" i="3"/>
  <c r="J124" i="3" s="1"/>
  <c r="I69" i="3"/>
  <c r="I124" i="3" s="1"/>
  <c r="H69" i="3"/>
  <c r="G69" i="3"/>
  <c r="F69" i="3"/>
  <c r="F124" i="3" s="1"/>
  <c r="E69" i="3"/>
  <c r="E124" i="3" s="1"/>
  <c r="D69" i="3"/>
  <c r="L63" i="3"/>
  <c r="L123" i="3" s="1"/>
  <c r="K63" i="3"/>
  <c r="K123" i="3" s="1"/>
  <c r="J63" i="3"/>
  <c r="J123" i="3" s="1"/>
  <c r="I63" i="3"/>
  <c r="I123" i="3" s="1"/>
  <c r="H63" i="3"/>
  <c r="H123" i="3" s="1"/>
  <c r="G63" i="3"/>
  <c r="G123" i="3" s="1"/>
  <c r="F63" i="3"/>
  <c r="F123" i="3" s="1"/>
  <c r="E63" i="3"/>
  <c r="E123" i="3" s="1"/>
  <c r="D63" i="3"/>
  <c r="L57" i="3"/>
  <c r="L122" i="3" s="1"/>
  <c r="K57" i="3"/>
  <c r="K122" i="3" s="1"/>
  <c r="J57" i="3"/>
  <c r="J122" i="3" s="1"/>
  <c r="I57" i="3"/>
  <c r="I122" i="3" s="1"/>
  <c r="H57" i="3"/>
  <c r="H122" i="3" s="1"/>
  <c r="G57" i="3"/>
  <c r="G122" i="3" s="1"/>
  <c r="F57" i="3"/>
  <c r="F122" i="3" s="1"/>
  <c r="E57" i="3"/>
  <c r="E122" i="3" s="1"/>
  <c r="D57" i="3"/>
  <c r="L49" i="3"/>
  <c r="K49" i="3"/>
  <c r="J49" i="3"/>
  <c r="I49" i="3"/>
  <c r="H49" i="3"/>
  <c r="G49" i="3"/>
  <c r="F49" i="3"/>
  <c r="K103" i="1"/>
  <c r="J103" i="1"/>
  <c r="I103" i="1"/>
  <c r="F102" i="1"/>
  <c r="E102" i="1"/>
  <c r="D102" i="1"/>
  <c r="I101" i="1"/>
  <c r="H101" i="1"/>
  <c r="G101" i="1"/>
  <c r="K100" i="1"/>
  <c r="I100" i="1"/>
  <c r="H100" i="1"/>
  <c r="J99" i="1"/>
  <c r="I99" i="1"/>
  <c r="F99" i="1"/>
  <c r="J98" i="1"/>
  <c r="H98" i="1"/>
  <c r="C103" i="1"/>
  <c r="K63" i="1"/>
  <c r="J63" i="1"/>
  <c r="I63" i="1"/>
  <c r="H63" i="1"/>
  <c r="H103" i="1" s="1"/>
  <c r="G63" i="1"/>
  <c r="G103" i="1" s="1"/>
  <c r="F63" i="1"/>
  <c r="F103" i="1" s="1"/>
  <c r="E63" i="1"/>
  <c r="E103" i="1" s="1"/>
  <c r="D63" i="1"/>
  <c r="D103" i="1" s="1"/>
  <c r="C63" i="1"/>
  <c r="K57" i="1"/>
  <c r="K102" i="1" s="1"/>
  <c r="J57" i="1"/>
  <c r="J102" i="1" s="1"/>
  <c r="I57" i="1"/>
  <c r="I102" i="1" s="1"/>
  <c r="H57" i="1"/>
  <c r="H102" i="1" s="1"/>
  <c r="G57" i="1"/>
  <c r="G102" i="1" s="1"/>
  <c r="F57" i="1"/>
  <c r="E57" i="1"/>
  <c r="D57" i="1"/>
  <c r="C57" i="1"/>
  <c r="C102" i="1" s="1"/>
  <c r="K51" i="1"/>
  <c r="K101" i="1" s="1"/>
  <c r="J51" i="1"/>
  <c r="J101" i="1" s="1"/>
  <c r="I51" i="1"/>
  <c r="H51" i="1"/>
  <c r="G51" i="1"/>
  <c r="F51" i="1"/>
  <c r="F101" i="1" s="1"/>
  <c r="E51" i="1"/>
  <c r="E101" i="1" s="1"/>
  <c r="D51" i="1"/>
  <c r="D101" i="1" s="1"/>
  <c r="C51" i="1"/>
  <c r="C101" i="1" s="1"/>
  <c r="K45" i="1"/>
  <c r="J45" i="1"/>
  <c r="J100" i="1" s="1"/>
  <c r="I45" i="1"/>
  <c r="H45" i="1"/>
  <c r="G45" i="1"/>
  <c r="G100" i="1" s="1"/>
  <c r="F45" i="1"/>
  <c r="F100" i="1" s="1"/>
  <c r="E45" i="1"/>
  <c r="E100" i="1" s="1"/>
  <c r="D45" i="1"/>
  <c r="D100" i="1" s="1"/>
  <c r="C45" i="1"/>
  <c r="C100" i="1" s="1"/>
  <c r="C99" i="1"/>
  <c r="K39" i="1"/>
  <c r="K99" i="1" s="1"/>
  <c r="J39" i="1"/>
  <c r="I39" i="1"/>
  <c r="H39" i="1"/>
  <c r="H99" i="1" s="1"/>
  <c r="G39" i="1"/>
  <c r="G99" i="1" s="1"/>
  <c r="F39" i="1"/>
  <c r="E39" i="1"/>
  <c r="E99" i="1" s="1"/>
  <c r="D39" i="1"/>
  <c r="D99" i="1" s="1"/>
  <c r="C39" i="1"/>
  <c r="K33" i="1"/>
  <c r="K98" i="1" s="1"/>
  <c r="J33" i="1"/>
  <c r="I33" i="1"/>
  <c r="I98" i="1" s="1"/>
  <c r="H33" i="1"/>
  <c r="G33" i="1"/>
  <c r="G98" i="1" s="1"/>
  <c r="F33" i="1"/>
  <c r="F98" i="1" s="1"/>
  <c r="E33" i="1"/>
  <c r="E98" i="1" s="1"/>
  <c r="D33" i="1"/>
  <c r="D98" i="1" s="1"/>
  <c r="C33" i="1"/>
  <c r="C98" i="1" s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D9" i="1"/>
  <c r="E9" i="1"/>
  <c r="F9" i="1"/>
  <c r="G9" i="1"/>
  <c r="H9" i="1"/>
  <c r="I9" i="1"/>
  <c r="J9" i="1"/>
  <c r="K9" i="1"/>
  <c r="C9" i="1"/>
  <c r="J163" i="3" l="1"/>
  <c r="D122" i="3"/>
  <c r="D50" i="3"/>
  <c r="D123" i="3"/>
  <c r="G127" i="3"/>
  <c r="L127" i="3"/>
  <c r="K127" i="3"/>
  <c r="D127" i="3"/>
  <c r="H126" i="3"/>
  <c r="I126" i="3"/>
  <c r="H127" i="3"/>
  <c r="J126" i="3"/>
  <c r="I127" i="3"/>
  <c r="H124" i="3"/>
  <c r="K124" i="3"/>
  <c r="D124" i="3"/>
  <c r="L124" i="3"/>
  <c r="G124" i="3"/>
  <c r="H134" i="1"/>
  <c r="H140" i="1"/>
  <c r="I140" i="1" s="1"/>
  <c r="H139" i="1"/>
  <c r="I139" i="1" s="1"/>
  <c r="C50" i="3" l="1"/>
  <c r="D120" i="3"/>
  <c r="E120" i="3" s="1"/>
  <c r="K143" i="1"/>
  <c r="J143" i="1"/>
  <c r="I143" i="1"/>
  <c r="H143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K25" i="1"/>
  <c r="J25" i="1"/>
  <c r="I25" i="1"/>
  <c r="H25" i="1"/>
  <c r="G25" i="1"/>
  <c r="F25" i="1"/>
  <c r="E25" i="1"/>
</calcChain>
</file>

<file path=xl/comments1.xml><?xml version="1.0" encoding="utf-8"?>
<comments xmlns="http://schemas.openxmlformats.org/spreadsheetml/2006/main">
  <authors>
    <author>Lucas Ramirez Rodriguez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Lucas Ramirez Rodriguez:</t>
        </r>
        <r>
          <rPr>
            <sz val="9"/>
            <color indexed="81"/>
            <rFont val="Tahoma"/>
            <family val="2"/>
          </rPr>
          <t xml:space="preserve">
Validación de cortes ACO</t>
        </r>
      </text>
    </comment>
  </commentList>
</comments>
</file>

<file path=xl/sharedStrings.xml><?xml version="1.0" encoding="utf-8"?>
<sst xmlns="http://schemas.openxmlformats.org/spreadsheetml/2006/main" count="1414" uniqueCount="59">
  <si>
    <t>Año</t>
  </si>
  <si>
    <t>Número Reses</t>
  </si>
  <si>
    <t>Baseline</t>
  </si>
  <si>
    <t>RXC 4</t>
  </si>
  <si>
    <t>RXC 4 + Tren</t>
  </si>
  <si>
    <t>RXC 4 + Tren + AFS Hamb</t>
  </si>
  <si>
    <t>% Ocup Aguachica</t>
  </si>
  <si>
    <t>% Ocup Envigado Reses</t>
  </si>
  <si>
    <t>Cerdos</t>
  </si>
  <si>
    <t>Número de cerdos</t>
  </si>
  <si>
    <t>% Ocup Envigado</t>
  </si>
  <si>
    <t>Cantidad Maquilas</t>
  </si>
  <si>
    <t>Costos</t>
  </si>
  <si>
    <t>Reses en pie</t>
  </si>
  <si>
    <t>Cerdos en pie</t>
  </si>
  <si>
    <t>Beneficio y deshuese</t>
  </si>
  <si>
    <t>Logística y transporte</t>
  </si>
  <si>
    <t>Compra MPC Cerdos</t>
  </si>
  <si>
    <t>Total</t>
  </si>
  <si>
    <t>Transporte</t>
  </si>
  <si>
    <t>Ingresos</t>
  </si>
  <si>
    <t>Nacional</t>
  </si>
  <si>
    <t>Exportación</t>
  </si>
  <si>
    <t>Intercompañía</t>
  </si>
  <si>
    <t>Contribución</t>
  </si>
  <si>
    <t>Exceso inventario industrial</t>
  </si>
  <si>
    <t>CPM</t>
  </si>
  <si>
    <t>CPE</t>
  </si>
  <si>
    <t>Faltante Leños</t>
  </si>
  <si>
    <t>Pulpas_leños_Chata</t>
  </si>
  <si>
    <t>Pulpas_leños_Punta_de_Anca</t>
  </si>
  <si>
    <t>Pulpas_leños_Solomito</t>
  </si>
  <si>
    <t>Rendimientos</t>
  </si>
  <si>
    <t>T1</t>
  </si>
  <si>
    <t>T1 Expo Trasero</t>
  </si>
  <si>
    <t>T1 Expo Carnicero</t>
  </si>
  <si>
    <t>Corral</t>
  </si>
  <si>
    <t>Aprovechamiento</t>
  </si>
  <si>
    <t>Impacto en proyección de crecimiento de ACO (LyC)</t>
  </si>
  <si>
    <t>Consolidación de ventas, para Atlantic, las ventas no consolidan para Negocio</t>
  </si>
  <si>
    <t>Se debe descontar los animales que salen del Feedlot</t>
  </si>
  <si>
    <t>Escenarios de exportación se debe restringir la venta de cortes finos</t>
  </si>
  <si>
    <t>Valorización de CPM restante al costo.</t>
  </si>
  <si>
    <t>Afectar ocupaciones de Aguachica y Envigado. Partimos de de necesidad comercial.</t>
  </si>
  <si>
    <t>Aguachica 7 hrs</t>
  </si>
  <si>
    <t>Envigado 2 tr</t>
  </si>
  <si>
    <t>Implicaciones en las compras de reses con las disminuciones</t>
  </si>
  <si>
    <t>Pulpas</t>
  </si>
  <si>
    <t>Carnicero</t>
  </si>
  <si>
    <t>Llevar la descompansación (excedente de CPM) a las pulpas del delantero. +10% pulpas --&gt; 60% CPM y 40% CPE</t>
  </si>
  <si>
    <t>Las reses de Hamburguesa AFS deben entregar cortes finos para AFS</t>
  </si>
  <si>
    <t>Nuevo escenario: RXC 4 + AFS Hamburguesa</t>
  </si>
  <si>
    <t>RXC 4 + AFS Hamb</t>
  </si>
  <si>
    <t>Expo</t>
  </si>
  <si>
    <t>RXC 4 + Tren + Todo AFS</t>
  </si>
  <si>
    <t>Excedente</t>
  </si>
  <si>
    <t>Exp Compensada</t>
  </si>
  <si>
    <t>Exp Trasero</t>
  </si>
  <si>
    <t>Tren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</si>
</sst>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* #,##0.00_-;\-* #,##0.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3" xfId="0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41" fontId="0" fillId="0" borderId="0" xfId="3" applyNumberFormat="1" applyFont="1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0" fillId="0" borderId="0" xfId="0" applyBorder="1"/>
    <xf numFmtId="9" fontId="0" fillId="0" borderId="3" xfId="3" applyFont="1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9" fontId="0" fillId="0" borderId="6" xfId="3" applyFont="1" applyBorder="1" applyAlignment="1">
      <alignment horizontal="center" vertical="center"/>
    </xf>
    <xf numFmtId="9" fontId="0" fillId="0" borderId="7" xfId="3" applyFont="1" applyBorder="1" applyAlignment="1">
      <alignment horizontal="center" vertical="center"/>
    </xf>
    <xf numFmtId="9" fontId="0" fillId="0" borderId="9" xfId="3" applyFont="1" applyBorder="1" applyAlignment="1">
      <alignment horizontal="center" vertical="center"/>
    </xf>
    <xf numFmtId="9" fontId="0" fillId="0" borderId="10" xfId="3" applyFon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0" xfId="0" applyNumberFormat="1"/>
    <xf numFmtId="4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2" fontId="0" fillId="0" borderId="3" xfId="2" applyFont="1" applyBorder="1"/>
    <xf numFmtId="42" fontId="0" fillId="0" borderId="4" xfId="2" applyFont="1" applyBorder="1"/>
    <xf numFmtId="42" fontId="0" fillId="0" borderId="6" xfId="2" applyFont="1" applyBorder="1"/>
    <xf numFmtId="42" fontId="0" fillId="0" borderId="7" xfId="2" applyFont="1" applyBorder="1"/>
    <xf numFmtId="42" fontId="0" fillId="0" borderId="9" xfId="2" applyFont="1" applyBorder="1"/>
    <xf numFmtId="42" fontId="0" fillId="0" borderId="10" xfId="2" applyFont="1" applyBorder="1"/>
    <xf numFmtId="42" fontId="0" fillId="0" borderId="15" xfId="2" applyFont="1" applyBorder="1"/>
    <xf numFmtId="42" fontId="0" fillId="0" borderId="16" xfId="2" applyFont="1" applyBorder="1"/>
    <xf numFmtId="0" fontId="0" fillId="0" borderId="0" xfId="0" applyBorder="1" applyAlignment="1">
      <alignment vertical="center"/>
    </xf>
    <xf numFmtId="42" fontId="0" fillId="0" borderId="0" xfId="2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41" fontId="0" fillId="0" borderId="22" xfId="1" applyFont="1" applyBorder="1" applyAlignment="1">
      <alignment vertical="center"/>
    </xf>
    <xf numFmtId="41" fontId="0" fillId="0" borderId="3" xfId="1" applyFont="1" applyBorder="1" applyAlignment="1">
      <alignment vertical="center"/>
    </xf>
    <xf numFmtId="41" fontId="0" fillId="0" borderId="4" xfId="1" applyFont="1" applyBorder="1" applyAlignment="1">
      <alignment vertical="center"/>
    </xf>
    <xf numFmtId="0" fontId="0" fillId="0" borderId="0" xfId="0" applyAlignment="1">
      <alignment vertical="center"/>
    </xf>
    <xf numFmtId="41" fontId="0" fillId="0" borderId="25" xfId="1" applyFont="1" applyBorder="1" applyAlignment="1">
      <alignment vertical="center"/>
    </xf>
    <xf numFmtId="41" fontId="0" fillId="0" borderId="9" xfId="1" applyFont="1" applyBorder="1" applyAlignment="1">
      <alignment vertical="center"/>
    </xf>
    <xf numFmtId="41" fontId="0" fillId="0" borderId="10" xfId="1" applyFont="1" applyBorder="1" applyAlignment="1">
      <alignment vertical="center"/>
    </xf>
    <xf numFmtId="41" fontId="0" fillId="0" borderId="30" xfId="1" applyFont="1" applyBorder="1" applyAlignment="1">
      <alignment vertical="center"/>
    </xf>
    <xf numFmtId="41" fontId="0" fillId="0" borderId="15" xfId="1" applyFont="1" applyBorder="1" applyAlignment="1">
      <alignment vertical="center"/>
    </xf>
    <xf numFmtId="41" fontId="0" fillId="0" borderId="16" xfId="1" applyFont="1" applyBorder="1" applyAlignment="1">
      <alignment vertical="center"/>
    </xf>
    <xf numFmtId="41" fontId="0" fillId="0" borderId="0" xfId="1" applyFont="1" applyBorder="1" applyAlignment="1">
      <alignment vertical="center"/>
    </xf>
    <xf numFmtId="41" fontId="0" fillId="0" borderId="6" xfId="1" applyFont="1" applyBorder="1" applyAlignment="1">
      <alignment vertical="center"/>
    </xf>
    <xf numFmtId="41" fontId="0" fillId="0" borderId="7" xfId="1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2" fontId="0" fillId="0" borderId="0" xfId="2" applyFont="1"/>
    <xf numFmtId="164" fontId="0" fillId="0" borderId="0" xfId="0" applyNumberFormat="1"/>
    <xf numFmtId="0" fontId="0" fillId="0" borderId="6" xfId="0" applyBorder="1"/>
    <xf numFmtId="0" fontId="2" fillId="0" borderId="1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0" fillId="0" borderId="6" xfId="3" applyFont="1" applyBorder="1" applyAlignment="1">
      <alignment horizontal="center"/>
    </xf>
    <xf numFmtId="9" fontId="0" fillId="0" borderId="7" xfId="3" applyFont="1" applyBorder="1" applyAlignment="1">
      <alignment horizontal="center"/>
    </xf>
    <xf numFmtId="9" fontId="0" fillId="0" borderId="9" xfId="3" applyFont="1" applyBorder="1" applyAlignment="1">
      <alignment horizontal="center"/>
    </xf>
    <xf numFmtId="9" fontId="0" fillId="0" borderId="10" xfId="3" applyFont="1" applyBorder="1" applyAlignment="1">
      <alignment horizontal="center"/>
    </xf>
    <xf numFmtId="9" fontId="0" fillId="0" borderId="0" xfId="0" applyNumberFormat="1"/>
    <xf numFmtId="0" fontId="2" fillId="0" borderId="2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38" xfId="1" applyFont="1" applyBorder="1" applyAlignment="1">
      <alignment horizontal="center" vertical="center"/>
    </xf>
    <xf numFmtId="9" fontId="0" fillId="0" borderId="2" xfId="3" applyFont="1" applyBorder="1" applyAlignment="1">
      <alignment horizontal="center" vertical="center"/>
    </xf>
    <xf numFmtId="9" fontId="0" fillId="0" borderId="5" xfId="3" applyFont="1" applyBorder="1" applyAlignment="1">
      <alignment horizontal="center" vertical="center"/>
    </xf>
    <xf numFmtId="9" fontId="0" fillId="0" borderId="8" xfId="3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1" fontId="0" fillId="0" borderId="2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37" xfId="1" applyFont="1" applyFill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2" fontId="0" fillId="0" borderId="1" xfId="2" applyFont="1" applyBorder="1"/>
    <xf numFmtId="42" fontId="0" fillId="0" borderId="38" xfId="2" applyFont="1" applyBorder="1"/>
    <xf numFmtId="0" fontId="0" fillId="0" borderId="31" xfId="0" applyBorder="1" applyAlignment="1">
      <alignment horizontal="center"/>
    </xf>
    <xf numFmtId="42" fontId="0" fillId="0" borderId="14" xfId="2" applyFont="1" applyBorder="1"/>
    <xf numFmtId="42" fontId="0" fillId="0" borderId="2" xfId="2" applyFont="1" applyBorder="1"/>
    <xf numFmtId="42" fontId="0" fillId="0" borderId="41" xfId="2" applyFont="1" applyBorder="1"/>
    <xf numFmtId="42" fontId="0" fillId="0" borderId="42" xfId="2" applyFont="1" applyBorder="1"/>
    <xf numFmtId="42" fontId="0" fillId="0" borderId="43" xfId="2" applyFont="1" applyBorder="1"/>
    <xf numFmtId="42" fontId="0" fillId="2" borderId="3" xfId="2" applyFont="1" applyFill="1" applyBorder="1"/>
    <xf numFmtId="42" fontId="0" fillId="2" borderId="6" xfId="2" applyFont="1" applyFill="1" applyBorder="1"/>
    <xf numFmtId="41" fontId="0" fillId="0" borderId="0" xfId="1" applyFont="1" applyBorder="1"/>
    <xf numFmtId="42" fontId="0" fillId="0" borderId="0" xfId="0" applyNumberFormat="1"/>
    <xf numFmtId="0" fontId="2" fillId="0" borderId="2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42" fontId="0" fillId="0" borderId="0" xfId="0" applyNumberFormat="1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41" fontId="0" fillId="0" borderId="22" xfId="1" applyFont="1" applyBorder="1" applyAlignment="1">
      <alignment horizontal="center" vertical="center"/>
    </xf>
    <xf numFmtId="41" fontId="0" fillId="0" borderId="44" xfId="1" applyFont="1" applyBorder="1" applyAlignment="1">
      <alignment horizontal="center" vertical="center"/>
    </xf>
    <xf numFmtId="41" fontId="0" fillId="0" borderId="25" xfId="1" applyFont="1" applyBorder="1" applyAlignment="1">
      <alignment horizontal="center" vertical="center"/>
    </xf>
    <xf numFmtId="41" fontId="0" fillId="0" borderId="44" xfId="1" applyFont="1" applyFill="1" applyBorder="1" applyAlignment="1">
      <alignment horizontal="center" vertical="center"/>
    </xf>
    <xf numFmtId="41" fontId="0" fillId="0" borderId="22" xfId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44" fontId="0" fillId="0" borderId="0" xfId="0" applyNumberFormat="1"/>
    <xf numFmtId="42" fontId="0" fillId="0" borderId="0" xfId="0" applyNumberForma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9" fontId="0" fillId="0" borderId="14" xfId="3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2" fontId="0" fillId="0" borderId="30" xfId="2" applyFont="1" applyBorder="1"/>
    <xf numFmtId="42" fontId="0" fillId="0" borderId="44" xfId="2" applyFont="1" applyBorder="1"/>
    <xf numFmtId="42" fontId="0" fillId="0" borderId="25" xfId="2" applyFont="1" applyBorder="1"/>
    <xf numFmtId="0" fontId="0" fillId="0" borderId="18" xfId="0" applyBorder="1" applyAlignment="1">
      <alignment horizontal="center"/>
    </xf>
    <xf numFmtId="42" fontId="0" fillId="0" borderId="22" xfId="2" applyFont="1" applyBorder="1"/>
    <xf numFmtId="42" fontId="0" fillId="2" borderId="44" xfId="2" applyFont="1" applyFill="1" applyBorder="1"/>
    <xf numFmtId="42" fontId="0" fillId="0" borderId="50" xfId="2" applyFont="1" applyBorder="1"/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42" fontId="0" fillId="0" borderId="25" xfId="2" applyFont="1" applyFill="1" applyBorder="1"/>
    <xf numFmtId="42" fontId="0" fillId="0" borderId="22" xfId="2" applyFont="1" applyFill="1" applyBorder="1"/>
    <xf numFmtId="42" fontId="0" fillId="0" borderId="44" xfId="2" applyFont="1" applyFill="1" applyBorder="1"/>
    <xf numFmtId="42" fontId="0" fillId="2" borderId="30" xfId="2" applyFont="1" applyFill="1" applyBorder="1"/>
    <xf numFmtId="0" fontId="2" fillId="0" borderId="5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1" fontId="0" fillId="0" borderId="58" xfId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14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FFC000"/>
  </sheetPr>
  <dimension ref="A1:K160"/>
  <sheetViews>
    <sheetView showGridLines="0" zoomScale="130" zoomScaleNormal="130" workbookViewId="0">
      <selection activeCell="D136" sqref="D136"/>
    </sheetView>
  </sheetViews>
  <sheetFormatPr baseColWidth="10" defaultRowHeight="15" outlineLevelRow="1" x14ac:dyDescent="0.25"/>
  <cols>
    <col min="1" max="1" width="22.7109375" bestFit="1" customWidth="1"/>
    <col min="2" max="2" width="30.42578125" customWidth="1"/>
    <col min="3" max="3" width="17.7109375" bestFit="1" customWidth="1"/>
    <col min="4" max="11" width="18.85546875" bestFit="1" customWidth="1"/>
  </cols>
  <sheetData>
    <row r="1" spans="1:11" ht="15.75" thickBot="1" x14ac:dyDescent="0.3">
      <c r="B1" s="92" t="s">
        <v>0</v>
      </c>
      <c r="C1" s="93">
        <v>2022</v>
      </c>
      <c r="D1" s="94">
        <v>2023</v>
      </c>
      <c r="E1" s="94">
        <v>2024</v>
      </c>
      <c r="F1" s="94">
        <v>2025</v>
      </c>
      <c r="G1" s="94">
        <v>2026</v>
      </c>
      <c r="H1" s="94">
        <v>2027</v>
      </c>
      <c r="I1" s="94">
        <v>2028</v>
      </c>
      <c r="J1" s="94">
        <v>2029</v>
      </c>
      <c r="K1" s="95">
        <v>2030</v>
      </c>
    </row>
    <row r="2" spans="1:11" x14ac:dyDescent="0.25">
      <c r="A2" s="190" t="s">
        <v>1</v>
      </c>
      <c r="B2" s="119" t="s">
        <v>2</v>
      </c>
      <c r="C2" s="96">
        <v>8725.2906824999991</v>
      </c>
      <c r="D2" s="2">
        <v>9007.8545608333334</v>
      </c>
      <c r="E2" s="2">
        <v>9238.0174924999992</v>
      </c>
      <c r="F2" s="2">
        <v>9471.6253474999994</v>
      </c>
      <c r="G2" s="2">
        <v>9673.4413374999986</v>
      </c>
      <c r="H2" s="2">
        <v>9890.9167991666673</v>
      </c>
      <c r="I2" s="2">
        <v>10089.652609166667</v>
      </c>
      <c r="J2" s="2">
        <v>10306.427933333334</v>
      </c>
      <c r="K2" s="3">
        <v>10436.660126666668</v>
      </c>
    </row>
    <row r="3" spans="1:11" x14ac:dyDescent="0.25">
      <c r="A3" s="191"/>
      <c r="B3" s="120" t="s">
        <v>3</v>
      </c>
      <c r="C3" s="97">
        <v>7107.8441925000006</v>
      </c>
      <c r="D3" s="5">
        <v>7273.786025833333</v>
      </c>
      <c r="E3" s="5">
        <v>7481.5841941666667</v>
      </c>
      <c r="F3" s="5">
        <v>7668.137649166667</v>
      </c>
      <c r="G3" s="5">
        <v>7847.2724858333322</v>
      </c>
      <c r="H3" s="5">
        <v>8016.5106491666666</v>
      </c>
      <c r="I3" s="5">
        <v>8162.1694616666664</v>
      </c>
      <c r="J3" s="5">
        <v>8339.8523325000006</v>
      </c>
      <c r="K3" s="6">
        <v>8463.7279683333327</v>
      </c>
    </row>
    <row r="4" spans="1:11" x14ac:dyDescent="0.25">
      <c r="A4" s="191"/>
      <c r="B4" s="120" t="s">
        <v>52</v>
      </c>
      <c r="C4" s="97">
        <v>7685.4049716666668</v>
      </c>
      <c r="D4" s="5">
        <v>7729.7596275000005</v>
      </c>
      <c r="E4" s="5">
        <v>7895.5332116666668</v>
      </c>
      <c r="F4" s="5">
        <v>8082.7005208333339</v>
      </c>
      <c r="G4" s="5">
        <v>8267.5874283333324</v>
      </c>
      <c r="H4" s="5">
        <v>8471.8349833333341</v>
      </c>
      <c r="I4" s="5">
        <v>8571.6764524999999</v>
      </c>
      <c r="J4" s="5">
        <v>8727.5051891666662</v>
      </c>
      <c r="K4" s="6">
        <v>8884.5170175000003</v>
      </c>
    </row>
    <row r="5" spans="1:11" x14ac:dyDescent="0.25">
      <c r="A5" s="191"/>
      <c r="B5" s="120" t="s">
        <v>4</v>
      </c>
      <c r="C5" s="98">
        <v>7308.3877724999984</v>
      </c>
      <c r="D5" s="5">
        <v>7626.5480433333332</v>
      </c>
      <c r="E5" s="5">
        <v>7810.949990000001</v>
      </c>
      <c r="F5" s="5">
        <v>8175.0569916666664</v>
      </c>
      <c r="G5" s="5">
        <v>8023.1242808333318</v>
      </c>
      <c r="H5" s="5">
        <v>8354.3196941666665</v>
      </c>
      <c r="I5" s="5">
        <v>8524.8278808333343</v>
      </c>
      <c r="J5" s="5">
        <v>8709.7109208333331</v>
      </c>
      <c r="K5" s="6">
        <v>8843.3175250000004</v>
      </c>
    </row>
    <row r="6" spans="1:11" x14ac:dyDescent="0.25">
      <c r="A6" s="192"/>
      <c r="B6" s="121" t="s">
        <v>5</v>
      </c>
      <c r="C6" s="99">
        <v>7727.5438800000002</v>
      </c>
      <c r="D6" s="87">
        <v>8045.4477624999981</v>
      </c>
      <c r="E6" s="87">
        <v>8224.1716024999987</v>
      </c>
      <c r="F6" s="87">
        <v>8413.6538758333318</v>
      </c>
      <c r="G6" s="87">
        <v>8851.7146316666676</v>
      </c>
      <c r="H6" s="87">
        <v>8619.463041666666</v>
      </c>
      <c r="I6" s="87">
        <v>9002.3338483333337</v>
      </c>
      <c r="J6" s="87">
        <v>9105.2965824999992</v>
      </c>
      <c r="K6" s="88">
        <v>9192.207323333334</v>
      </c>
    </row>
    <row r="7" spans="1:11" ht="15.75" thickBot="1" x14ac:dyDescent="0.3">
      <c r="A7" s="193"/>
      <c r="B7" s="122" t="s">
        <v>54</v>
      </c>
      <c r="C7" s="100">
        <v>13070.629641666666</v>
      </c>
      <c r="D7" s="7">
        <v>13147.219716666666</v>
      </c>
      <c r="E7" s="7">
        <v>12687.167304999999</v>
      </c>
      <c r="F7" s="7">
        <v>13625.384214999998</v>
      </c>
      <c r="G7" s="7">
        <v>13313.355708333333</v>
      </c>
      <c r="H7" s="7">
        <v>13336.340880833333</v>
      </c>
      <c r="I7" s="7">
        <v>13594.186732499998</v>
      </c>
      <c r="J7" s="7">
        <v>13527.824180000003</v>
      </c>
      <c r="K7" s="8">
        <v>13263.05270083333</v>
      </c>
    </row>
    <row r="8" spans="1:11" s="13" customFormat="1" ht="7.5" customHeight="1" thickBot="1" x14ac:dyDescent="0.3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90" t="s">
        <v>6</v>
      </c>
      <c r="B9" s="119" t="s">
        <v>2</v>
      </c>
      <c r="C9" s="89">
        <f>+MIN(C2*0.85/7680,1)</f>
        <v>0.96568972397460928</v>
      </c>
      <c r="D9" s="14">
        <f t="shared" ref="D9:K9" si="0">+MIN(D2*0.85/7680,1)</f>
        <v>0.99696306988389749</v>
      </c>
      <c r="E9" s="14">
        <f t="shared" si="0"/>
        <v>1</v>
      </c>
      <c r="F9" s="14">
        <f t="shared" si="0"/>
        <v>1</v>
      </c>
      <c r="G9" s="14">
        <f t="shared" si="0"/>
        <v>1</v>
      </c>
      <c r="H9" s="14">
        <f t="shared" si="0"/>
        <v>1</v>
      </c>
      <c r="I9" s="14">
        <f t="shared" si="0"/>
        <v>1</v>
      </c>
      <c r="J9" s="14">
        <f t="shared" si="0"/>
        <v>1</v>
      </c>
      <c r="K9" s="15">
        <f t="shared" si="0"/>
        <v>1</v>
      </c>
    </row>
    <row r="10" spans="1:11" x14ac:dyDescent="0.25">
      <c r="A10" s="191"/>
      <c r="B10" s="120" t="s">
        <v>3</v>
      </c>
      <c r="C10" s="90">
        <f t="shared" ref="C10:K10" si="1">+MIN(C3*0.85/7680,1)</f>
        <v>0.78667546401367194</v>
      </c>
      <c r="D10" s="16">
        <f t="shared" si="1"/>
        <v>0.80504142212999119</v>
      </c>
      <c r="E10" s="16">
        <f t="shared" si="1"/>
        <v>0.82803991732313365</v>
      </c>
      <c r="F10" s="16">
        <f t="shared" si="1"/>
        <v>0.84868710960828997</v>
      </c>
      <c r="G10" s="16">
        <f t="shared" si="1"/>
        <v>0.86851323085394949</v>
      </c>
      <c r="H10" s="16">
        <f t="shared" si="1"/>
        <v>0.88724401716037327</v>
      </c>
      <c r="I10" s="16">
        <f t="shared" si="1"/>
        <v>0.9033651096896701</v>
      </c>
      <c r="J10" s="16">
        <f t="shared" si="1"/>
        <v>0.92303053159179693</v>
      </c>
      <c r="K10" s="17">
        <f t="shared" si="1"/>
        <v>0.93674072566189226</v>
      </c>
    </row>
    <row r="11" spans="1:11" x14ac:dyDescent="0.25">
      <c r="A11" s="191"/>
      <c r="B11" s="120" t="s">
        <v>52</v>
      </c>
      <c r="C11" s="90">
        <f t="shared" ref="C11:K11" si="2">+MIN(C4*0.85/7680,1)</f>
        <v>0.85059820649956597</v>
      </c>
      <c r="D11" s="16">
        <f t="shared" si="2"/>
        <v>0.85550725043945319</v>
      </c>
      <c r="E11" s="16">
        <f t="shared" si="2"/>
        <v>0.87385458722873266</v>
      </c>
      <c r="F11" s="16">
        <f t="shared" si="2"/>
        <v>0.89456971910264771</v>
      </c>
      <c r="G11" s="16">
        <f t="shared" si="2"/>
        <v>0.91503246277126715</v>
      </c>
      <c r="H11" s="16">
        <f t="shared" si="2"/>
        <v>0.93763798643663199</v>
      </c>
      <c r="I11" s="16">
        <f t="shared" si="2"/>
        <v>0.94868814903971344</v>
      </c>
      <c r="J11" s="16">
        <f t="shared" si="2"/>
        <v>0.96593481911349821</v>
      </c>
      <c r="K11" s="17">
        <f t="shared" si="2"/>
        <v>0.98331243032226567</v>
      </c>
    </row>
    <row r="12" spans="1:11" x14ac:dyDescent="0.25">
      <c r="A12" s="191"/>
      <c r="B12" s="120" t="s">
        <v>4</v>
      </c>
      <c r="C12" s="90">
        <f t="shared" ref="C12:K12" si="3">+MIN(C5*0.85/7680,1)</f>
        <v>0.80887104252929676</v>
      </c>
      <c r="D12" s="16">
        <f t="shared" si="3"/>
        <v>0.84408409333767365</v>
      </c>
      <c r="E12" s="16">
        <f t="shared" si="3"/>
        <v>0.8644931629557292</v>
      </c>
      <c r="F12" s="16">
        <f t="shared" si="3"/>
        <v>0.90479146392144094</v>
      </c>
      <c r="G12" s="16">
        <f t="shared" si="3"/>
        <v>0.88797599462348076</v>
      </c>
      <c r="H12" s="16">
        <f t="shared" si="3"/>
        <v>0.924631736984592</v>
      </c>
      <c r="I12" s="16">
        <f t="shared" si="3"/>
        <v>0.94350308576931441</v>
      </c>
      <c r="J12" s="16">
        <f t="shared" si="3"/>
        <v>0.96396540139431408</v>
      </c>
      <c r="K12" s="17">
        <f t="shared" si="3"/>
        <v>0.97875259065755205</v>
      </c>
    </row>
    <row r="13" spans="1:11" x14ac:dyDescent="0.25">
      <c r="A13" s="191"/>
      <c r="B13" s="121" t="s">
        <v>5</v>
      </c>
      <c r="C13" s="90">
        <f t="shared" ref="C13:K13" si="4">+MIN(C6*0.85/7680,1)</f>
        <v>0.85526201796875001</v>
      </c>
      <c r="D13" s="16">
        <f t="shared" si="4"/>
        <v>0.89044669246419239</v>
      </c>
      <c r="E13" s="16">
        <f t="shared" si="4"/>
        <v>0.91022732579752597</v>
      </c>
      <c r="F13" s="16">
        <f t="shared" si="4"/>
        <v>0.93119867115342858</v>
      </c>
      <c r="G13" s="16">
        <f t="shared" si="4"/>
        <v>0.97968195793185775</v>
      </c>
      <c r="H13" s="16">
        <f t="shared" si="4"/>
        <v>0.95397702935112838</v>
      </c>
      <c r="I13" s="16">
        <f t="shared" si="4"/>
        <v>0.99635205352647571</v>
      </c>
      <c r="J13" s="16">
        <f t="shared" si="4"/>
        <v>1</v>
      </c>
      <c r="K13" s="17">
        <f t="shared" si="4"/>
        <v>1</v>
      </c>
    </row>
    <row r="14" spans="1:11" ht="15.75" thickBot="1" x14ac:dyDescent="0.3">
      <c r="A14" s="193"/>
      <c r="B14" s="122" t="s">
        <v>54</v>
      </c>
      <c r="C14" s="91">
        <f t="shared" ref="C14:K14" si="5">+MIN(C7*0.85/7680,1)</f>
        <v>1</v>
      </c>
      <c r="D14" s="18">
        <f t="shared" si="5"/>
        <v>1</v>
      </c>
      <c r="E14" s="18">
        <f t="shared" si="5"/>
        <v>1</v>
      </c>
      <c r="F14" s="18">
        <f t="shared" si="5"/>
        <v>1</v>
      </c>
      <c r="G14" s="18">
        <f t="shared" si="5"/>
        <v>1</v>
      </c>
      <c r="H14" s="18">
        <f t="shared" si="5"/>
        <v>1</v>
      </c>
      <c r="I14" s="18">
        <f t="shared" si="5"/>
        <v>1</v>
      </c>
      <c r="J14" s="18">
        <f t="shared" si="5"/>
        <v>1</v>
      </c>
      <c r="K14" s="19">
        <f t="shared" si="5"/>
        <v>1</v>
      </c>
    </row>
    <row r="15" spans="1:11" ht="6.75" customHeight="1" thickBot="1" x14ac:dyDescent="0.3">
      <c r="A15" s="9"/>
      <c r="B15" s="1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190" t="s">
        <v>7</v>
      </c>
      <c r="B16" s="119" t="s">
        <v>2</v>
      </c>
      <c r="C16" s="89">
        <f>+MIN(C2*0.85/9440,1)</f>
        <v>0.7856458771318855</v>
      </c>
      <c r="D16" s="14">
        <f t="shared" ref="D16:K16" si="6">+MIN(D2*0.85/9440,1)</f>
        <v>0.8110885992275777</v>
      </c>
      <c r="E16" s="14">
        <f t="shared" si="6"/>
        <v>0.83181301574417355</v>
      </c>
      <c r="F16" s="14">
        <f t="shared" si="6"/>
        <v>0.85284762133209735</v>
      </c>
      <c r="G16" s="14">
        <f t="shared" si="6"/>
        <v>0.87101961195709743</v>
      </c>
      <c r="H16" s="14">
        <f t="shared" si="6"/>
        <v>0.89060161856903242</v>
      </c>
      <c r="I16" s="14">
        <f t="shared" si="6"/>
        <v>0.9084962624779308</v>
      </c>
      <c r="J16" s="14">
        <f t="shared" si="6"/>
        <v>0.92801522704802264</v>
      </c>
      <c r="K16" s="15">
        <f t="shared" si="6"/>
        <v>0.93974164276129946</v>
      </c>
    </row>
    <row r="17" spans="1:11" x14ac:dyDescent="0.25">
      <c r="A17" s="191"/>
      <c r="B17" s="120" t="s">
        <v>3</v>
      </c>
      <c r="C17" s="90">
        <f t="shared" ref="C17:K17" si="7">+MIN(C3*0.85/9440,1)</f>
        <v>0.6400071571636653</v>
      </c>
      <c r="D17" s="16">
        <f t="shared" si="7"/>
        <v>0.654948953597281</v>
      </c>
      <c r="E17" s="16">
        <f t="shared" si="7"/>
        <v>0.67365959375441387</v>
      </c>
      <c r="F17" s="16">
        <f t="shared" si="7"/>
        <v>0.69045730951182915</v>
      </c>
      <c r="G17" s="16">
        <f t="shared" si="7"/>
        <v>0.70658703527100974</v>
      </c>
      <c r="H17" s="16">
        <f t="shared" si="7"/>
        <v>0.72182564107962566</v>
      </c>
      <c r="I17" s="16">
        <f t="shared" si="7"/>
        <v>0.73494110618820618</v>
      </c>
      <c r="J17" s="16">
        <f t="shared" si="7"/>
        <v>0.75094009349841107</v>
      </c>
      <c r="K17" s="17">
        <f t="shared" si="7"/>
        <v>0.76209414969103106</v>
      </c>
    </row>
    <row r="18" spans="1:11" x14ac:dyDescent="0.25">
      <c r="A18" s="191"/>
      <c r="B18" s="120" t="s">
        <v>52</v>
      </c>
      <c r="C18" s="90">
        <f t="shared" ref="C18:K18" si="8">+MIN(C4*0.85/9440,1)</f>
        <v>0.69201210020303672</v>
      </c>
      <c r="D18" s="16">
        <f t="shared" si="8"/>
        <v>0.69600589866260598</v>
      </c>
      <c r="E18" s="16">
        <f t="shared" si="8"/>
        <v>0.71093254554201979</v>
      </c>
      <c r="F18" s="16">
        <f t="shared" si="8"/>
        <v>0.72778553418520486</v>
      </c>
      <c r="G18" s="16">
        <f t="shared" si="8"/>
        <v>0.74443319005120046</v>
      </c>
      <c r="H18" s="16">
        <f t="shared" si="8"/>
        <v>0.76282412455861581</v>
      </c>
      <c r="I18" s="16">
        <f t="shared" si="8"/>
        <v>0.7718140873543432</v>
      </c>
      <c r="J18" s="16">
        <f t="shared" si="8"/>
        <v>0.78584527656691383</v>
      </c>
      <c r="K18" s="17">
        <f t="shared" si="8"/>
        <v>0.79998299416048724</v>
      </c>
    </row>
    <row r="19" spans="1:11" x14ac:dyDescent="0.25">
      <c r="A19" s="191"/>
      <c r="B19" s="120" t="s">
        <v>4</v>
      </c>
      <c r="C19" s="90">
        <f t="shared" ref="C19:K19" si="9">+MIN(C5*0.85/9440,1)</f>
        <v>0.65806457697298715</v>
      </c>
      <c r="D19" s="16">
        <f t="shared" si="9"/>
        <v>0.68671248271539553</v>
      </c>
      <c r="E19" s="16">
        <f t="shared" si="9"/>
        <v>0.70331647155720345</v>
      </c>
      <c r="F19" s="16">
        <f t="shared" si="9"/>
        <v>0.73610152996998579</v>
      </c>
      <c r="G19" s="16">
        <f t="shared" si="9"/>
        <v>0.72242114816825553</v>
      </c>
      <c r="H19" s="16">
        <f t="shared" si="9"/>
        <v>0.75224276907221044</v>
      </c>
      <c r="I19" s="16">
        <f t="shared" si="9"/>
        <v>0.76759573079537435</v>
      </c>
      <c r="J19" s="16">
        <f t="shared" si="9"/>
        <v>0.78424303842249288</v>
      </c>
      <c r="K19" s="17">
        <f t="shared" si="9"/>
        <v>0.79627329409427972</v>
      </c>
    </row>
    <row r="20" spans="1:11" x14ac:dyDescent="0.25">
      <c r="A20" s="191"/>
      <c r="B20" s="121" t="s">
        <v>5</v>
      </c>
      <c r="C20" s="90">
        <f t="shared" ref="C20:K20" si="10">+MIN(C6*0.85/9440,1)</f>
        <v>0.69580638750000001</v>
      </c>
      <c r="D20" s="16">
        <f t="shared" si="10"/>
        <v>0.72443120742849554</v>
      </c>
      <c r="E20" s="16">
        <f t="shared" si="10"/>
        <v>0.74052392607256345</v>
      </c>
      <c r="F20" s="16">
        <f t="shared" si="10"/>
        <v>0.75758535958245043</v>
      </c>
      <c r="G20" s="16">
        <f t="shared" si="10"/>
        <v>0.79702938950388424</v>
      </c>
      <c r="H20" s="16">
        <f t="shared" si="10"/>
        <v>0.77611690523481636</v>
      </c>
      <c r="I20" s="16">
        <f t="shared" si="10"/>
        <v>0.81059150117408196</v>
      </c>
      <c r="J20" s="16">
        <f t="shared" si="10"/>
        <v>0.81986251007680078</v>
      </c>
      <c r="K20" s="17">
        <f t="shared" si="10"/>
        <v>0.82768815941031071</v>
      </c>
    </row>
    <row r="21" spans="1:11" ht="15.75" thickBot="1" x14ac:dyDescent="0.3">
      <c r="A21" s="193"/>
      <c r="B21" s="122" t="s">
        <v>54</v>
      </c>
      <c r="C21" s="91">
        <f t="shared" ref="C21:K21" si="11">+MIN(C7*0.85/9440,1)</f>
        <v>1</v>
      </c>
      <c r="D21" s="18">
        <f t="shared" si="11"/>
        <v>1</v>
      </c>
      <c r="E21" s="18">
        <f t="shared" si="11"/>
        <v>1</v>
      </c>
      <c r="F21" s="18">
        <f t="shared" si="11"/>
        <v>1</v>
      </c>
      <c r="G21" s="18">
        <f t="shared" si="11"/>
        <v>1</v>
      </c>
      <c r="H21" s="18">
        <f t="shared" si="11"/>
        <v>1</v>
      </c>
      <c r="I21" s="18">
        <f t="shared" si="11"/>
        <v>1</v>
      </c>
      <c r="J21" s="18">
        <f t="shared" si="11"/>
        <v>1</v>
      </c>
      <c r="K21" s="19">
        <f t="shared" si="11"/>
        <v>1</v>
      </c>
    </row>
    <row r="22" spans="1:11" ht="15.75" thickBot="1" x14ac:dyDescent="0.3">
      <c r="A22" s="21"/>
      <c r="B22" s="21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94" t="s">
        <v>8</v>
      </c>
      <c r="B23" s="113" t="s">
        <v>9</v>
      </c>
      <c r="C23" s="2">
        <v>24215</v>
      </c>
      <c r="D23" s="2">
        <v>24215</v>
      </c>
      <c r="E23" s="2">
        <v>31615</v>
      </c>
      <c r="F23" s="2">
        <v>31615</v>
      </c>
      <c r="G23" s="2">
        <v>31615</v>
      </c>
      <c r="H23" s="2">
        <v>31615</v>
      </c>
      <c r="I23" s="2">
        <v>31615</v>
      </c>
      <c r="J23" s="2">
        <v>31615</v>
      </c>
      <c r="K23" s="3">
        <v>31615</v>
      </c>
    </row>
    <row r="24" spans="1:11" x14ac:dyDescent="0.25">
      <c r="A24" s="195"/>
      <c r="B24" s="114" t="s">
        <v>10</v>
      </c>
      <c r="C24" s="16">
        <v>0.75</v>
      </c>
      <c r="D24" s="16">
        <v>0.75</v>
      </c>
      <c r="E24" s="16">
        <v>0.75</v>
      </c>
      <c r="F24" s="16">
        <v>0.75</v>
      </c>
      <c r="G24" s="16">
        <v>0.75</v>
      </c>
      <c r="H24" s="16">
        <v>0.75</v>
      </c>
      <c r="I24" s="16">
        <v>0.75</v>
      </c>
      <c r="J24" s="16">
        <v>0.75</v>
      </c>
      <c r="K24" s="17">
        <v>0.75</v>
      </c>
    </row>
    <row r="25" spans="1:11" ht="15.75" thickBot="1" x14ac:dyDescent="0.3">
      <c r="A25" s="196"/>
      <c r="B25" s="115" t="s">
        <v>11</v>
      </c>
      <c r="C25" s="7">
        <v>0</v>
      </c>
      <c r="D25" s="7">
        <v>0</v>
      </c>
      <c r="E25" s="7">
        <f>1711*4.3</f>
        <v>7357.2999999999993</v>
      </c>
      <c r="F25" s="7">
        <f t="shared" ref="F25:K25" si="12">1711*4.3</f>
        <v>7357.2999999999993</v>
      </c>
      <c r="G25" s="7">
        <f t="shared" si="12"/>
        <v>7357.2999999999993</v>
      </c>
      <c r="H25" s="7">
        <f t="shared" si="12"/>
        <v>7357.2999999999993</v>
      </c>
      <c r="I25" s="7">
        <f t="shared" si="12"/>
        <v>7357.2999999999993</v>
      </c>
      <c r="J25" s="7">
        <f t="shared" si="12"/>
        <v>7357.2999999999993</v>
      </c>
      <c r="K25" s="8">
        <f t="shared" si="12"/>
        <v>7357.2999999999993</v>
      </c>
    </row>
    <row r="26" spans="1:11" ht="15.75" thickBot="1" x14ac:dyDescent="0.3">
      <c r="C26" s="22"/>
      <c r="D26" s="22"/>
      <c r="E26" s="23"/>
    </row>
    <row r="27" spans="1:11" ht="15.75" thickBot="1" x14ac:dyDescent="0.3">
      <c r="A27" s="185" t="s">
        <v>12</v>
      </c>
      <c r="B27" s="186"/>
      <c r="C27" s="36">
        <v>2022</v>
      </c>
      <c r="D27" s="36">
        <v>2023</v>
      </c>
      <c r="E27" s="36">
        <v>2024</v>
      </c>
      <c r="F27" s="36">
        <v>2025</v>
      </c>
      <c r="G27" s="36">
        <v>2026</v>
      </c>
      <c r="H27" s="36">
        <v>2027</v>
      </c>
      <c r="I27" s="36">
        <v>2028</v>
      </c>
      <c r="J27" s="36">
        <v>2029</v>
      </c>
      <c r="K27" s="37">
        <v>2030</v>
      </c>
    </row>
    <row r="28" spans="1:11" hidden="1" outlineLevel="1" x14ac:dyDescent="0.25">
      <c r="A28" s="38" t="s">
        <v>2</v>
      </c>
      <c r="B28" s="1" t="s">
        <v>13</v>
      </c>
      <c r="C28" s="26">
        <v>-30083588487.703991</v>
      </c>
      <c r="D28" s="26">
        <v>-34977453542.905556</v>
      </c>
      <c r="E28" s="26">
        <v>-40296847855.732323</v>
      </c>
      <c r="F28" s="26">
        <v>-46838861019.07972</v>
      </c>
      <c r="G28" s="26">
        <v>-54434099286.701416</v>
      </c>
      <c r="H28" s="26">
        <v>-62814947994.431892</v>
      </c>
      <c r="I28" s="26">
        <v>-72314258055.442047</v>
      </c>
      <c r="J28" s="26">
        <v>-83465149102.910599</v>
      </c>
      <c r="K28" s="27">
        <v>-95469641513.166794</v>
      </c>
    </row>
    <row r="29" spans="1:11" hidden="1" outlineLevel="1" x14ac:dyDescent="0.25">
      <c r="A29" s="39" t="s">
        <v>2</v>
      </c>
      <c r="B29" s="4" t="s">
        <v>14</v>
      </c>
      <c r="C29" s="28">
        <v>-18487059200</v>
      </c>
      <c r="D29" s="28">
        <v>-19078637870</v>
      </c>
      <c r="E29" s="28">
        <v>-25714414935</v>
      </c>
      <c r="F29" s="28">
        <v>-26588707175</v>
      </c>
      <c r="G29" s="28">
        <v>-27492717065</v>
      </c>
      <c r="H29" s="28">
        <v>-28427458435</v>
      </c>
      <c r="I29" s="28">
        <v>-29394008130</v>
      </c>
      <c r="J29" s="28">
        <v>-30393412025</v>
      </c>
      <c r="K29" s="29">
        <v>-31426779010</v>
      </c>
    </row>
    <row r="30" spans="1:11" hidden="1" outlineLevel="1" x14ac:dyDescent="0.25">
      <c r="A30" s="39" t="s">
        <v>2</v>
      </c>
      <c r="B30" s="4" t="s">
        <v>15</v>
      </c>
      <c r="C30" s="28">
        <v>-6723882911.1394501</v>
      </c>
      <c r="D30" s="28">
        <v>-6932550069.0543251</v>
      </c>
      <c r="E30" s="28">
        <v>-7864173805.1048422</v>
      </c>
      <c r="F30" s="28">
        <v>-7876998760.0317497</v>
      </c>
      <c r="G30" s="28">
        <v>-7827898498.9507828</v>
      </c>
      <c r="H30" s="28">
        <v>-8064591285.7715836</v>
      </c>
      <c r="I30" s="28">
        <v>-7875622209.9011078</v>
      </c>
      <c r="J30" s="28">
        <v>-7957695847.3337412</v>
      </c>
      <c r="K30" s="29">
        <v>-7612180612.1290998</v>
      </c>
    </row>
    <row r="31" spans="1:11" hidden="1" outlineLevel="1" x14ac:dyDescent="0.25">
      <c r="A31" s="39" t="s">
        <v>2</v>
      </c>
      <c r="B31" s="4" t="s">
        <v>16</v>
      </c>
      <c r="C31" s="28">
        <v>-1364047085.4808083</v>
      </c>
      <c r="D31" s="28">
        <v>-1414386642.1682584</v>
      </c>
      <c r="E31" s="28">
        <v>-1875960364.3995497</v>
      </c>
      <c r="F31" s="28">
        <v>-2009630100.9503415</v>
      </c>
      <c r="G31" s="28">
        <v>-2098356065.0566161</v>
      </c>
      <c r="H31" s="28">
        <v>-2116605430.1426833</v>
      </c>
      <c r="I31" s="28">
        <v>-2124825300.0541251</v>
      </c>
      <c r="J31" s="28">
        <v>-2142106063.1013994</v>
      </c>
      <c r="K31" s="29">
        <v>-2144921670.5747833</v>
      </c>
    </row>
    <row r="32" spans="1:11" hidden="1" outlineLevel="1" x14ac:dyDescent="0.25">
      <c r="A32" s="125" t="s">
        <v>2</v>
      </c>
      <c r="B32" s="4" t="s">
        <v>17</v>
      </c>
      <c r="C32" s="28">
        <v>-21142870159.166073</v>
      </c>
      <c r="D32" s="28">
        <v>-24290842154.343006</v>
      </c>
      <c r="E32" s="28">
        <v>-18578630982.576965</v>
      </c>
      <c r="F32" s="28">
        <v>-17450676143.390476</v>
      </c>
      <c r="G32" s="28">
        <v>-16050402438.007462</v>
      </c>
      <c r="H32" s="28">
        <v>-16877960899.928877</v>
      </c>
      <c r="I32" s="28">
        <v>-17146432901.886749</v>
      </c>
      <c r="J32" s="28">
        <v>-17388365804.862385</v>
      </c>
      <c r="K32" s="29">
        <v>-18129713414.940189</v>
      </c>
    </row>
    <row r="33" spans="1:11" ht="15.75" collapsed="1" thickBot="1" x14ac:dyDescent="0.3">
      <c r="A33" s="126" t="s">
        <v>2</v>
      </c>
      <c r="B33" s="123" t="s">
        <v>18</v>
      </c>
      <c r="C33" s="30">
        <f>+SUM(C28:C32)</f>
        <v>-77801447843.490326</v>
      </c>
      <c r="D33" s="30">
        <f t="shared" ref="D33:K33" si="13">+SUM(D28:D32)</f>
        <v>-86693870278.471146</v>
      </c>
      <c r="E33" s="30">
        <f t="shared" si="13"/>
        <v>-94330027942.813675</v>
      </c>
      <c r="F33" s="30">
        <f t="shared" si="13"/>
        <v>-100764873198.45229</v>
      </c>
      <c r="G33" s="30">
        <f t="shared" si="13"/>
        <v>-107903473353.71626</v>
      </c>
      <c r="H33" s="30">
        <f t="shared" si="13"/>
        <v>-118301564045.27502</v>
      </c>
      <c r="I33" s="30">
        <f t="shared" si="13"/>
        <v>-128855146597.28403</v>
      </c>
      <c r="J33" s="30">
        <f t="shared" si="13"/>
        <v>-141346728843.20813</v>
      </c>
      <c r="K33" s="31">
        <f t="shared" si="13"/>
        <v>-154783236220.81088</v>
      </c>
    </row>
    <row r="34" spans="1:11" hidden="1" outlineLevel="1" x14ac:dyDescent="0.25">
      <c r="A34" s="72" t="s">
        <v>3</v>
      </c>
      <c r="B34" s="113" t="s">
        <v>13</v>
      </c>
      <c r="C34" s="26">
        <v>-24337709474.169449</v>
      </c>
      <c r="D34" s="26">
        <v>-28016460247.993053</v>
      </c>
      <c r="E34" s="26">
        <v>-32329476723.830067</v>
      </c>
      <c r="F34" s="26">
        <v>-37594540184.973038</v>
      </c>
      <c r="G34" s="26">
        <v>-43763038622.059357</v>
      </c>
      <c r="H34" s="26">
        <v>-50438135464.894157</v>
      </c>
      <c r="I34" s="26">
        <v>-57932427349.468925</v>
      </c>
      <c r="J34" s="26">
        <v>-66884075073.863945</v>
      </c>
      <c r="K34" s="27">
        <v>-76672465305.615189</v>
      </c>
    </row>
    <row r="35" spans="1:11" hidden="1" outlineLevel="1" x14ac:dyDescent="0.25">
      <c r="A35" s="68" t="s">
        <v>3</v>
      </c>
      <c r="B35" s="114" t="s">
        <v>14</v>
      </c>
      <c r="C35" s="28">
        <v>-18487059200</v>
      </c>
      <c r="D35" s="28">
        <v>-19078637870</v>
      </c>
      <c r="E35" s="28">
        <v>-25714414935</v>
      </c>
      <c r="F35" s="28">
        <v>-26588707175</v>
      </c>
      <c r="G35" s="28">
        <v>-27492717065</v>
      </c>
      <c r="H35" s="28">
        <v>-28427458435</v>
      </c>
      <c r="I35" s="28">
        <v>-29394008130</v>
      </c>
      <c r="J35" s="28">
        <v>-30393412025</v>
      </c>
      <c r="K35" s="29">
        <v>-31426779010</v>
      </c>
    </row>
    <row r="36" spans="1:11" hidden="1" outlineLevel="1" x14ac:dyDescent="0.25">
      <c r="A36" s="68" t="s">
        <v>3</v>
      </c>
      <c r="B36" s="114" t="s">
        <v>15</v>
      </c>
      <c r="C36" s="28">
        <v>-6301668717.7212334</v>
      </c>
      <c r="D36" s="28">
        <v>-6464648391.2222004</v>
      </c>
      <c r="E36" s="28">
        <v>-7380318543.2627001</v>
      </c>
      <c r="F36" s="28">
        <v>-7432322330.8864002</v>
      </c>
      <c r="G36" s="28">
        <v>-7495085748.8060503</v>
      </c>
      <c r="H36" s="28">
        <v>-7537674384.8911076</v>
      </c>
      <c r="I36" s="28">
        <v>-7594918706.9464083</v>
      </c>
      <c r="J36" s="28">
        <v>-7624938990.1954498</v>
      </c>
      <c r="K36" s="29">
        <v>-6949421667.8121662</v>
      </c>
    </row>
    <row r="37" spans="1:11" hidden="1" outlineLevel="1" x14ac:dyDescent="0.25">
      <c r="A37" s="68" t="s">
        <v>3</v>
      </c>
      <c r="B37" s="114" t="s">
        <v>19</v>
      </c>
      <c r="C37" s="28">
        <v>-1334381051.1142333</v>
      </c>
      <c r="D37" s="28">
        <v>-1387762992.32605</v>
      </c>
      <c r="E37" s="28">
        <v>-1878178006.9491003</v>
      </c>
      <c r="F37" s="28">
        <v>-1953919882.2969999</v>
      </c>
      <c r="G37" s="28">
        <v>-2019854125.6822999</v>
      </c>
      <c r="H37" s="28">
        <v>-2038886221.2785501</v>
      </c>
      <c r="I37" s="28">
        <v>-2032936834.7981579</v>
      </c>
      <c r="J37" s="28">
        <v>-2038074746.5846159</v>
      </c>
      <c r="K37" s="29">
        <v>-2121853430.270983</v>
      </c>
    </row>
    <row r="38" spans="1:11" hidden="1" outlineLevel="1" x14ac:dyDescent="0.25">
      <c r="A38" s="68" t="s">
        <v>3</v>
      </c>
      <c r="B38" s="114" t="s">
        <v>17</v>
      </c>
      <c r="C38" s="28">
        <v>-24138602309.166073</v>
      </c>
      <c r="D38" s="28">
        <v>-27398006463.761662</v>
      </c>
      <c r="E38" s="28">
        <v>-22612353266.242687</v>
      </c>
      <c r="F38" s="28">
        <v>-20408237431.745289</v>
      </c>
      <c r="G38" s="28">
        <v>-18211763641.636871</v>
      </c>
      <c r="H38" s="28">
        <v>-19006873558.31126</v>
      </c>
      <c r="I38" s="28">
        <v>-19311976988.598549</v>
      </c>
      <c r="J38" s="28">
        <v>-19591080588.116676</v>
      </c>
      <c r="K38" s="29">
        <v>-20372460165.523281</v>
      </c>
    </row>
    <row r="39" spans="1:11" ht="15.75" collapsed="1" thickBot="1" x14ac:dyDescent="0.3">
      <c r="A39" s="69" t="s">
        <v>3</v>
      </c>
      <c r="B39" s="123" t="s">
        <v>18</v>
      </c>
      <c r="C39" s="30">
        <f t="shared" ref="C39:K39" si="14">+SUM(C34:C38)</f>
        <v>-74599420752.17099</v>
      </c>
      <c r="D39" s="30">
        <f t="shared" si="14"/>
        <v>-82345515965.302963</v>
      </c>
      <c r="E39" s="30">
        <f t="shared" si="14"/>
        <v>-89914741475.284546</v>
      </c>
      <c r="F39" s="30">
        <f t="shared" si="14"/>
        <v>-93977727004.901718</v>
      </c>
      <c r="G39" s="30">
        <f t="shared" si="14"/>
        <v>-98982459203.18457</v>
      </c>
      <c r="H39" s="30">
        <f t="shared" si="14"/>
        <v>-107449028064.37509</v>
      </c>
      <c r="I39" s="30">
        <f t="shared" si="14"/>
        <v>-116266268009.81204</v>
      </c>
      <c r="J39" s="30">
        <f t="shared" si="14"/>
        <v>-126531581423.76068</v>
      </c>
      <c r="K39" s="31">
        <f t="shared" si="14"/>
        <v>-137542979579.22162</v>
      </c>
    </row>
    <row r="40" spans="1:11" hidden="1" outlineLevel="1" x14ac:dyDescent="0.25">
      <c r="A40" s="72" t="s">
        <v>52</v>
      </c>
      <c r="B40" s="113" t="s">
        <v>13</v>
      </c>
      <c r="C40" s="26">
        <v>-26389458566.21574</v>
      </c>
      <c r="D40" s="26">
        <v>-29846854569.740196</v>
      </c>
      <c r="E40" s="26">
        <v>-34207194175.613663</v>
      </c>
      <c r="F40" s="26">
        <v>-39719507368.289299</v>
      </c>
      <c r="G40" s="26">
        <v>-46219112886.039932</v>
      </c>
      <c r="H40" s="26">
        <v>-53444668453.232033</v>
      </c>
      <c r="I40" s="26">
        <v>-60987945748.705971</v>
      </c>
      <c r="J40" s="26">
        <v>-70152548822.22644</v>
      </c>
      <c r="K40" s="27">
        <v>-80681546824.841019</v>
      </c>
    </row>
    <row r="41" spans="1:11" hidden="1" outlineLevel="1" x14ac:dyDescent="0.25">
      <c r="A41" s="68" t="s">
        <v>52</v>
      </c>
      <c r="B41" s="114" t="s">
        <v>14</v>
      </c>
      <c r="C41" s="28">
        <v>-18487059200</v>
      </c>
      <c r="D41" s="28">
        <v>-19078637870</v>
      </c>
      <c r="E41" s="28">
        <v>-25714414935</v>
      </c>
      <c r="F41" s="28">
        <v>-26588707175</v>
      </c>
      <c r="G41" s="28">
        <v>-27492717065</v>
      </c>
      <c r="H41" s="28">
        <v>-28427458435</v>
      </c>
      <c r="I41" s="28">
        <v>-29394008130</v>
      </c>
      <c r="J41" s="28">
        <v>-30393412025</v>
      </c>
      <c r="K41" s="29">
        <v>-31426779010</v>
      </c>
    </row>
    <row r="42" spans="1:11" hidden="1" outlineLevel="1" x14ac:dyDescent="0.25">
      <c r="A42" s="68" t="s">
        <v>52</v>
      </c>
      <c r="B42" s="114" t="s">
        <v>15</v>
      </c>
      <c r="C42" s="28">
        <v>-6450787016.5663242</v>
      </c>
      <c r="D42" s="28">
        <v>-6599969316.8705082</v>
      </c>
      <c r="E42" s="28">
        <v>-7512887933.0669422</v>
      </c>
      <c r="F42" s="28">
        <v>-7582172635.7609081</v>
      </c>
      <c r="G42" s="28">
        <v>-7657226408.2161407</v>
      </c>
      <c r="H42" s="28">
        <v>-7727180437.8746996</v>
      </c>
      <c r="I42" s="28">
        <v>-7732910126.3961506</v>
      </c>
      <c r="J42" s="28">
        <v>-7789944519.0054827</v>
      </c>
      <c r="K42" s="29">
        <v>-7071142428.0348339</v>
      </c>
    </row>
    <row r="43" spans="1:11" hidden="1" outlineLevel="1" x14ac:dyDescent="0.25">
      <c r="A43" s="68" t="s">
        <v>52</v>
      </c>
      <c r="B43" s="114" t="s">
        <v>19</v>
      </c>
      <c r="C43" s="28">
        <v>-1375406663.5795164</v>
      </c>
      <c r="D43" s="28">
        <v>-1399279400.3935001</v>
      </c>
      <c r="E43" s="28">
        <v>-1880007281.4702415</v>
      </c>
      <c r="F43" s="28">
        <v>-1942492606.6129668</v>
      </c>
      <c r="G43" s="28">
        <v>-2026327485.8633668</v>
      </c>
      <c r="H43" s="28">
        <v>-2064897035.1690915</v>
      </c>
      <c r="I43" s="28">
        <v>-2051413209.7936418</v>
      </c>
      <c r="J43" s="28">
        <v>-2070354874.472683</v>
      </c>
      <c r="K43" s="29">
        <v>-2111513187.7850502</v>
      </c>
    </row>
    <row r="44" spans="1:11" hidden="1" outlineLevel="1" x14ac:dyDescent="0.25">
      <c r="A44" s="68" t="s">
        <v>52</v>
      </c>
      <c r="B44" s="114" t="s">
        <v>17</v>
      </c>
      <c r="C44" s="28">
        <v>-24138602309.166077</v>
      </c>
      <c r="D44" s="28">
        <v>-27382721631.392612</v>
      </c>
      <c r="E44" s="28">
        <v>-22604973385.542709</v>
      </c>
      <c r="F44" s="28">
        <v>-20407686182.573757</v>
      </c>
      <c r="G44" s="28">
        <v>-18211759813.517624</v>
      </c>
      <c r="H44" s="28">
        <v>-19006873531.7271</v>
      </c>
      <c r="I44" s="28">
        <v>-19311976988.413937</v>
      </c>
      <c r="J44" s="28">
        <v>-19591080588.115395</v>
      </c>
      <c r="K44" s="29">
        <v>-20372460165.523273</v>
      </c>
    </row>
    <row r="45" spans="1:11" ht="15.75" collapsed="1" thickBot="1" x14ac:dyDescent="0.3">
      <c r="A45" s="69" t="s">
        <v>52</v>
      </c>
      <c r="B45" s="123" t="s">
        <v>18</v>
      </c>
      <c r="C45" s="30">
        <f t="shared" ref="C45:K45" si="15">+SUM(C40:C44)</f>
        <v>-76841313755.527649</v>
      </c>
      <c r="D45" s="30">
        <f t="shared" si="15"/>
        <v>-84307462788.39682</v>
      </c>
      <c r="E45" s="30">
        <f t="shared" si="15"/>
        <v>-91919477710.693558</v>
      </c>
      <c r="F45" s="30">
        <f t="shared" si="15"/>
        <v>-96240565968.236923</v>
      </c>
      <c r="G45" s="30">
        <f t="shared" si="15"/>
        <v>-101607143658.63707</v>
      </c>
      <c r="H45" s="30">
        <f t="shared" si="15"/>
        <v>-110671077893.00291</v>
      </c>
      <c r="I45" s="30">
        <f t="shared" si="15"/>
        <v>-119478254203.30969</v>
      </c>
      <c r="J45" s="30">
        <f t="shared" si="15"/>
        <v>-129997340828.82001</v>
      </c>
      <c r="K45" s="31">
        <f t="shared" si="15"/>
        <v>-141663441616.18417</v>
      </c>
    </row>
    <row r="46" spans="1:11" hidden="1" outlineLevel="1" x14ac:dyDescent="0.25">
      <c r="A46" s="70" t="s">
        <v>4</v>
      </c>
      <c r="B46" s="127" t="s">
        <v>13</v>
      </c>
      <c r="C46" s="32">
        <v>-25050128187.235023</v>
      </c>
      <c r="D46" s="32">
        <v>-29432536940.477013</v>
      </c>
      <c r="E46" s="32">
        <v>-33823515542.68895</v>
      </c>
      <c r="F46" s="32">
        <v>-40192908379.636986</v>
      </c>
      <c r="G46" s="32">
        <v>-44790613460.693207</v>
      </c>
      <c r="H46" s="32">
        <v>-52668708178.042519</v>
      </c>
      <c r="I46" s="32">
        <v>-60638387223.696022</v>
      </c>
      <c r="J46" s="32">
        <v>-70002517360.301315</v>
      </c>
      <c r="K46" s="33">
        <v>-80289017343.978226</v>
      </c>
    </row>
    <row r="47" spans="1:11" hidden="1" outlineLevel="1" x14ac:dyDescent="0.25">
      <c r="A47" s="68" t="s">
        <v>4</v>
      </c>
      <c r="B47" s="114" t="s">
        <v>14</v>
      </c>
      <c r="C47" s="28">
        <v>-18487059200</v>
      </c>
      <c r="D47" s="28">
        <v>-19078637870</v>
      </c>
      <c r="E47" s="28">
        <v>-25714414935</v>
      </c>
      <c r="F47" s="28">
        <v>-26588707175</v>
      </c>
      <c r="G47" s="28">
        <v>-27492717065</v>
      </c>
      <c r="H47" s="28">
        <v>-28427458435</v>
      </c>
      <c r="I47" s="28">
        <v>-29394008130</v>
      </c>
      <c r="J47" s="28">
        <v>-30393412025</v>
      </c>
      <c r="K47" s="29">
        <v>-31426779010</v>
      </c>
    </row>
    <row r="48" spans="1:11" hidden="1" outlineLevel="1" x14ac:dyDescent="0.25">
      <c r="A48" s="68" t="s">
        <v>4</v>
      </c>
      <c r="B48" s="114" t="s">
        <v>15</v>
      </c>
      <c r="C48" s="28">
        <v>-6382635339.0385838</v>
      </c>
      <c r="D48" s="28">
        <v>-6580685418.9502754</v>
      </c>
      <c r="E48" s="28">
        <v>-7473296416.5709</v>
      </c>
      <c r="F48" s="28">
        <v>-7559828533.7083588</v>
      </c>
      <c r="G48" s="28">
        <v>-7587103343.3083591</v>
      </c>
      <c r="H48" s="28">
        <v>-7621223015.6751156</v>
      </c>
      <c r="I48" s="28">
        <v>-7716356750.8521919</v>
      </c>
      <c r="J48" s="28">
        <v>-7756257402.892375</v>
      </c>
      <c r="K48" s="29">
        <v>-7059858383.5559921</v>
      </c>
    </row>
    <row r="49" spans="1:11" hidden="1" outlineLevel="1" x14ac:dyDescent="0.25">
      <c r="A49" s="68" t="s">
        <v>4</v>
      </c>
      <c r="B49" s="114" t="s">
        <v>19</v>
      </c>
      <c r="C49" s="28">
        <v>-1331274527.3002503</v>
      </c>
      <c r="D49" s="28">
        <v>-1403403359.98755</v>
      </c>
      <c r="E49" s="28">
        <v>-1869143052.2720082</v>
      </c>
      <c r="F49" s="28">
        <v>-1940456745.085108</v>
      </c>
      <c r="G49" s="28">
        <v>-2017416063.2356834</v>
      </c>
      <c r="H49" s="28">
        <v>-2054389048.9154494</v>
      </c>
      <c r="I49" s="28">
        <v>-2046185081.2936327</v>
      </c>
      <c r="J49" s="28">
        <v>-2061725649.7694166</v>
      </c>
      <c r="K49" s="29">
        <v>-2107977406.033942</v>
      </c>
    </row>
    <row r="50" spans="1:11" hidden="1" outlineLevel="1" x14ac:dyDescent="0.25">
      <c r="A50" s="68" t="s">
        <v>4</v>
      </c>
      <c r="B50" s="114" t="s">
        <v>17</v>
      </c>
      <c r="C50" s="28">
        <v>-24138602309.166073</v>
      </c>
      <c r="D50" s="28">
        <v>-27382721631.39262</v>
      </c>
      <c r="E50" s="28">
        <v>-22610973385.542713</v>
      </c>
      <c r="F50" s="28">
        <v>-20408227849.240425</v>
      </c>
      <c r="G50" s="28">
        <v>-18211763575.091694</v>
      </c>
      <c r="H50" s="28">
        <v>-19006873557.84914</v>
      </c>
      <c r="I50" s="28">
        <v>-19311976988.595337</v>
      </c>
      <c r="J50" s="28">
        <v>-19587331388.11665</v>
      </c>
      <c r="K50" s="29">
        <v>-20372121696.078835</v>
      </c>
    </row>
    <row r="51" spans="1:11" ht="15.75" collapsed="1" thickBot="1" x14ac:dyDescent="0.3">
      <c r="A51" s="69" t="s">
        <v>4</v>
      </c>
      <c r="B51" s="123" t="s">
        <v>18</v>
      </c>
      <c r="C51" s="30">
        <f t="shared" ref="C51:K51" si="16">+SUM(C46:C50)</f>
        <v>-75389699562.739929</v>
      </c>
      <c r="D51" s="30">
        <f t="shared" si="16"/>
        <v>-83877985220.807465</v>
      </c>
      <c r="E51" s="30">
        <f t="shared" si="16"/>
        <v>-91491343332.07457</v>
      </c>
      <c r="F51" s="30">
        <f t="shared" si="16"/>
        <v>-96690128682.670868</v>
      </c>
      <c r="G51" s="30">
        <f t="shared" si="16"/>
        <v>-100099613507.32895</v>
      </c>
      <c r="H51" s="30">
        <f t="shared" si="16"/>
        <v>-109778652235.48221</v>
      </c>
      <c r="I51" s="30">
        <f t="shared" si="16"/>
        <v>-119106914174.43718</v>
      </c>
      <c r="J51" s="30">
        <f t="shared" si="16"/>
        <v>-129801243826.07976</v>
      </c>
      <c r="K51" s="31">
        <f t="shared" si="16"/>
        <v>-141255753839.64697</v>
      </c>
    </row>
    <row r="52" spans="1:11" hidden="1" outlineLevel="1" x14ac:dyDescent="0.25">
      <c r="A52" s="70" t="s">
        <v>5</v>
      </c>
      <c r="B52" s="127" t="s">
        <v>13</v>
      </c>
      <c r="C52" s="32">
        <v>-26539154426.928082</v>
      </c>
      <c r="D52" s="32">
        <v>-31114107232.964252</v>
      </c>
      <c r="E52" s="32">
        <v>-35697933408.898308</v>
      </c>
      <c r="F52" s="32">
        <v>-41415908761.98008</v>
      </c>
      <c r="G52" s="32">
        <v>-49632409916.621872</v>
      </c>
      <c r="H52" s="32">
        <v>-54419465081.627342</v>
      </c>
      <c r="I52" s="32">
        <v>-64201276956.612961</v>
      </c>
      <c r="J52" s="32">
        <v>-73337876116.382706</v>
      </c>
      <c r="K52" s="33">
        <v>-83613076411.423294</v>
      </c>
    </row>
    <row r="53" spans="1:11" hidden="1" outlineLevel="1" x14ac:dyDescent="0.25">
      <c r="A53" s="68" t="s">
        <v>5</v>
      </c>
      <c r="B53" s="114" t="s">
        <v>14</v>
      </c>
      <c r="C53" s="28">
        <v>-18487059200</v>
      </c>
      <c r="D53" s="28">
        <v>-19078637870</v>
      </c>
      <c r="E53" s="28">
        <v>-25714414935</v>
      </c>
      <c r="F53" s="28">
        <v>-26588707175</v>
      </c>
      <c r="G53" s="28">
        <v>-27492717065</v>
      </c>
      <c r="H53" s="28">
        <v>-28427458435</v>
      </c>
      <c r="I53" s="28">
        <v>-29394008130</v>
      </c>
      <c r="J53" s="28">
        <v>-30393412025</v>
      </c>
      <c r="K53" s="29">
        <v>-31426779010</v>
      </c>
    </row>
    <row r="54" spans="1:11" hidden="1" outlineLevel="1" x14ac:dyDescent="0.25">
      <c r="A54" s="68" t="s">
        <v>5</v>
      </c>
      <c r="B54" s="114" t="s">
        <v>15</v>
      </c>
      <c r="C54" s="28">
        <v>-6490550374.8839245</v>
      </c>
      <c r="D54" s="28">
        <v>-6731075848.4883833</v>
      </c>
      <c r="E54" s="28">
        <v>-7645213481.9594002</v>
      </c>
      <c r="F54" s="28">
        <v>-7718737953.6865253</v>
      </c>
      <c r="G54" s="28">
        <v>-7761295962.0928669</v>
      </c>
      <c r="H54" s="28">
        <v>-7749318873.3719254</v>
      </c>
      <c r="I54" s="28">
        <v>-7820750142.6571407</v>
      </c>
      <c r="J54" s="28">
        <v>-7919886203.3629751</v>
      </c>
      <c r="K54" s="29">
        <v>-7154477226.0911999</v>
      </c>
    </row>
    <row r="55" spans="1:11" hidden="1" outlineLevel="1" x14ac:dyDescent="0.25">
      <c r="A55" s="68" t="s">
        <v>5</v>
      </c>
      <c r="B55" s="114" t="s">
        <v>19</v>
      </c>
      <c r="C55" s="28">
        <v>-1355344112.0302753</v>
      </c>
      <c r="D55" s="28">
        <v>-1407351973.4195166</v>
      </c>
      <c r="E55" s="28">
        <v>-1883561395.1230583</v>
      </c>
      <c r="F55" s="28">
        <v>-1962100941.0341082</v>
      </c>
      <c r="G55" s="28">
        <v>-2070292849.4494498</v>
      </c>
      <c r="H55" s="28">
        <v>-2077779646.0412493</v>
      </c>
      <c r="I55" s="28">
        <v>-2082355243.7694495</v>
      </c>
      <c r="J55" s="28">
        <v>-2097747965.6947911</v>
      </c>
      <c r="K55" s="29">
        <v>-2114543816.9749918</v>
      </c>
    </row>
    <row r="56" spans="1:11" hidden="1" outlineLevel="1" x14ac:dyDescent="0.25">
      <c r="A56" s="68" t="s">
        <v>5</v>
      </c>
      <c r="B56" s="114" t="s">
        <v>17</v>
      </c>
      <c r="C56" s="28">
        <v>-24138602309.166073</v>
      </c>
      <c r="D56" s="28">
        <v>-27404006463.761662</v>
      </c>
      <c r="E56" s="28">
        <v>-22612894932.909351</v>
      </c>
      <c r="F56" s="28">
        <v>-20408241193.319363</v>
      </c>
      <c r="G56" s="28">
        <v>-18211763667.758911</v>
      </c>
      <c r="H56" s="28">
        <v>-19003269958.492664</v>
      </c>
      <c r="I56" s="28">
        <v>-19311651663.599804</v>
      </c>
      <c r="J56" s="28">
        <v>-19591078328.915295</v>
      </c>
      <c r="K56" s="29">
        <v>-20364811557.834385</v>
      </c>
    </row>
    <row r="57" spans="1:11" ht="15.75" collapsed="1" thickBot="1" x14ac:dyDescent="0.3">
      <c r="A57" s="69" t="s">
        <v>5</v>
      </c>
      <c r="B57" s="123" t="s">
        <v>18</v>
      </c>
      <c r="C57" s="30">
        <f t="shared" ref="C57:K57" si="17">+SUM(C52:C56)</f>
        <v>-77010710423.008362</v>
      </c>
      <c r="D57" s="30">
        <f t="shared" si="17"/>
        <v>-85735179388.633804</v>
      </c>
      <c r="E57" s="30">
        <f t="shared" si="17"/>
        <v>-93554018153.890121</v>
      </c>
      <c r="F57" s="30">
        <f t="shared" si="17"/>
        <v>-98093696025.020081</v>
      </c>
      <c r="G57" s="30">
        <f t="shared" si="17"/>
        <v>-105168479460.9231</v>
      </c>
      <c r="H57" s="30">
        <f t="shared" si="17"/>
        <v>-111677291994.53317</v>
      </c>
      <c r="I57" s="30">
        <f t="shared" si="17"/>
        <v>-122810042136.63936</v>
      </c>
      <c r="J57" s="30">
        <f t="shared" si="17"/>
        <v>-133340000639.35577</v>
      </c>
      <c r="K57" s="31">
        <f t="shared" si="17"/>
        <v>-144673688022.32388</v>
      </c>
    </row>
    <row r="58" spans="1:11" hidden="1" outlineLevel="1" x14ac:dyDescent="0.25">
      <c r="A58" s="70" t="s">
        <v>54</v>
      </c>
      <c r="B58" s="127" t="s">
        <v>13</v>
      </c>
      <c r="C58" s="32">
        <v>-45520137479.952904</v>
      </c>
      <c r="D58" s="32">
        <v>-51593920816.828339</v>
      </c>
      <c r="E58" s="32">
        <v>-55942563911.027206</v>
      </c>
      <c r="F58" s="32">
        <v>-68130206546.034447</v>
      </c>
      <c r="G58" s="32">
        <v>-75703625841.092377</v>
      </c>
      <c r="H58" s="32">
        <v>-85565282993.71962</v>
      </c>
      <c r="I58" s="32">
        <v>-98463185223.425262</v>
      </c>
      <c r="J58" s="32">
        <v>-110626174318.66301</v>
      </c>
      <c r="K58" s="33">
        <v>-122398190070.57082</v>
      </c>
    </row>
    <row r="59" spans="1:11" hidden="1" outlineLevel="1" x14ac:dyDescent="0.25">
      <c r="A59" s="68" t="s">
        <v>54</v>
      </c>
      <c r="B59" s="114" t="s">
        <v>14</v>
      </c>
      <c r="C59" s="28">
        <v>-18487059200</v>
      </c>
      <c r="D59" s="28">
        <v>-19078637870</v>
      </c>
      <c r="E59" s="28">
        <v>-25714414935</v>
      </c>
      <c r="F59" s="28">
        <v>-26588707175</v>
      </c>
      <c r="G59" s="28">
        <v>-27492717065</v>
      </c>
      <c r="H59" s="28">
        <v>-28427458435</v>
      </c>
      <c r="I59" s="28">
        <v>-29394008130</v>
      </c>
      <c r="J59" s="28">
        <v>-30393412025</v>
      </c>
      <c r="K59" s="29">
        <v>-31426779010</v>
      </c>
    </row>
    <row r="60" spans="1:11" hidden="1" outlineLevel="1" x14ac:dyDescent="0.25">
      <c r="A60" s="68" t="s">
        <v>54</v>
      </c>
      <c r="B60" s="114" t="s">
        <v>15</v>
      </c>
      <c r="C60" s="28">
        <v>-7909817063.1398163</v>
      </c>
      <c r="D60" s="28">
        <v>-7934614299.705658</v>
      </c>
      <c r="E60" s="28">
        <v>-8793792530.1344986</v>
      </c>
      <c r="F60" s="28">
        <v>-9062676283.0864258</v>
      </c>
      <c r="G60" s="28">
        <v>-9009013491.077467</v>
      </c>
      <c r="H60" s="28">
        <v>-9003635672.4014416</v>
      </c>
      <c r="I60" s="28">
        <v>-9013484177.0463257</v>
      </c>
      <c r="J60" s="28">
        <v>-9011752510.1657333</v>
      </c>
      <c r="K60" s="29">
        <v>-8152124845.4781418</v>
      </c>
    </row>
    <row r="61" spans="1:11" hidden="1" outlineLevel="1" x14ac:dyDescent="0.25">
      <c r="A61" s="68" t="s">
        <v>54</v>
      </c>
      <c r="B61" s="114" t="s">
        <v>19</v>
      </c>
      <c r="C61" s="28">
        <v>-1559023377.6379249</v>
      </c>
      <c r="D61" s="28">
        <v>-1603687148.1523583</v>
      </c>
      <c r="E61" s="28">
        <v>-2041843074.7061834</v>
      </c>
      <c r="F61" s="28">
        <v>-2194703351.9027085</v>
      </c>
      <c r="G61" s="28">
        <v>-2247237605.4133668</v>
      </c>
      <c r="H61" s="28">
        <v>-2270960928.8678336</v>
      </c>
      <c r="I61" s="28">
        <v>-2268146487.6715083</v>
      </c>
      <c r="J61" s="28">
        <v>-2272340085.781333</v>
      </c>
      <c r="K61" s="29">
        <v>-2275950218.5635662</v>
      </c>
    </row>
    <row r="62" spans="1:11" hidden="1" outlineLevel="1" x14ac:dyDescent="0.25">
      <c r="A62" s="68" t="s">
        <v>54</v>
      </c>
      <c r="B62" s="114" t="s">
        <v>17</v>
      </c>
      <c r="C62" s="28">
        <v>-21142870159.166073</v>
      </c>
      <c r="D62" s="28">
        <v>-24290842154.343006</v>
      </c>
      <c r="E62" s="28">
        <v>-18572630982.576965</v>
      </c>
      <c r="F62" s="28">
        <v>-17430925677.625721</v>
      </c>
      <c r="G62" s="28">
        <v>-16052197748.73703</v>
      </c>
      <c r="H62" s="28">
        <v>-16874664200.697832</v>
      </c>
      <c r="I62" s="28">
        <v>-17146109708.14209</v>
      </c>
      <c r="J62" s="28">
        <v>-17388363560.461376</v>
      </c>
      <c r="K62" s="29">
        <v>-18129713399.354069</v>
      </c>
    </row>
    <row r="63" spans="1:11" ht="15.75" collapsed="1" thickBot="1" x14ac:dyDescent="0.3">
      <c r="A63" s="69" t="s">
        <v>54</v>
      </c>
      <c r="B63" s="123" t="s">
        <v>18</v>
      </c>
      <c r="C63" s="30">
        <f t="shared" ref="C63:K63" si="18">+SUM(C58:C62)</f>
        <v>-94618907279.896713</v>
      </c>
      <c r="D63" s="30">
        <f t="shared" si="18"/>
        <v>-104501702289.02936</v>
      </c>
      <c r="E63" s="30">
        <f t="shared" si="18"/>
        <v>-111065245433.44485</v>
      </c>
      <c r="F63" s="30">
        <f t="shared" si="18"/>
        <v>-123407219033.64931</v>
      </c>
      <c r="G63" s="30">
        <f t="shared" si="18"/>
        <v>-130504791751.32024</v>
      </c>
      <c r="H63" s="30">
        <f t="shared" si="18"/>
        <v>-142142002230.68674</v>
      </c>
      <c r="I63" s="30">
        <f t="shared" si="18"/>
        <v>-156284933726.28519</v>
      </c>
      <c r="J63" s="30">
        <f t="shared" si="18"/>
        <v>-169692042500.07147</v>
      </c>
      <c r="K63" s="31">
        <f t="shared" si="18"/>
        <v>-182382757543.96658</v>
      </c>
    </row>
    <row r="64" spans="1:11" ht="15.75" thickBot="1" x14ac:dyDescent="0.3">
      <c r="A64" s="34"/>
      <c r="B64" s="21"/>
      <c r="C64" s="35"/>
      <c r="D64" s="35"/>
      <c r="E64" s="35"/>
      <c r="F64" s="35"/>
      <c r="G64" s="35"/>
      <c r="H64" s="35"/>
      <c r="I64" s="35"/>
      <c r="J64" s="35"/>
      <c r="K64" s="35"/>
    </row>
    <row r="65" spans="1:11" ht="15.75" thickBot="1" x14ac:dyDescent="0.3">
      <c r="A65" s="185" t="s">
        <v>20</v>
      </c>
      <c r="B65" s="186"/>
      <c r="C65" s="36">
        <v>2022</v>
      </c>
      <c r="D65" s="36">
        <v>2023</v>
      </c>
      <c r="E65" s="36">
        <v>2024</v>
      </c>
      <c r="F65" s="36">
        <v>2025</v>
      </c>
      <c r="G65" s="36">
        <v>2026</v>
      </c>
      <c r="H65" s="36">
        <v>2027</v>
      </c>
      <c r="I65" s="36">
        <v>2028</v>
      </c>
      <c r="J65" s="36">
        <v>2029</v>
      </c>
      <c r="K65" s="37">
        <v>2030</v>
      </c>
    </row>
    <row r="66" spans="1:11" hidden="1" outlineLevel="1" x14ac:dyDescent="0.25">
      <c r="A66" s="38" t="s">
        <v>2</v>
      </c>
      <c r="B66" s="1" t="s">
        <v>21</v>
      </c>
      <c r="C66" s="26">
        <v>17597136563.354435</v>
      </c>
      <c r="D66" s="26">
        <v>19581155940.863178</v>
      </c>
      <c r="E66" s="26">
        <v>23109215973.92429</v>
      </c>
      <c r="F66" s="26">
        <v>27343077681.704315</v>
      </c>
      <c r="G66" s="26">
        <v>30409561682.655453</v>
      </c>
      <c r="H66" s="26">
        <v>34002162889.248791</v>
      </c>
      <c r="I66" s="26">
        <v>37871483325.176628</v>
      </c>
      <c r="J66" s="26">
        <v>43040263466.984375</v>
      </c>
      <c r="K66" s="27">
        <v>46633687443.500763</v>
      </c>
    </row>
    <row r="67" spans="1:11" hidden="1" outlineLevel="1" x14ac:dyDescent="0.25">
      <c r="A67" s="39" t="s">
        <v>2</v>
      </c>
      <c r="B67" s="4" t="s">
        <v>22</v>
      </c>
      <c r="C67" s="28">
        <v>8140318681.2456665</v>
      </c>
      <c r="D67" s="28">
        <v>9160703011.1937675</v>
      </c>
      <c r="E67" s="28">
        <v>10631239678.527317</v>
      </c>
      <c r="F67" s="28">
        <v>12250814718.048342</v>
      </c>
      <c r="G67" s="28">
        <v>14775988292.187309</v>
      </c>
      <c r="H67" s="28">
        <v>16974115038.078743</v>
      </c>
      <c r="I67" s="28">
        <v>19732523685.815655</v>
      </c>
      <c r="J67" s="28">
        <v>22873111060.969624</v>
      </c>
      <c r="K67" s="29">
        <v>27099439184.210316</v>
      </c>
    </row>
    <row r="68" spans="1:11" hidden="1" outlineLevel="1" x14ac:dyDescent="0.25">
      <c r="A68" s="39" t="s">
        <v>2</v>
      </c>
      <c r="B68" s="4" t="s">
        <v>23</v>
      </c>
      <c r="C68" s="28">
        <v>6175115180</v>
      </c>
      <c r="D68" s="28">
        <v>7841850820</v>
      </c>
      <c r="E68" s="28">
        <v>8945978824.5999985</v>
      </c>
      <c r="F68" s="28">
        <v>10221378200.199997</v>
      </c>
      <c r="G68" s="28">
        <v>11792229142.600002</v>
      </c>
      <c r="H68" s="28">
        <v>13490924230.199997</v>
      </c>
      <c r="I68" s="28">
        <v>15444273186.800001</v>
      </c>
      <c r="J68" s="28">
        <v>17700219552.199997</v>
      </c>
      <c r="K68" s="29">
        <v>20267694252</v>
      </c>
    </row>
    <row r="69" spans="1:11" hidden="1" outlineLevel="1" x14ac:dyDescent="0.25">
      <c r="A69" s="125" t="s">
        <v>2</v>
      </c>
      <c r="B69" s="86" t="s">
        <v>55</v>
      </c>
      <c r="C69" s="101">
        <f>+C106*22000+C107*17000</f>
        <v>15418703.3925</v>
      </c>
      <c r="D69" s="101">
        <f t="shared" ref="D69:K69" si="19">+D106*22000+D107*17000</f>
        <v>0</v>
      </c>
      <c r="E69" s="101">
        <f t="shared" si="19"/>
        <v>0</v>
      </c>
      <c r="F69" s="101">
        <f t="shared" si="19"/>
        <v>0</v>
      </c>
      <c r="G69" s="101">
        <f t="shared" si="19"/>
        <v>0</v>
      </c>
      <c r="H69" s="101">
        <f t="shared" si="19"/>
        <v>0</v>
      </c>
      <c r="I69" s="101">
        <f t="shared" si="19"/>
        <v>0</v>
      </c>
      <c r="J69" s="101">
        <f t="shared" si="19"/>
        <v>0</v>
      </c>
      <c r="K69" s="102">
        <f t="shared" si="19"/>
        <v>0</v>
      </c>
    </row>
    <row r="70" spans="1:11" ht="15.75" collapsed="1" thickBot="1" x14ac:dyDescent="0.3">
      <c r="A70" s="126" t="s">
        <v>2</v>
      </c>
      <c r="B70" s="123" t="s">
        <v>18</v>
      </c>
      <c r="C70" s="30">
        <f>+SUM(C66:C69)</f>
        <v>31927989127.992603</v>
      </c>
      <c r="D70" s="30">
        <f t="shared" ref="D70:K70" si="20">+SUM(D66:D69)</f>
        <v>36583709772.056946</v>
      </c>
      <c r="E70" s="30">
        <f t="shared" si="20"/>
        <v>42686434477.051605</v>
      </c>
      <c r="F70" s="30">
        <f t="shared" si="20"/>
        <v>49815270599.952652</v>
      </c>
      <c r="G70" s="30">
        <f t="shared" si="20"/>
        <v>56977779117.442764</v>
      </c>
      <c r="H70" s="30">
        <f t="shared" si="20"/>
        <v>64467202157.527527</v>
      </c>
      <c r="I70" s="30">
        <f t="shared" si="20"/>
        <v>73048280197.792282</v>
      </c>
      <c r="J70" s="30">
        <f t="shared" si="20"/>
        <v>83613594080.153992</v>
      </c>
      <c r="K70" s="30">
        <f t="shared" si="20"/>
        <v>94000820879.711075</v>
      </c>
    </row>
    <row r="71" spans="1:11" hidden="1" outlineLevel="1" x14ac:dyDescent="0.25">
      <c r="A71" s="72" t="s">
        <v>3</v>
      </c>
      <c r="B71" s="113" t="s">
        <v>21</v>
      </c>
      <c r="C71" s="26">
        <v>16364213180.953562</v>
      </c>
      <c r="D71" s="26">
        <v>16632038551.8372</v>
      </c>
      <c r="E71" s="26">
        <v>21890985326.574772</v>
      </c>
      <c r="F71" s="26">
        <v>24037972597.673054</v>
      </c>
      <c r="G71" s="26">
        <v>26316674311.270958</v>
      </c>
      <c r="H71" s="26">
        <v>29075437716.001476</v>
      </c>
      <c r="I71" s="26">
        <v>31088739682.968254</v>
      </c>
      <c r="J71" s="26">
        <v>35018089351.516693</v>
      </c>
      <c r="K71" s="27">
        <v>37547076069.169449</v>
      </c>
    </row>
    <row r="72" spans="1:11" hidden="1" outlineLevel="1" x14ac:dyDescent="0.25">
      <c r="A72" s="68" t="s">
        <v>3</v>
      </c>
      <c r="B72" s="114" t="s">
        <v>22</v>
      </c>
      <c r="C72" s="28">
        <v>4536524560.5700169</v>
      </c>
      <c r="D72" s="28">
        <v>6444669079.7899504</v>
      </c>
      <c r="E72" s="28">
        <v>7018998084.4215403</v>
      </c>
      <c r="F72" s="28">
        <v>8268844891.8015175</v>
      </c>
      <c r="G72" s="28">
        <v>9824336910.2452316</v>
      </c>
      <c r="H72" s="28">
        <v>11273784404.799742</v>
      </c>
      <c r="I72" s="28">
        <v>14073258885.84326</v>
      </c>
      <c r="J72" s="28">
        <v>16223356463.314789</v>
      </c>
      <c r="K72" s="29">
        <v>19701945937.525017</v>
      </c>
    </row>
    <row r="73" spans="1:11" hidden="1" outlineLevel="1" x14ac:dyDescent="0.25">
      <c r="A73" s="68" t="s">
        <v>3</v>
      </c>
      <c r="B73" s="114" t="s">
        <v>23</v>
      </c>
      <c r="C73" s="28">
        <v>6175115180</v>
      </c>
      <c r="D73" s="28">
        <v>7841850820</v>
      </c>
      <c r="E73" s="28">
        <v>8945978824.5999985</v>
      </c>
      <c r="F73" s="28">
        <v>10221378200.199997</v>
      </c>
      <c r="G73" s="28">
        <v>11792229142.600002</v>
      </c>
      <c r="H73" s="28">
        <v>13490924230.199997</v>
      </c>
      <c r="I73" s="28">
        <v>15444273186.800001</v>
      </c>
      <c r="J73" s="28">
        <v>17700219552.199997</v>
      </c>
      <c r="K73" s="29">
        <v>20267694252</v>
      </c>
    </row>
    <row r="74" spans="1:11" hidden="1" outlineLevel="1" x14ac:dyDescent="0.25">
      <c r="A74" s="68" t="s">
        <v>3</v>
      </c>
      <c r="B74" s="124" t="s">
        <v>55</v>
      </c>
      <c r="C74" s="101">
        <f>+C108*22000+C109*17000</f>
        <v>1045794608.1241668</v>
      </c>
      <c r="D74" s="101">
        <f t="shared" ref="D74:K74" si="21">+D108*22000+D109*17000</f>
        <v>661270048.9083333</v>
      </c>
      <c r="E74" s="101">
        <f t="shared" si="21"/>
        <v>758730927.03833342</v>
      </c>
      <c r="F74" s="101">
        <f t="shared" si="21"/>
        <v>759099465.63000011</v>
      </c>
      <c r="G74" s="101">
        <f t="shared" si="21"/>
        <v>781578426.03499997</v>
      </c>
      <c r="H74" s="101">
        <f t="shared" si="21"/>
        <v>784791800.22833335</v>
      </c>
      <c r="I74" s="101">
        <f t="shared" si="21"/>
        <v>688552586.95666671</v>
      </c>
      <c r="J74" s="101">
        <f t="shared" si="21"/>
        <v>706297687.20500004</v>
      </c>
      <c r="K74" s="102">
        <f t="shared" si="21"/>
        <v>557716756.59333336</v>
      </c>
    </row>
    <row r="75" spans="1:11" ht="15.75" collapsed="1" thickBot="1" x14ac:dyDescent="0.3">
      <c r="A75" s="69" t="s">
        <v>3</v>
      </c>
      <c r="B75" s="123" t="s">
        <v>18</v>
      </c>
      <c r="C75" s="30">
        <f t="shared" ref="C75:K75" si="22">+SUM(C71:C74)</f>
        <v>28121647529.647747</v>
      </c>
      <c r="D75" s="30">
        <f t="shared" si="22"/>
        <v>31579828500.535484</v>
      </c>
      <c r="E75" s="30">
        <f t="shared" si="22"/>
        <v>38614693162.634644</v>
      </c>
      <c r="F75" s="30">
        <f t="shared" si="22"/>
        <v>43287295155.304565</v>
      </c>
      <c r="G75" s="30">
        <f t="shared" si="22"/>
        <v>48714818790.151199</v>
      </c>
      <c r="H75" s="30">
        <f t="shared" si="22"/>
        <v>54624938151.229546</v>
      </c>
      <c r="I75" s="30">
        <f t="shared" si="22"/>
        <v>61294824342.568184</v>
      </c>
      <c r="J75" s="30">
        <f t="shared" si="22"/>
        <v>69647963054.236481</v>
      </c>
      <c r="K75" s="30">
        <f t="shared" si="22"/>
        <v>78074433015.287796</v>
      </c>
    </row>
    <row r="76" spans="1:11" hidden="1" outlineLevel="1" x14ac:dyDescent="0.25">
      <c r="A76" s="72" t="s">
        <v>52</v>
      </c>
      <c r="B76" s="113" t="s">
        <v>21</v>
      </c>
      <c r="C76" s="26">
        <v>15150727350.309875</v>
      </c>
      <c r="D76" s="26">
        <v>16225113565.79155</v>
      </c>
      <c r="E76" s="26">
        <v>21013955261.033134</v>
      </c>
      <c r="F76" s="26">
        <v>22598274954.775402</v>
      </c>
      <c r="G76" s="26">
        <v>25025604997.533302</v>
      </c>
      <c r="H76" s="26">
        <v>28754042868.445377</v>
      </c>
      <c r="I76" s="26">
        <v>29068032064.983021</v>
      </c>
      <c r="J76" s="26">
        <v>32186929613.213432</v>
      </c>
      <c r="K76" s="27">
        <v>35891671433.507309</v>
      </c>
    </row>
    <row r="77" spans="1:11" hidden="1" outlineLevel="1" x14ac:dyDescent="0.25">
      <c r="A77" s="68" t="s">
        <v>52</v>
      </c>
      <c r="B77" s="114" t="s">
        <v>22</v>
      </c>
      <c r="C77" s="28">
        <v>7106132027.0608511</v>
      </c>
      <c r="D77" s="28">
        <v>7653668284.3253927</v>
      </c>
      <c r="E77" s="28">
        <v>8764784308.0542583</v>
      </c>
      <c r="F77" s="28">
        <v>10536737876.056374</v>
      </c>
      <c r="G77" s="28">
        <v>12250527332.903074</v>
      </c>
      <c r="H77" s="28">
        <v>12887071751.838486</v>
      </c>
      <c r="I77" s="28">
        <v>17573617681.519192</v>
      </c>
      <c r="J77" s="28">
        <v>21030540079.186211</v>
      </c>
      <c r="K77" s="29">
        <v>23353551626.737926</v>
      </c>
    </row>
    <row r="78" spans="1:11" hidden="1" outlineLevel="1" x14ac:dyDescent="0.25">
      <c r="A78" s="68" t="s">
        <v>52</v>
      </c>
      <c r="B78" s="114" t="s">
        <v>23</v>
      </c>
      <c r="C78" s="28">
        <v>7866094880.3672752</v>
      </c>
      <c r="D78" s="28">
        <v>9618449944.9297333</v>
      </c>
      <c r="E78" s="28">
        <v>10803878035.959341</v>
      </c>
      <c r="F78" s="28">
        <v>12231102933.315323</v>
      </c>
      <c r="G78" s="28">
        <v>13845120043.905159</v>
      </c>
      <c r="H78" s="28">
        <v>15766645408.990883</v>
      </c>
      <c r="I78" s="28">
        <v>17675622789.450394</v>
      </c>
      <c r="J78" s="28">
        <v>20030299156.980667</v>
      </c>
      <c r="K78" s="29">
        <v>22870194707.187698</v>
      </c>
    </row>
    <row r="79" spans="1:11" hidden="1" outlineLevel="1" x14ac:dyDescent="0.25">
      <c r="A79" s="68" t="s">
        <v>52</v>
      </c>
      <c r="B79" s="124" t="s">
        <v>55</v>
      </c>
      <c r="C79" s="101">
        <f>+C110*22000+C111*17000</f>
        <v>772298154.06500006</v>
      </c>
      <c r="D79" s="101">
        <f t="shared" ref="D79:K79" si="23">+D110*22000+D111*17000</f>
        <v>260862839.63666669</v>
      </c>
      <c r="E79" s="101">
        <f t="shared" si="23"/>
        <v>296531395.12333333</v>
      </c>
      <c r="F79" s="101">
        <f t="shared" si="23"/>
        <v>271504473.11166668</v>
      </c>
      <c r="G79" s="101">
        <f t="shared" si="23"/>
        <v>270213334.94833332</v>
      </c>
      <c r="H79" s="101">
        <f t="shared" si="23"/>
        <v>432044937.005</v>
      </c>
      <c r="I79" s="101">
        <f t="shared" si="23"/>
        <v>157128493.04166666</v>
      </c>
      <c r="J79" s="101">
        <f t="shared" si="23"/>
        <v>94510225.25999999</v>
      </c>
      <c r="K79" s="102">
        <f t="shared" si="23"/>
        <v>174466187.90333331</v>
      </c>
    </row>
    <row r="80" spans="1:11" ht="15.75" collapsed="1" thickBot="1" x14ac:dyDescent="0.3">
      <c r="A80" s="69" t="s">
        <v>52</v>
      </c>
      <c r="B80" s="123" t="s">
        <v>18</v>
      </c>
      <c r="C80" s="30">
        <f t="shared" ref="C80:K80" si="24">+SUM(C76:C79)</f>
        <v>30895252411.803001</v>
      </c>
      <c r="D80" s="30">
        <f t="shared" si="24"/>
        <v>33758094634.683342</v>
      </c>
      <c r="E80" s="30">
        <f t="shared" si="24"/>
        <v>40879149000.170074</v>
      </c>
      <c r="F80" s="30">
        <f t="shared" si="24"/>
        <v>45637620237.258759</v>
      </c>
      <c r="G80" s="30">
        <f t="shared" si="24"/>
        <v>51391465709.289871</v>
      </c>
      <c r="H80" s="30">
        <f t="shared" si="24"/>
        <v>57839804966.279739</v>
      </c>
      <c r="I80" s="30">
        <f t="shared" si="24"/>
        <v>64474401028.99427</v>
      </c>
      <c r="J80" s="30">
        <f t="shared" si="24"/>
        <v>73342279074.640305</v>
      </c>
      <c r="K80" s="30">
        <f t="shared" si="24"/>
        <v>82289883955.336273</v>
      </c>
    </row>
    <row r="81" spans="1:11" hidden="1" outlineLevel="1" x14ac:dyDescent="0.25">
      <c r="A81" s="72" t="s">
        <v>4</v>
      </c>
      <c r="B81" s="113" t="s">
        <v>21</v>
      </c>
      <c r="C81" s="26">
        <v>17476466638.248856</v>
      </c>
      <c r="D81" s="26">
        <v>19283360496.913757</v>
      </c>
      <c r="E81" s="26">
        <v>24217431194.01358</v>
      </c>
      <c r="F81" s="26">
        <v>27609139441.707699</v>
      </c>
      <c r="G81" s="26">
        <v>28376270574.004395</v>
      </c>
      <c r="H81" s="26">
        <v>32225184475.476284</v>
      </c>
      <c r="I81" s="26">
        <v>36095932723.08287</v>
      </c>
      <c r="J81" s="26">
        <v>39462521961.008774</v>
      </c>
      <c r="K81" s="27">
        <v>43515915528.32708</v>
      </c>
    </row>
    <row r="82" spans="1:11" hidden="1" outlineLevel="1" x14ac:dyDescent="0.25">
      <c r="A82" s="68" t="s">
        <v>4</v>
      </c>
      <c r="B82" s="114" t="s">
        <v>22</v>
      </c>
      <c r="C82" s="28">
        <v>5031345158.6451759</v>
      </c>
      <c r="D82" s="28">
        <v>6121115332.949749</v>
      </c>
      <c r="E82" s="28">
        <v>7284120251.6637421</v>
      </c>
      <c r="F82" s="28">
        <v>8200600724.7848167</v>
      </c>
      <c r="G82" s="28">
        <v>10621774715.914209</v>
      </c>
      <c r="H82" s="28">
        <v>12183818687.43783</v>
      </c>
      <c r="I82" s="28">
        <v>14320854996.243361</v>
      </c>
      <c r="J82" s="28">
        <v>16896984775.221333</v>
      </c>
      <c r="K82" s="29">
        <v>19991793260.262638</v>
      </c>
    </row>
    <row r="83" spans="1:11" hidden="1" outlineLevel="1" x14ac:dyDescent="0.25">
      <c r="A83" s="68" t="s">
        <v>4</v>
      </c>
      <c r="B83" s="114" t="s">
        <v>23</v>
      </c>
      <c r="C83" s="28">
        <v>6175115180</v>
      </c>
      <c r="D83" s="28">
        <v>7841850820</v>
      </c>
      <c r="E83" s="28">
        <v>8945978824.5999985</v>
      </c>
      <c r="F83" s="28">
        <v>10221378200.199997</v>
      </c>
      <c r="G83" s="28">
        <v>11792229142.600002</v>
      </c>
      <c r="H83" s="28">
        <v>13490924230.199997</v>
      </c>
      <c r="I83" s="28">
        <v>15444273186.800001</v>
      </c>
      <c r="J83" s="28">
        <v>17700219552.199997</v>
      </c>
      <c r="K83" s="29">
        <v>20267694252</v>
      </c>
    </row>
    <row r="84" spans="1:11" hidden="1" outlineLevel="1" x14ac:dyDescent="0.25">
      <c r="A84" s="68" t="s">
        <v>4</v>
      </c>
      <c r="B84" s="124" t="s">
        <v>55</v>
      </c>
      <c r="C84" s="101">
        <f>+C112*22000+C113*17000</f>
        <v>653806248.42500007</v>
      </c>
      <c r="D84" s="101">
        <f t="shared" ref="D84:K84" si="25">+D112*22000+D113*17000</f>
        <v>470448908.16000003</v>
      </c>
      <c r="E84" s="101">
        <f t="shared" si="25"/>
        <v>454365328.70666677</v>
      </c>
      <c r="F84" s="101">
        <f t="shared" si="25"/>
        <v>711702669.14916658</v>
      </c>
      <c r="G84" s="101">
        <f t="shared" si="25"/>
        <v>220486677.03333336</v>
      </c>
      <c r="H84" s="101">
        <f t="shared" si="25"/>
        <v>400791747.89500004</v>
      </c>
      <c r="I84" s="101">
        <f t="shared" si="25"/>
        <v>382982828.89166659</v>
      </c>
      <c r="J84" s="101">
        <f t="shared" si="25"/>
        <v>357428906.30333334</v>
      </c>
      <c r="K84" s="102">
        <f t="shared" si="25"/>
        <v>300520316.19499999</v>
      </c>
    </row>
    <row r="85" spans="1:11" ht="15.75" collapsed="1" thickBot="1" x14ac:dyDescent="0.3">
      <c r="A85" s="69" t="s">
        <v>4</v>
      </c>
      <c r="B85" s="123" t="s">
        <v>18</v>
      </c>
      <c r="C85" s="30">
        <f t="shared" ref="C85:K85" si="26">+SUM(C81:C84)</f>
        <v>29336733225.319031</v>
      </c>
      <c r="D85" s="30">
        <f t="shared" si="26"/>
        <v>33716775558.023506</v>
      </c>
      <c r="E85" s="30">
        <f t="shared" si="26"/>
        <v>40901895598.983986</v>
      </c>
      <c r="F85" s="30">
        <f t="shared" si="26"/>
        <v>46742821035.841682</v>
      </c>
      <c r="G85" s="30">
        <f t="shared" si="26"/>
        <v>51010761109.551933</v>
      </c>
      <c r="H85" s="30">
        <f t="shared" si="26"/>
        <v>58300719141.009109</v>
      </c>
      <c r="I85" s="30">
        <f t="shared" si="26"/>
        <v>66244043735.017906</v>
      </c>
      <c r="J85" s="30">
        <f t="shared" si="26"/>
        <v>74417155194.733429</v>
      </c>
      <c r="K85" s="30">
        <f t="shared" si="26"/>
        <v>84075923356.784729</v>
      </c>
    </row>
    <row r="86" spans="1:11" hidden="1" outlineLevel="1" x14ac:dyDescent="0.25">
      <c r="A86" s="72" t="s">
        <v>5</v>
      </c>
      <c r="B86" s="113" t="s">
        <v>21</v>
      </c>
      <c r="C86" s="26">
        <v>16700147810.03828</v>
      </c>
      <c r="D86" s="26">
        <v>18298274764.33271</v>
      </c>
      <c r="E86" s="26">
        <v>23084130445.681652</v>
      </c>
      <c r="F86" s="26">
        <v>25346857184.487892</v>
      </c>
      <c r="G86" s="26">
        <v>27048361173.282726</v>
      </c>
      <c r="H86" s="26">
        <v>30499386656.417023</v>
      </c>
      <c r="I86" s="26">
        <v>33490270203.896519</v>
      </c>
      <c r="J86" s="26">
        <v>37673822364.729836</v>
      </c>
      <c r="K86" s="27">
        <v>40292210902.983589</v>
      </c>
    </row>
    <row r="87" spans="1:11" hidden="1" outlineLevel="1" x14ac:dyDescent="0.25">
      <c r="A87" s="68" t="s">
        <v>5</v>
      </c>
      <c r="B87" s="114" t="s">
        <v>22</v>
      </c>
      <c r="C87" s="28">
        <v>6490908979.3794661</v>
      </c>
      <c r="D87" s="28">
        <v>7705741027.7606344</v>
      </c>
      <c r="E87" s="28">
        <v>9136789380.4035015</v>
      </c>
      <c r="F87" s="28">
        <v>10637067306.399839</v>
      </c>
      <c r="G87" s="28">
        <v>14733645002.253159</v>
      </c>
      <c r="H87" s="28">
        <v>14016797780.880283</v>
      </c>
      <c r="I87" s="28">
        <v>17780593002.574142</v>
      </c>
      <c r="J87" s="28">
        <v>20329623839.993992</v>
      </c>
      <c r="K87" s="29">
        <v>24109142329.4184</v>
      </c>
    </row>
    <row r="88" spans="1:11" hidden="1" outlineLevel="1" x14ac:dyDescent="0.25">
      <c r="A88" s="68" t="s">
        <v>5</v>
      </c>
      <c r="B88" s="114" t="s">
        <v>23</v>
      </c>
      <c r="C88" s="28">
        <v>7953382370.7902832</v>
      </c>
      <c r="D88" s="28">
        <v>9764001881.0299759</v>
      </c>
      <c r="E88" s="28">
        <v>11027126994.804432</v>
      </c>
      <c r="F88" s="28">
        <v>12430470001.755898</v>
      </c>
      <c r="G88" s="28">
        <v>14038422768.525326</v>
      </c>
      <c r="H88" s="28">
        <v>16331592773.947041</v>
      </c>
      <c r="I88" s="28">
        <v>18230873970.56842</v>
      </c>
      <c r="J88" s="28">
        <v>20976494069.813641</v>
      </c>
      <c r="K88" s="29">
        <v>24121753070.517784</v>
      </c>
    </row>
    <row r="89" spans="1:11" hidden="1" outlineLevel="1" x14ac:dyDescent="0.25">
      <c r="A89" s="68" t="s">
        <v>5</v>
      </c>
      <c r="B89" s="124" t="s">
        <v>55</v>
      </c>
      <c r="C89" s="101">
        <f>+C114*22000+C115*17000</f>
        <v>151058874.94499999</v>
      </c>
      <c r="D89" s="101">
        <f t="shared" ref="D89:K89" si="27">+D114*22000+D115*17000</f>
        <v>0</v>
      </c>
      <c r="E89" s="101">
        <f t="shared" si="27"/>
        <v>0</v>
      </c>
      <c r="F89" s="101">
        <f t="shared" si="27"/>
        <v>0</v>
      </c>
      <c r="G89" s="101">
        <f t="shared" si="27"/>
        <v>161341004.25833333</v>
      </c>
      <c r="H89" s="101">
        <f t="shared" si="27"/>
        <v>0</v>
      </c>
      <c r="I89" s="101">
        <f t="shared" si="27"/>
        <v>65060548.770833328</v>
      </c>
      <c r="J89" s="101">
        <f t="shared" si="27"/>
        <v>9124773.7858333327</v>
      </c>
      <c r="K89" s="102">
        <f t="shared" si="27"/>
        <v>0</v>
      </c>
    </row>
    <row r="90" spans="1:11" ht="15.75" collapsed="1" thickBot="1" x14ac:dyDescent="0.3">
      <c r="A90" s="69" t="s">
        <v>5</v>
      </c>
      <c r="B90" s="123" t="s">
        <v>18</v>
      </c>
      <c r="C90" s="30">
        <f t="shared" ref="C90:K90" si="28">+SUM(C86:C89)</f>
        <v>31295498035.15303</v>
      </c>
      <c r="D90" s="30">
        <f t="shared" si="28"/>
        <v>35768017673.123322</v>
      </c>
      <c r="E90" s="30">
        <f t="shared" si="28"/>
        <v>43248046820.889587</v>
      </c>
      <c r="F90" s="30">
        <f t="shared" si="28"/>
        <v>48414394492.643631</v>
      </c>
      <c r="G90" s="30">
        <f t="shared" si="28"/>
        <v>55981769948.31955</v>
      </c>
      <c r="H90" s="30">
        <f t="shared" si="28"/>
        <v>60847777211.244339</v>
      </c>
      <c r="I90" s="30">
        <f t="shared" si="28"/>
        <v>69566797725.809906</v>
      </c>
      <c r="J90" s="30">
        <f t="shared" si="28"/>
        <v>78989065048.323303</v>
      </c>
      <c r="K90" s="30">
        <f t="shared" si="28"/>
        <v>88523106302.919769</v>
      </c>
    </row>
    <row r="91" spans="1:11" hidden="1" outlineLevel="1" x14ac:dyDescent="0.25">
      <c r="A91" s="72" t="s">
        <v>54</v>
      </c>
      <c r="B91" s="113" t="s">
        <v>21</v>
      </c>
      <c r="C91" s="26">
        <v>19100495440.687607</v>
      </c>
      <c r="D91" s="26">
        <v>20941241110.746605</v>
      </c>
      <c r="E91" s="26">
        <v>23975134087.561699</v>
      </c>
      <c r="F91" s="26">
        <v>29484398966.172688</v>
      </c>
      <c r="G91" s="26">
        <v>31580411240.218311</v>
      </c>
      <c r="H91" s="26">
        <v>37071622261.262291</v>
      </c>
      <c r="I91" s="26">
        <v>39309377641.236145</v>
      </c>
      <c r="J91" s="26">
        <v>42943666035.024666</v>
      </c>
      <c r="K91" s="27">
        <v>47106697033.52951</v>
      </c>
    </row>
    <row r="92" spans="1:11" hidden="1" outlineLevel="1" x14ac:dyDescent="0.25">
      <c r="A92" s="68" t="s">
        <v>54</v>
      </c>
      <c r="B92" s="114" t="s">
        <v>22</v>
      </c>
      <c r="C92" s="28">
        <v>16583679615.273224</v>
      </c>
      <c r="D92" s="28">
        <v>18218580422.209225</v>
      </c>
      <c r="E92" s="28">
        <v>19471071441.523838</v>
      </c>
      <c r="F92" s="28">
        <v>24488563731.354279</v>
      </c>
      <c r="G92" s="28">
        <v>26785128058.534504</v>
      </c>
      <c r="H92" s="28">
        <v>30122074903.85202</v>
      </c>
      <c r="I92" s="28">
        <v>34827182547.051552</v>
      </c>
      <c r="J92" s="28">
        <v>39024808498.781677</v>
      </c>
      <c r="K92" s="29">
        <v>42890208524.071754</v>
      </c>
    </row>
    <row r="93" spans="1:11" hidden="1" outlineLevel="1" x14ac:dyDescent="0.25">
      <c r="A93" s="68" t="s">
        <v>54</v>
      </c>
      <c r="B93" s="114" t="s">
        <v>23</v>
      </c>
      <c r="C93" s="28">
        <v>10882434380</v>
      </c>
      <c r="D93" s="28">
        <v>12998382020</v>
      </c>
      <c r="E93" s="28">
        <v>14610152424.599998</v>
      </c>
      <c r="F93" s="28">
        <v>16459141400.199997</v>
      </c>
      <c r="G93" s="28">
        <v>18727934742.600002</v>
      </c>
      <c r="H93" s="28">
        <v>21165563430.199997</v>
      </c>
      <c r="I93" s="28">
        <v>23953857986.800003</v>
      </c>
      <c r="J93" s="28">
        <v>27153288352.199997</v>
      </c>
      <c r="K93" s="29">
        <v>30786919852</v>
      </c>
    </row>
    <row r="94" spans="1:11" hidden="1" outlineLevel="1" x14ac:dyDescent="0.25">
      <c r="A94" s="68" t="s">
        <v>54</v>
      </c>
      <c r="B94" s="124" t="s">
        <v>55</v>
      </c>
      <c r="C94" s="101">
        <f>+C116*22000+C117*17000</f>
        <v>7310849237.3241673</v>
      </c>
      <c r="D94" s="101">
        <f t="shared" ref="D94:K94" si="29">+D116*22000+D117*17000</f>
        <v>6558960642.8083334</v>
      </c>
      <c r="E94" s="101">
        <f t="shared" si="29"/>
        <v>5161473718.335</v>
      </c>
      <c r="F94" s="101">
        <f t="shared" si="29"/>
        <v>6601074895.3224983</v>
      </c>
      <c r="G94" s="101">
        <f t="shared" si="29"/>
        <v>5480078789.3508339</v>
      </c>
      <c r="H94" s="101">
        <f t="shared" si="29"/>
        <v>5082495749.8650007</v>
      </c>
      <c r="I94" s="101">
        <f t="shared" si="29"/>
        <v>5171322686.3033333</v>
      </c>
      <c r="J94" s="101">
        <f t="shared" si="29"/>
        <v>4570659551.6750002</v>
      </c>
      <c r="K94" s="102">
        <f t="shared" si="29"/>
        <v>3495515068.7816668</v>
      </c>
    </row>
    <row r="95" spans="1:11" ht="15.75" collapsed="1" thickBot="1" x14ac:dyDescent="0.3">
      <c r="A95" s="69" t="s">
        <v>54</v>
      </c>
      <c r="B95" s="123" t="s">
        <v>18</v>
      </c>
      <c r="C95" s="30">
        <f>+SUM(C91:C94)</f>
        <v>53877458673.284996</v>
      </c>
      <c r="D95" s="30">
        <f t="shared" ref="D95:K95" si="30">+SUM(D91:D94)</f>
        <v>58717164195.76416</v>
      </c>
      <c r="E95" s="30">
        <f t="shared" si="30"/>
        <v>63217831672.020538</v>
      </c>
      <c r="F95" s="30">
        <f t="shared" si="30"/>
        <v>77033178993.049454</v>
      </c>
      <c r="G95" s="30">
        <f t="shared" si="30"/>
        <v>82573552830.703644</v>
      </c>
      <c r="H95" s="30">
        <f t="shared" si="30"/>
        <v>93441756345.179306</v>
      </c>
      <c r="I95" s="30">
        <f t="shared" si="30"/>
        <v>103261740861.39102</v>
      </c>
      <c r="J95" s="30">
        <f t="shared" si="30"/>
        <v>113692422437.68134</v>
      </c>
      <c r="K95" s="30">
        <f t="shared" si="30"/>
        <v>124279340478.38292</v>
      </c>
    </row>
    <row r="96" spans="1:11" ht="15.75" thickBot="1" x14ac:dyDescent="0.3">
      <c r="A96" s="34"/>
      <c r="B96" s="21"/>
      <c r="C96" s="35"/>
      <c r="D96" s="35"/>
      <c r="E96" s="35"/>
      <c r="F96" s="35"/>
      <c r="G96" s="35"/>
      <c r="H96" s="35"/>
      <c r="I96" s="35"/>
      <c r="J96" s="35"/>
      <c r="K96" s="35"/>
    </row>
    <row r="97" spans="1:11" ht="15.75" thickBot="1" x14ac:dyDescent="0.3">
      <c r="B97" s="71" t="s">
        <v>24</v>
      </c>
      <c r="C97" s="103">
        <v>2022</v>
      </c>
      <c r="D97" s="36">
        <v>2023</v>
      </c>
      <c r="E97" s="36">
        <v>2024</v>
      </c>
      <c r="F97" s="36">
        <v>2025</v>
      </c>
      <c r="G97" s="36">
        <v>2026</v>
      </c>
      <c r="H97" s="36">
        <v>2027</v>
      </c>
      <c r="I97" s="36">
        <v>2028</v>
      </c>
      <c r="J97" s="36">
        <v>2029</v>
      </c>
      <c r="K97" s="37">
        <v>2030</v>
      </c>
    </row>
    <row r="98" spans="1:11" x14ac:dyDescent="0.25">
      <c r="B98" s="70" t="s">
        <v>2</v>
      </c>
      <c r="C98" s="105">
        <f>+C33+C70</f>
        <v>-45873458715.497726</v>
      </c>
      <c r="D98" s="26">
        <f t="shared" ref="D98:K98" si="31">+D33+D70</f>
        <v>-50110160506.4142</v>
      </c>
      <c r="E98" s="26">
        <f t="shared" si="31"/>
        <v>-51643593465.76207</v>
      </c>
      <c r="F98" s="26">
        <f t="shared" si="31"/>
        <v>-50949602598.499634</v>
      </c>
      <c r="G98" s="26">
        <f t="shared" si="31"/>
        <v>-50925694236.273499</v>
      </c>
      <c r="H98" s="26">
        <f t="shared" si="31"/>
        <v>-53834361887.747498</v>
      </c>
      <c r="I98" s="26">
        <f t="shared" si="31"/>
        <v>-55806866399.491745</v>
      </c>
      <c r="J98" s="26">
        <f t="shared" si="31"/>
        <v>-57733134763.054138</v>
      </c>
      <c r="K98" s="27">
        <f t="shared" si="31"/>
        <v>-60782415341.099808</v>
      </c>
    </row>
    <row r="99" spans="1:11" x14ac:dyDescent="0.25">
      <c r="B99" s="68" t="s">
        <v>3</v>
      </c>
      <c r="C99" s="104">
        <f>+C39+C75</f>
        <v>-46477773222.523239</v>
      </c>
      <c r="D99" s="104">
        <f t="shared" ref="D99:K99" si="32">+D39+D75</f>
        <v>-50765687464.767479</v>
      </c>
      <c r="E99" s="104">
        <f t="shared" si="32"/>
        <v>-51300048312.649902</v>
      </c>
      <c r="F99" s="104">
        <f t="shared" si="32"/>
        <v>-50690431849.597153</v>
      </c>
      <c r="G99" s="104">
        <f t="shared" si="32"/>
        <v>-50267640413.033371</v>
      </c>
      <c r="H99" s="104">
        <f t="shared" si="32"/>
        <v>-52824089913.145546</v>
      </c>
      <c r="I99" s="104">
        <f t="shared" si="32"/>
        <v>-54971443667.243858</v>
      </c>
      <c r="J99" s="104">
        <f t="shared" si="32"/>
        <v>-56883618369.5242</v>
      </c>
      <c r="K99" s="104">
        <f t="shared" si="32"/>
        <v>-59468546563.933823</v>
      </c>
    </row>
    <row r="100" spans="1:11" x14ac:dyDescent="0.25">
      <c r="B100" s="68" t="s">
        <v>52</v>
      </c>
      <c r="C100" s="104">
        <f>+C45+C80</f>
        <v>-45946061343.724648</v>
      </c>
      <c r="D100" s="32">
        <f t="shared" ref="D100:K100" si="33">+D45+D80</f>
        <v>-50549368153.713478</v>
      </c>
      <c r="E100" s="32">
        <f t="shared" si="33"/>
        <v>-51040328710.523483</v>
      </c>
      <c r="F100" s="32">
        <f t="shared" si="33"/>
        <v>-50602945730.978165</v>
      </c>
      <c r="G100" s="32">
        <f t="shared" si="33"/>
        <v>-50215677949.347198</v>
      </c>
      <c r="H100" s="32">
        <f t="shared" si="33"/>
        <v>-52831272926.723175</v>
      </c>
      <c r="I100" s="32">
        <f t="shared" si="33"/>
        <v>-55003853174.315422</v>
      </c>
      <c r="J100" s="32">
        <f t="shared" si="33"/>
        <v>-56655061754.179703</v>
      </c>
      <c r="K100" s="33">
        <f t="shared" si="33"/>
        <v>-59373557660.8479</v>
      </c>
    </row>
    <row r="101" spans="1:11" x14ac:dyDescent="0.25">
      <c r="B101" s="68" t="s">
        <v>4</v>
      </c>
      <c r="C101" s="104">
        <f>+C51+C85</f>
        <v>-46052966337.420898</v>
      </c>
      <c r="D101" s="32">
        <f t="shared" ref="D101:K101" si="34">+D51+D85</f>
        <v>-50161209662.783958</v>
      </c>
      <c r="E101" s="32">
        <f t="shared" si="34"/>
        <v>-50589447733.090584</v>
      </c>
      <c r="F101" s="32">
        <f t="shared" si="34"/>
        <v>-49947307646.829185</v>
      </c>
      <c r="G101" s="32">
        <f t="shared" si="34"/>
        <v>-49088852397.777016</v>
      </c>
      <c r="H101" s="32">
        <f t="shared" si="34"/>
        <v>-51477933094.473099</v>
      </c>
      <c r="I101" s="32">
        <f t="shared" si="34"/>
        <v>-52862870439.419273</v>
      </c>
      <c r="J101" s="32">
        <f t="shared" si="34"/>
        <v>-55384088631.346329</v>
      </c>
      <c r="K101" s="33">
        <f t="shared" si="34"/>
        <v>-57179830482.862244</v>
      </c>
    </row>
    <row r="102" spans="1:11" x14ac:dyDescent="0.25">
      <c r="B102" s="68" t="s">
        <v>5</v>
      </c>
      <c r="C102" s="104">
        <f>+C57+C90</f>
        <v>-45715212387.855331</v>
      </c>
      <c r="D102" s="32">
        <f t="shared" ref="D102:K102" si="35">+D57+D90</f>
        <v>-49967161715.510483</v>
      </c>
      <c r="E102" s="32">
        <f t="shared" si="35"/>
        <v>-50305971333.000534</v>
      </c>
      <c r="F102" s="32">
        <f t="shared" si="35"/>
        <v>-49679301532.37645</v>
      </c>
      <c r="G102" s="32">
        <f t="shared" si="35"/>
        <v>-49186709512.603546</v>
      </c>
      <c r="H102" s="32">
        <f t="shared" si="35"/>
        <v>-50829514783.288834</v>
      </c>
      <c r="I102" s="32">
        <f t="shared" si="35"/>
        <v>-53243244410.829453</v>
      </c>
      <c r="J102" s="32">
        <f t="shared" si="35"/>
        <v>-54350935591.032471</v>
      </c>
      <c r="K102" s="33">
        <f t="shared" si="35"/>
        <v>-56150581719.404114</v>
      </c>
    </row>
    <row r="103" spans="1:11" ht="15.75" thickBot="1" x14ac:dyDescent="0.3">
      <c r="B103" s="69" t="s">
        <v>54</v>
      </c>
      <c r="C103" s="106">
        <f>+C63+C95</f>
        <v>-40741448606.611717</v>
      </c>
      <c r="D103" s="107">
        <f t="shared" ref="D103:K103" si="36">+D63+D95</f>
        <v>-45784538093.265198</v>
      </c>
      <c r="E103" s="107">
        <f t="shared" si="36"/>
        <v>-47847413761.424316</v>
      </c>
      <c r="F103" s="107">
        <f t="shared" si="36"/>
        <v>-46374040040.599854</v>
      </c>
      <c r="G103" s="107">
        <f t="shared" si="36"/>
        <v>-47931238920.616592</v>
      </c>
      <c r="H103" s="107">
        <f t="shared" si="36"/>
        <v>-48700245885.507431</v>
      </c>
      <c r="I103" s="107">
        <f t="shared" si="36"/>
        <v>-53023192864.894165</v>
      </c>
      <c r="J103" s="107">
        <f t="shared" si="36"/>
        <v>-55999620062.390137</v>
      </c>
      <c r="K103" s="108">
        <f t="shared" si="36"/>
        <v>-58103417065.583664</v>
      </c>
    </row>
    <row r="104" spans="1:11" ht="15.75" thickBot="1" x14ac:dyDescent="0.3">
      <c r="B104" s="21"/>
      <c r="C104" s="35"/>
      <c r="D104" s="35"/>
      <c r="E104" s="35"/>
      <c r="F104" s="35"/>
      <c r="G104" s="35"/>
      <c r="H104" s="35"/>
      <c r="I104" s="35"/>
      <c r="J104" s="35"/>
      <c r="K104" s="35"/>
    </row>
    <row r="105" spans="1:11" ht="15.75" thickBot="1" x14ac:dyDescent="0.3">
      <c r="B105" s="73" t="s">
        <v>25</v>
      </c>
      <c r="C105" s="41">
        <v>2022</v>
      </c>
      <c r="D105" s="24">
        <v>2023</v>
      </c>
      <c r="E105" s="24">
        <v>2024</v>
      </c>
      <c r="F105" s="24">
        <v>2025</v>
      </c>
      <c r="G105" s="24">
        <v>2026</v>
      </c>
      <c r="H105" s="24">
        <v>2027</v>
      </c>
      <c r="I105" s="24">
        <v>2028</v>
      </c>
      <c r="J105" s="24">
        <v>2029</v>
      </c>
      <c r="K105" s="25">
        <v>2030</v>
      </c>
    </row>
    <row r="106" spans="1:11" s="45" customFormat="1" x14ac:dyDescent="0.25">
      <c r="A106" s="187" t="s">
        <v>2</v>
      </c>
      <c r="B106" s="72" t="s">
        <v>26</v>
      </c>
      <c r="C106" s="42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4">
        <v>0</v>
      </c>
    </row>
    <row r="107" spans="1:11" s="45" customFormat="1" ht="15.75" thickBot="1" x14ac:dyDescent="0.3">
      <c r="A107" s="188"/>
      <c r="B107" s="69" t="s">
        <v>27</v>
      </c>
      <c r="C107" s="46">
        <v>906.9825525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8">
        <v>0</v>
      </c>
    </row>
    <row r="108" spans="1:11" s="45" customFormat="1" x14ac:dyDescent="0.25">
      <c r="A108" s="187" t="s">
        <v>3</v>
      </c>
      <c r="B108" s="72" t="s">
        <v>26</v>
      </c>
      <c r="C108" s="42">
        <v>45730.874368333338</v>
      </c>
      <c r="D108" s="43">
        <v>30057.729495833333</v>
      </c>
      <c r="E108" s="43">
        <v>34487.769410833338</v>
      </c>
      <c r="F108" s="43">
        <v>34504.521165000006</v>
      </c>
      <c r="G108" s="43">
        <v>35526.2920925</v>
      </c>
      <c r="H108" s="43">
        <v>35672.354555833335</v>
      </c>
      <c r="I108" s="43">
        <v>31297.844861666668</v>
      </c>
      <c r="J108" s="43">
        <v>32104.440327500004</v>
      </c>
      <c r="K108" s="44">
        <v>25350.761663333335</v>
      </c>
    </row>
    <row r="109" spans="1:11" s="45" customFormat="1" ht="15.75" thickBot="1" x14ac:dyDescent="0.3">
      <c r="A109" s="188"/>
      <c r="B109" s="69" t="s">
        <v>27</v>
      </c>
      <c r="C109" s="46">
        <v>2336.1983541666664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8">
        <v>0</v>
      </c>
    </row>
    <row r="110" spans="1:11" s="45" customFormat="1" x14ac:dyDescent="0.25">
      <c r="A110" s="187" t="s">
        <v>52</v>
      </c>
      <c r="B110" s="72" t="s">
        <v>26</v>
      </c>
      <c r="C110" s="42">
        <v>24715.724684166667</v>
      </c>
      <c r="D110" s="43">
        <v>11857.401801666667</v>
      </c>
      <c r="E110" s="43">
        <v>13478.699778333334</v>
      </c>
      <c r="F110" s="43">
        <v>12341.112414166668</v>
      </c>
      <c r="G110" s="43">
        <v>12282.424315833334</v>
      </c>
      <c r="H110" s="43">
        <v>19638.4062275</v>
      </c>
      <c r="I110" s="43">
        <v>7142.2042291666667</v>
      </c>
      <c r="J110" s="43">
        <v>4295.9193299999997</v>
      </c>
      <c r="K110" s="44">
        <v>7930.2812683333323</v>
      </c>
    </row>
    <row r="111" spans="1:11" s="45" customFormat="1" ht="15.75" thickBot="1" x14ac:dyDescent="0.3">
      <c r="A111" s="188"/>
      <c r="B111" s="69" t="s">
        <v>27</v>
      </c>
      <c r="C111" s="46">
        <v>13444.247706666667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8">
        <v>0</v>
      </c>
    </row>
    <row r="112" spans="1:11" s="45" customFormat="1" x14ac:dyDescent="0.25">
      <c r="A112" s="187" t="s">
        <v>4</v>
      </c>
      <c r="B112" s="72" t="s">
        <v>26</v>
      </c>
      <c r="C112" s="42">
        <v>29718.465837500004</v>
      </c>
      <c r="D112" s="43">
        <v>21384.041280000001</v>
      </c>
      <c r="E112" s="43">
        <v>20652.969486666672</v>
      </c>
      <c r="F112" s="43">
        <v>31569.089469166665</v>
      </c>
      <c r="G112" s="43">
        <v>10022.121683333335</v>
      </c>
      <c r="H112" s="43">
        <v>18217.806722500001</v>
      </c>
      <c r="I112" s="43">
        <v>17408.310404166663</v>
      </c>
      <c r="J112" s="43">
        <v>16246.768468333334</v>
      </c>
      <c r="K112" s="44">
        <v>13660.0143725</v>
      </c>
    </row>
    <row r="113" spans="1:11" s="45" customFormat="1" ht="15.75" thickBot="1" x14ac:dyDescent="0.3">
      <c r="A113" s="188"/>
      <c r="B113" s="69" t="s">
        <v>27</v>
      </c>
      <c r="C113" s="46">
        <v>0</v>
      </c>
      <c r="D113" s="47">
        <v>0</v>
      </c>
      <c r="E113" s="47">
        <v>0</v>
      </c>
      <c r="F113" s="47">
        <v>1010.7471075</v>
      </c>
      <c r="G113" s="47">
        <v>0</v>
      </c>
      <c r="H113" s="47">
        <v>0</v>
      </c>
      <c r="I113" s="47">
        <v>0</v>
      </c>
      <c r="J113" s="47">
        <v>0</v>
      </c>
      <c r="K113" s="48">
        <v>0</v>
      </c>
    </row>
    <row r="114" spans="1:11" s="45" customFormat="1" x14ac:dyDescent="0.25">
      <c r="A114" s="189" t="s">
        <v>5</v>
      </c>
      <c r="B114" s="70" t="s">
        <v>26</v>
      </c>
      <c r="C114" s="49">
        <v>6866.3124975000001</v>
      </c>
      <c r="D114" s="50">
        <v>0</v>
      </c>
      <c r="E114" s="50">
        <v>0</v>
      </c>
      <c r="F114" s="50">
        <v>0</v>
      </c>
      <c r="G114" s="50">
        <v>850.44487916666674</v>
      </c>
      <c r="H114" s="50">
        <v>0</v>
      </c>
      <c r="I114" s="50">
        <v>0</v>
      </c>
      <c r="J114" s="50">
        <v>0</v>
      </c>
      <c r="K114" s="51">
        <v>0</v>
      </c>
    </row>
    <row r="115" spans="1:11" s="45" customFormat="1" ht="15.75" thickBot="1" x14ac:dyDescent="0.3">
      <c r="A115" s="188"/>
      <c r="B115" s="69" t="s">
        <v>27</v>
      </c>
      <c r="C115" s="46">
        <v>0</v>
      </c>
      <c r="D115" s="47">
        <v>0</v>
      </c>
      <c r="E115" s="47">
        <v>0</v>
      </c>
      <c r="F115" s="47">
        <v>0</v>
      </c>
      <c r="G115" s="47">
        <v>8390.0715833333325</v>
      </c>
      <c r="H115" s="47">
        <v>0</v>
      </c>
      <c r="I115" s="47">
        <v>3827.0911041666664</v>
      </c>
      <c r="J115" s="47">
        <v>536.7513991666666</v>
      </c>
      <c r="K115" s="48">
        <v>0</v>
      </c>
    </row>
    <row r="116" spans="1:11" s="45" customFormat="1" x14ac:dyDescent="0.25">
      <c r="A116" s="189" t="s">
        <v>54</v>
      </c>
      <c r="B116" s="70" t="s">
        <v>26</v>
      </c>
      <c r="C116" s="49">
        <v>166067.06250083333</v>
      </c>
      <c r="D116" s="50">
        <v>145760.87832500003</v>
      </c>
      <c r="E116" s="50">
        <v>111898.46928083333</v>
      </c>
      <c r="F116" s="50">
        <v>145676.88326499998</v>
      </c>
      <c r="G116" s="50">
        <v>118661.3940425</v>
      </c>
      <c r="H116" s="50">
        <v>108919.54160250002</v>
      </c>
      <c r="I116" s="50">
        <v>110699.62148166665</v>
      </c>
      <c r="J116" s="50">
        <v>95762.361623333345</v>
      </c>
      <c r="K116" s="51">
        <v>69984.824432499998</v>
      </c>
    </row>
    <row r="117" spans="1:11" s="45" customFormat="1" ht="15.75" thickBot="1" x14ac:dyDescent="0.3">
      <c r="A117" s="188"/>
      <c r="B117" s="69" t="s">
        <v>27</v>
      </c>
      <c r="C117" s="46">
        <v>215139.63895916668</v>
      </c>
      <c r="D117" s="47">
        <v>197189.48939166663</v>
      </c>
      <c r="E117" s="47">
        <v>158806.31730333334</v>
      </c>
      <c r="F117" s="47">
        <v>199775.49785249995</v>
      </c>
      <c r="G117" s="47">
        <v>168795.7717891667</v>
      </c>
      <c r="H117" s="47">
        <v>158015.63733000003</v>
      </c>
      <c r="I117" s="47">
        <v>160937.11845333336</v>
      </c>
      <c r="J117" s="47">
        <v>144934.56446833332</v>
      </c>
      <c r="K117" s="48">
        <v>115049.93713333335</v>
      </c>
    </row>
    <row r="118" spans="1:11" s="45" customFormat="1" x14ac:dyDescent="0.25">
      <c r="A118"/>
      <c r="B118" s="21"/>
      <c r="C118" s="52"/>
      <c r="D118" s="52"/>
      <c r="E118" s="52"/>
      <c r="F118" s="52"/>
      <c r="G118" s="52"/>
      <c r="H118" s="52"/>
      <c r="I118" s="52"/>
      <c r="J118" s="52"/>
      <c r="K118" s="52"/>
    </row>
    <row r="119" spans="1:11" s="45" customFormat="1" ht="15.75" hidden="1" thickBot="1" x14ac:dyDescent="0.3">
      <c r="A119"/>
      <c r="B119" s="74" t="s">
        <v>28</v>
      </c>
      <c r="C119" s="36">
        <v>2022</v>
      </c>
      <c r="D119" s="36">
        <v>2023</v>
      </c>
      <c r="E119" s="36">
        <v>2024</v>
      </c>
      <c r="F119" s="36">
        <v>2025</v>
      </c>
      <c r="G119" s="36">
        <v>2026</v>
      </c>
      <c r="H119" s="36">
        <v>2027</v>
      </c>
      <c r="I119" s="36">
        <v>2028</v>
      </c>
      <c r="J119" s="36">
        <v>2029</v>
      </c>
      <c r="K119" s="37">
        <v>2030</v>
      </c>
    </row>
    <row r="120" spans="1:11" s="45" customFormat="1" hidden="1" x14ac:dyDescent="0.25">
      <c r="A120" s="198" t="s">
        <v>2</v>
      </c>
      <c r="B120" s="38" t="s">
        <v>29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4">
        <v>0</v>
      </c>
    </row>
    <row r="121" spans="1:11" s="45" customFormat="1" hidden="1" x14ac:dyDescent="0.25">
      <c r="A121" s="199"/>
      <c r="B121" s="39" t="s">
        <v>30</v>
      </c>
      <c r="C121" s="53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4">
        <v>0</v>
      </c>
    </row>
    <row r="122" spans="1:11" s="45" customFormat="1" ht="15.75" hidden="1" thickBot="1" x14ac:dyDescent="0.3">
      <c r="A122" s="200"/>
      <c r="B122" s="40" t="s">
        <v>31</v>
      </c>
      <c r="C122" s="47">
        <v>0</v>
      </c>
      <c r="D122" s="47">
        <v>0</v>
      </c>
      <c r="E122" s="47">
        <v>0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8">
        <v>0</v>
      </c>
    </row>
    <row r="123" spans="1:11" s="45" customFormat="1" hidden="1" x14ac:dyDescent="0.25">
      <c r="A123" s="198" t="s">
        <v>3</v>
      </c>
      <c r="B123" s="38" t="s">
        <v>29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4">
        <v>0</v>
      </c>
    </row>
    <row r="124" spans="1:11" s="45" customFormat="1" hidden="1" x14ac:dyDescent="0.25">
      <c r="A124" s="199"/>
      <c r="B124" s="39" t="s">
        <v>30</v>
      </c>
      <c r="C124" s="53">
        <v>0</v>
      </c>
      <c r="D124" s="53">
        <v>0</v>
      </c>
      <c r="E124" s="53">
        <v>0</v>
      </c>
      <c r="F124" s="53">
        <v>0</v>
      </c>
      <c r="G124" s="53">
        <v>0</v>
      </c>
      <c r="H124" s="53">
        <v>0</v>
      </c>
      <c r="I124" s="53">
        <v>0</v>
      </c>
      <c r="J124" s="53">
        <v>0</v>
      </c>
      <c r="K124" s="54">
        <v>0</v>
      </c>
    </row>
    <row r="125" spans="1:11" s="45" customFormat="1" ht="15.75" hidden="1" thickBot="1" x14ac:dyDescent="0.3">
      <c r="A125" s="200"/>
      <c r="B125" s="40" t="s">
        <v>31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8">
        <v>0</v>
      </c>
    </row>
    <row r="126" spans="1:11" s="45" customFormat="1" hidden="1" x14ac:dyDescent="0.25">
      <c r="A126" s="198" t="s">
        <v>4</v>
      </c>
      <c r="B126" s="38" t="s">
        <v>29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4">
        <v>0</v>
      </c>
    </row>
    <row r="127" spans="1:11" s="45" customFormat="1" hidden="1" x14ac:dyDescent="0.25">
      <c r="A127" s="199"/>
      <c r="B127" s="39" t="s">
        <v>30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4">
        <v>0</v>
      </c>
    </row>
    <row r="128" spans="1:11" s="45" customFormat="1" ht="15.75" hidden="1" thickBot="1" x14ac:dyDescent="0.3">
      <c r="A128" s="200"/>
      <c r="B128" s="40" t="s">
        <v>31</v>
      </c>
      <c r="C128" s="47">
        <v>0</v>
      </c>
      <c r="D128" s="47">
        <v>0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8">
        <v>0</v>
      </c>
    </row>
    <row r="129" spans="1:11" s="45" customFormat="1" hidden="1" x14ac:dyDescent="0.25">
      <c r="A129" s="201" t="s">
        <v>5</v>
      </c>
      <c r="B129" s="67" t="s">
        <v>29</v>
      </c>
      <c r="C129" s="50">
        <v>0</v>
      </c>
      <c r="D129" s="50">
        <v>0</v>
      </c>
      <c r="E129" s="50">
        <v>0</v>
      </c>
      <c r="F129" s="50">
        <v>0</v>
      </c>
      <c r="G129" s="50">
        <v>0</v>
      </c>
      <c r="H129" s="50">
        <v>0</v>
      </c>
      <c r="I129" s="50">
        <v>0</v>
      </c>
      <c r="J129" s="50">
        <v>0</v>
      </c>
      <c r="K129" s="51">
        <v>0</v>
      </c>
    </row>
    <row r="130" spans="1:11" s="45" customFormat="1" hidden="1" x14ac:dyDescent="0.25">
      <c r="A130" s="199"/>
      <c r="B130" s="39" t="s">
        <v>30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0</v>
      </c>
      <c r="K130" s="54">
        <v>0</v>
      </c>
    </row>
    <row r="131" spans="1:11" s="45" customFormat="1" ht="15.75" hidden="1" thickBot="1" x14ac:dyDescent="0.3">
      <c r="A131" s="200"/>
      <c r="B131" s="40" t="s">
        <v>31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8">
        <v>0</v>
      </c>
    </row>
    <row r="132" spans="1:11" s="45" customFormat="1" ht="15.75" hidden="1" thickBot="1" x14ac:dyDescent="0.3">
      <c r="A132"/>
      <c r="B132" s="21"/>
      <c r="C132" s="52"/>
      <c r="D132" s="52"/>
      <c r="E132" s="52"/>
      <c r="F132" s="52"/>
      <c r="G132" s="52"/>
      <c r="H132" s="52"/>
      <c r="I132" s="52"/>
      <c r="J132" s="52"/>
      <c r="K132" s="52"/>
    </row>
    <row r="133" spans="1:11" hidden="1" x14ac:dyDescent="0.25">
      <c r="B133" s="55" t="s">
        <v>32</v>
      </c>
      <c r="C133" s="56" t="s">
        <v>33</v>
      </c>
      <c r="D133" s="56" t="s">
        <v>34</v>
      </c>
      <c r="E133" s="56" t="s">
        <v>35</v>
      </c>
      <c r="F133" s="57" t="s">
        <v>36</v>
      </c>
    </row>
    <row r="134" spans="1:11" hidden="1" x14ac:dyDescent="0.25">
      <c r="B134" s="58" t="s">
        <v>29</v>
      </c>
      <c r="C134" s="59">
        <v>2.2200000000000002</v>
      </c>
      <c r="D134" s="59">
        <v>2.2200000000000002</v>
      </c>
      <c r="E134" s="59">
        <v>1.35</v>
      </c>
      <c r="F134" s="60">
        <v>2.2200000000000002</v>
      </c>
      <c r="H134">
        <f>+(D134-E134)/D134</f>
        <v>0.39189189189189189</v>
      </c>
    </row>
    <row r="135" spans="1:11" hidden="1" x14ac:dyDescent="0.25">
      <c r="B135" s="58" t="s">
        <v>30</v>
      </c>
      <c r="C135" s="59">
        <v>1.06</v>
      </c>
      <c r="D135" s="59">
        <v>0.9</v>
      </c>
      <c r="E135" s="59">
        <v>1.06</v>
      </c>
      <c r="F135" s="60">
        <v>1.06</v>
      </c>
    </row>
    <row r="136" spans="1:11" ht="15.75" hidden="1" thickBot="1" x14ac:dyDescent="0.3">
      <c r="B136" s="61" t="s">
        <v>31</v>
      </c>
      <c r="C136" s="62">
        <v>2.37</v>
      </c>
      <c r="D136" s="62">
        <v>2.37</v>
      </c>
      <c r="E136" s="62">
        <v>1.44</v>
      </c>
      <c r="F136" s="63"/>
    </row>
    <row r="137" spans="1:11" ht="15.75" hidden="1" thickBot="1" x14ac:dyDescent="0.3"/>
    <row r="138" spans="1:11" hidden="1" x14ac:dyDescent="0.25">
      <c r="B138" s="55" t="s">
        <v>37</v>
      </c>
      <c r="C138" s="56" t="s">
        <v>33</v>
      </c>
      <c r="D138" s="56" t="s">
        <v>34</v>
      </c>
      <c r="E138" s="56" t="s">
        <v>35</v>
      </c>
      <c r="F138" s="57" t="s">
        <v>36</v>
      </c>
      <c r="H138" s="85" t="s">
        <v>18</v>
      </c>
      <c r="I138" s="85" t="s">
        <v>53</v>
      </c>
    </row>
    <row r="139" spans="1:11" hidden="1" x14ac:dyDescent="0.25">
      <c r="B139" s="58" t="s">
        <v>29</v>
      </c>
      <c r="C139" s="75">
        <f>+C134/4.5</f>
        <v>0.4933333333333334</v>
      </c>
      <c r="D139" s="75">
        <f>+D134/4.5</f>
        <v>0.4933333333333334</v>
      </c>
      <c r="E139" s="75">
        <f>+E134/4.5</f>
        <v>0.30000000000000004</v>
      </c>
      <c r="F139" s="76">
        <f>+F134/4.5</f>
        <v>0.4933333333333334</v>
      </c>
      <c r="G139" s="79">
        <v>0.6</v>
      </c>
      <c r="H139" s="84">
        <f>4.5*G139</f>
        <v>2.6999999999999997</v>
      </c>
      <c r="I139">
        <f>+H139*(1-H134)</f>
        <v>1.6418918918918917</v>
      </c>
    </row>
    <row r="140" spans="1:11" hidden="1" x14ac:dyDescent="0.25">
      <c r="B140" s="58" t="s">
        <v>30</v>
      </c>
      <c r="C140" s="75">
        <f>+C135/3.2</f>
        <v>0.33124999999999999</v>
      </c>
      <c r="D140" s="75">
        <f>+D135/3.2</f>
        <v>0.28125</v>
      </c>
      <c r="E140" s="75">
        <f>+E135/3.2</f>
        <v>0.33124999999999999</v>
      </c>
      <c r="F140" s="76">
        <f>+F135/3.2</f>
        <v>0.33124999999999999</v>
      </c>
      <c r="G140" s="79">
        <v>0.55000000000000004</v>
      </c>
      <c r="H140" s="84">
        <f>+G140*3.2</f>
        <v>1.7600000000000002</v>
      </c>
      <c r="I140">
        <f>+H140*(1-H135)</f>
        <v>1.7600000000000002</v>
      </c>
    </row>
    <row r="141" spans="1:11" ht="15.75" hidden="1" thickBot="1" x14ac:dyDescent="0.3">
      <c r="B141" s="61" t="s">
        <v>31</v>
      </c>
      <c r="C141" s="77">
        <f>+C136/2.8</f>
        <v>0.84642857142857153</v>
      </c>
      <c r="D141" s="77">
        <f>+D136/2.8</f>
        <v>0.84642857142857153</v>
      </c>
      <c r="E141" s="77">
        <f>+E136/2.8</f>
        <v>0.51428571428571435</v>
      </c>
      <c r="F141" s="78">
        <f>+F136/2.8</f>
        <v>0</v>
      </c>
    </row>
    <row r="142" spans="1:11" hidden="1" x14ac:dyDescent="0.25"/>
    <row r="143" spans="1:11" hidden="1" x14ac:dyDescent="0.25">
      <c r="C143" s="23"/>
      <c r="D143" s="23"/>
      <c r="E143" s="23"/>
      <c r="F143" s="23"/>
      <c r="G143" s="23"/>
      <c r="H143" s="23">
        <f>+H110-G110</f>
        <v>7355.9819116666658</v>
      </c>
      <c r="I143" s="23">
        <f>+I110-H110</f>
        <v>-12496.201998333334</v>
      </c>
      <c r="J143" s="23">
        <f>+J110-I110</f>
        <v>-2846.2848991666669</v>
      </c>
      <c r="K143" s="23">
        <f>+K110-J110</f>
        <v>3634.3619383333325</v>
      </c>
    </row>
    <row r="144" spans="1:11" x14ac:dyDescent="0.25">
      <c r="B144" s="197" t="s">
        <v>38</v>
      </c>
      <c r="C144" s="197"/>
      <c r="D144" s="197"/>
      <c r="E144" s="197"/>
      <c r="G144" s="64"/>
    </row>
    <row r="145" spans="2:9" x14ac:dyDescent="0.25">
      <c r="B145" s="197" t="s">
        <v>39</v>
      </c>
      <c r="C145" s="197"/>
      <c r="D145" s="197"/>
      <c r="E145" s="197"/>
      <c r="G145" s="64"/>
    </row>
    <row r="146" spans="2:9" x14ac:dyDescent="0.25">
      <c r="B146" s="197" t="s">
        <v>40</v>
      </c>
      <c r="C146" s="197"/>
      <c r="D146" s="197"/>
      <c r="E146" s="197"/>
      <c r="G146" s="64"/>
    </row>
    <row r="147" spans="2:9" x14ac:dyDescent="0.25">
      <c r="B147" s="197" t="s">
        <v>41</v>
      </c>
      <c r="C147" s="197"/>
      <c r="D147" s="197"/>
      <c r="E147" s="197"/>
    </row>
    <row r="148" spans="2:9" x14ac:dyDescent="0.25">
      <c r="G148" s="65"/>
    </row>
    <row r="149" spans="2:9" x14ac:dyDescent="0.25">
      <c r="B149" s="197" t="s">
        <v>42</v>
      </c>
      <c r="C149" s="197"/>
      <c r="D149" s="197"/>
      <c r="E149" s="197"/>
      <c r="I149" s="64"/>
    </row>
    <row r="150" spans="2:9" x14ac:dyDescent="0.25">
      <c r="B150" s="66" t="s">
        <v>43</v>
      </c>
      <c r="C150" s="66"/>
      <c r="D150" s="66" t="s">
        <v>44</v>
      </c>
      <c r="E150" s="66" t="s">
        <v>45</v>
      </c>
    </row>
    <row r="151" spans="2:9" x14ac:dyDescent="0.25">
      <c r="B151" s="197" t="s">
        <v>46</v>
      </c>
      <c r="C151" s="197"/>
      <c r="D151" s="197"/>
      <c r="E151" s="197"/>
    </row>
    <row r="153" spans="2:9" x14ac:dyDescent="0.25">
      <c r="B153" s="197" t="s">
        <v>49</v>
      </c>
      <c r="C153" s="197"/>
      <c r="D153" s="197"/>
      <c r="E153" s="197"/>
    </row>
    <row r="154" spans="2:9" x14ac:dyDescent="0.25">
      <c r="C154" s="66" t="s">
        <v>48</v>
      </c>
    </row>
    <row r="155" spans="2:9" x14ac:dyDescent="0.25">
      <c r="B155" s="66" t="s">
        <v>26</v>
      </c>
      <c r="C155" s="66">
        <v>35</v>
      </c>
    </row>
    <row r="156" spans="2:9" x14ac:dyDescent="0.25">
      <c r="B156" s="66" t="s">
        <v>27</v>
      </c>
      <c r="C156" s="66">
        <v>65</v>
      </c>
    </row>
    <row r="157" spans="2:9" x14ac:dyDescent="0.25">
      <c r="B157" s="66" t="s">
        <v>47</v>
      </c>
      <c r="C157" s="66">
        <v>90</v>
      </c>
    </row>
    <row r="159" spans="2:9" x14ac:dyDescent="0.25">
      <c r="B159" s="197" t="s">
        <v>50</v>
      </c>
      <c r="C159" s="197"/>
      <c r="D159" s="197"/>
      <c r="E159" s="197"/>
    </row>
    <row r="160" spans="2:9" x14ac:dyDescent="0.25">
      <c r="B160" s="197" t="s">
        <v>51</v>
      </c>
      <c r="C160" s="197"/>
      <c r="D160" s="197"/>
      <c r="E160" s="197"/>
    </row>
  </sheetData>
  <mergeCells count="25">
    <mergeCell ref="B149:E149"/>
    <mergeCell ref="B151:E151"/>
    <mergeCell ref="B153:E153"/>
    <mergeCell ref="B159:E159"/>
    <mergeCell ref="B160:E160"/>
    <mergeCell ref="B147:E147"/>
    <mergeCell ref="A106:A107"/>
    <mergeCell ref="A110:A111"/>
    <mergeCell ref="A112:A113"/>
    <mergeCell ref="A116:A117"/>
    <mergeCell ref="A120:A122"/>
    <mergeCell ref="A123:A125"/>
    <mergeCell ref="A126:A128"/>
    <mergeCell ref="A129:A131"/>
    <mergeCell ref="B144:E144"/>
    <mergeCell ref="B145:E145"/>
    <mergeCell ref="B146:E146"/>
    <mergeCell ref="A65:B65"/>
    <mergeCell ref="A108:A109"/>
    <mergeCell ref="A114:A115"/>
    <mergeCell ref="A2:A7"/>
    <mergeCell ref="A9:A14"/>
    <mergeCell ref="A16:A21"/>
    <mergeCell ref="A23:A25"/>
    <mergeCell ref="A27:B27"/>
  </mergeCells>
  <conditionalFormatting sqref="C16:K21">
    <cfRule type="cellIs" dxfId="13" priority="2" operator="lessThan">
      <formula>0.77</formula>
    </cfRule>
  </conditionalFormatting>
  <conditionalFormatting sqref="C9:K14">
    <cfRule type="cellIs" dxfId="12" priority="1" operator="lessThan">
      <formula>0.85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C000"/>
  </sheetPr>
  <dimension ref="A1:DD184"/>
  <sheetViews>
    <sheetView showGridLines="0" zoomScale="130" zoomScaleNormal="130" workbookViewId="0">
      <selection activeCell="D136" sqref="D136"/>
    </sheetView>
  </sheetViews>
  <sheetFormatPr baseColWidth="10" defaultRowHeight="15" outlineLevelRow="1" x14ac:dyDescent="0.25"/>
  <cols>
    <col min="2" max="2" width="22.7109375" bestFit="1" customWidth="1"/>
    <col min="3" max="3" width="30.42578125" customWidth="1"/>
    <col min="4" max="12" width="18.85546875" bestFit="1" customWidth="1"/>
  </cols>
  <sheetData>
    <row r="1" spans="1:12" x14ac:dyDescent="0.25">
      <c r="C1" s="139" t="s">
        <v>0</v>
      </c>
      <c r="D1" s="133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5">
        <v>2030</v>
      </c>
    </row>
    <row r="2" spans="1:12" hidden="1" outlineLevel="1" x14ac:dyDescent="0.25">
      <c r="A2" s="190" t="s">
        <v>1</v>
      </c>
      <c r="B2" s="194" t="s">
        <v>2</v>
      </c>
      <c r="C2" s="116" t="s">
        <v>33</v>
      </c>
      <c r="D2" s="134">
        <v>3634.420086666667</v>
      </c>
      <c r="E2" s="2">
        <v>3426.1483674999995</v>
      </c>
      <c r="F2" s="2">
        <v>3530.921741666667</v>
      </c>
      <c r="G2" s="2">
        <v>3599.9095083333336</v>
      </c>
      <c r="H2" s="2">
        <v>3666.1259983333334</v>
      </c>
      <c r="I2" s="2">
        <v>3495.1468466666661</v>
      </c>
      <c r="J2" s="2">
        <v>3494.9764150000005</v>
      </c>
      <c r="K2" s="2">
        <v>3498.1819158333333</v>
      </c>
      <c r="L2" s="3">
        <v>3187.8368050000004</v>
      </c>
    </row>
    <row r="3" spans="1:12" hidden="1" outlineLevel="1" x14ac:dyDescent="0.25">
      <c r="A3" s="191"/>
      <c r="B3" s="195"/>
      <c r="C3" s="117" t="s">
        <v>57</v>
      </c>
      <c r="D3" s="135">
        <v>2301.4102883333326</v>
      </c>
      <c r="E3" s="5">
        <v>2944.8901674999997</v>
      </c>
      <c r="F3" s="129">
        <v>2851.9767758333332</v>
      </c>
      <c r="G3" s="129">
        <v>3095.6341250000005</v>
      </c>
      <c r="H3" s="129">
        <v>3211.5647849999987</v>
      </c>
      <c r="I3" s="129">
        <v>3718.7835774999994</v>
      </c>
      <c r="J3" s="129">
        <v>3924.0169966666663</v>
      </c>
      <c r="K3" s="129">
        <v>4112.5100533333325</v>
      </c>
      <c r="L3" s="130">
        <v>4849.8960716666652</v>
      </c>
    </row>
    <row r="4" spans="1:12" hidden="1" outlineLevel="1" x14ac:dyDescent="0.25">
      <c r="A4" s="191"/>
      <c r="B4" s="195"/>
      <c r="C4" s="117" t="s">
        <v>56</v>
      </c>
      <c r="D4" s="135">
        <v>1799.7868841666668</v>
      </c>
      <c r="E4" s="5">
        <v>1427.0493850000003</v>
      </c>
      <c r="F4" s="129">
        <v>1666.5925174999995</v>
      </c>
      <c r="G4" s="129">
        <v>1511.0440525000001</v>
      </c>
      <c r="H4" s="129">
        <v>1534.574370833333</v>
      </c>
      <c r="I4" s="129">
        <v>1364.1986033333333</v>
      </c>
      <c r="J4" s="129">
        <v>1334.0915933333333</v>
      </c>
      <c r="K4" s="129">
        <v>1316.8683658333332</v>
      </c>
      <c r="L4" s="130">
        <v>1026.2137325000001</v>
      </c>
    </row>
    <row r="5" spans="1:12" hidden="1" outlineLevel="1" x14ac:dyDescent="0.25">
      <c r="A5" s="191"/>
      <c r="B5" s="195"/>
      <c r="C5" s="117" t="s">
        <v>36</v>
      </c>
      <c r="D5" s="135">
        <v>977.51724000000002</v>
      </c>
      <c r="E5" s="5">
        <v>1208.0055191666668</v>
      </c>
      <c r="F5" s="129">
        <v>1231.6717208333334</v>
      </c>
      <c r="G5" s="129">
        <v>1256.3669000000002</v>
      </c>
      <c r="H5" s="129">
        <v>1282.0910324999998</v>
      </c>
      <c r="I5" s="129">
        <v>1307.8151708333332</v>
      </c>
      <c r="J5" s="129">
        <v>1333.5393100000001</v>
      </c>
      <c r="K5" s="129">
        <v>1366.0395366666669</v>
      </c>
      <c r="L5" s="130">
        <v>1381.2983933333333</v>
      </c>
    </row>
    <row r="6" spans="1:12" ht="15.75" collapsed="1" thickBot="1" x14ac:dyDescent="0.3">
      <c r="A6" s="191"/>
      <c r="B6" s="196"/>
      <c r="C6" s="118" t="s">
        <v>18</v>
      </c>
      <c r="D6" s="136">
        <f>+SUM(D2:D5)</f>
        <v>8713.1344991666665</v>
      </c>
      <c r="E6" s="7">
        <f t="shared" ref="E6:L6" si="0">+SUM(E2:E5)</f>
        <v>9006.0934391666669</v>
      </c>
      <c r="F6" s="7">
        <f t="shared" si="0"/>
        <v>9281.162755833333</v>
      </c>
      <c r="G6" s="7">
        <f t="shared" si="0"/>
        <v>9462.9545858333349</v>
      </c>
      <c r="H6" s="7">
        <f t="shared" si="0"/>
        <v>9694.3561866666641</v>
      </c>
      <c r="I6" s="7">
        <f t="shared" si="0"/>
        <v>9885.9441983333327</v>
      </c>
      <c r="J6" s="7">
        <f t="shared" si="0"/>
        <v>10086.624314999999</v>
      </c>
      <c r="K6" s="7">
        <f t="shared" si="0"/>
        <v>10293.599871666667</v>
      </c>
      <c r="L6" s="8">
        <f t="shared" si="0"/>
        <v>10445.245002499998</v>
      </c>
    </row>
    <row r="7" spans="1:12" hidden="1" outlineLevel="1" x14ac:dyDescent="0.25">
      <c r="A7" s="191"/>
      <c r="B7" s="194" t="s">
        <v>3</v>
      </c>
      <c r="C7" s="116" t="s">
        <v>33</v>
      </c>
      <c r="D7" s="134">
        <v>4082.2692600000005</v>
      </c>
      <c r="E7" s="2">
        <v>4026.1159841666663</v>
      </c>
      <c r="F7" s="2">
        <v>4027.7445675000004</v>
      </c>
      <c r="G7" s="2">
        <v>4071.6015683333335</v>
      </c>
      <c r="H7" s="2">
        <v>4091.7818708333339</v>
      </c>
      <c r="I7" s="2">
        <v>4197.392065</v>
      </c>
      <c r="J7" s="2">
        <v>4181.6761708333333</v>
      </c>
      <c r="K7" s="2">
        <v>4200.1150750000006</v>
      </c>
      <c r="L7" s="3">
        <v>4096.9643999999998</v>
      </c>
    </row>
    <row r="8" spans="1:12" hidden="1" outlineLevel="1" x14ac:dyDescent="0.25">
      <c r="A8" s="191"/>
      <c r="B8" s="195"/>
      <c r="C8" s="117" t="s">
        <v>57</v>
      </c>
      <c r="D8" s="135">
        <v>0</v>
      </c>
      <c r="E8" s="5">
        <v>0</v>
      </c>
      <c r="F8" s="5">
        <v>0</v>
      </c>
      <c r="G8" s="5">
        <v>7.5564050000004954</v>
      </c>
      <c r="H8" s="5">
        <v>16.528925833333233</v>
      </c>
      <c r="I8" s="5">
        <v>0</v>
      </c>
      <c r="J8" s="5">
        <v>0</v>
      </c>
      <c r="K8" s="5">
        <v>0</v>
      </c>
      <c r="L8" s="6">
        <v>0</v>
      </c>
    </row>
    <row r="9" spans="1:12" hidden="1" outlineLevel="1" x14ac:dyDescent="0.25">
      <c r="A9" s="191"/>
      <c r="B9" s="195"/>
      <c r="C9" s="117" t="s">
        <v>56</v>
      </c>
      <c r="D9" s="135">
        <v>1979.6235424999998</v>
      </c>
      <c r="E9" s="5">
        <v>2074.0631516666667</v>
      </c>
      <c r="F9" s="5">
        <v>2222.3503750000004</v>
      </c>
      <c r="G9" s="5">
        <v>2330.8316358333336</v>
      </c>
      <c r="H9" s="5">
        <v>2456.5741766666665</v>
      </c>
      <c r="I9" s="5">
        <v>2506.8662950000003</v>
      </c>
      <c r="J9" s="5">
        <v>2654.7140483333337</v>
      </c>
      <c r="K9" s="5">
        <v>2775.9136341666667</v>
      </c>
      <c r="L9" s="6">
        <v>2973.9709233333338</v>
      </c>
    </row>
    <row r="10" spans="1:12" hidden="1" outlineLevel="1" x14ac:dyDescent="0.25">
      <c r="A10" s="191"/>
      <c r="B10" s="195"/>
      <c r="C10" s="117" t="s">
        <v>36</v>
      </c>
      <c r="D10" s="135">
        <v>977.51723999999979</v>
      </c>
      <c r="E10" s="5">
        <v>1208.0055200000002</v>
      </c>
      <c r="F10" s="5">
        <v>1231.6717200000001</v>
      </c>
      <c r="G10" s="5">
        <v>1256.3669000000002</v>
      </c>
      <c r="H10" s="5">
        <v>1282.0910308333332</v>
      </c>
      <c r="I10" s="5">
        <v>1307.8151700000001</v>
      </c>
      <c r="J10" s="5">
        <v>1333.5393099999999</v>
      </c>
      <c r="K10" s="5">
        <v>1360.2924108333334</v>
      </c>
      <c r="L10" s="6">
        <v>1392.7926458333332</v>
      </c>
    </row>
    <row r="11" spans="1:12" ht="15.75" collapsed="1" thickBot="1" x14ac:dyDescent="0.3">
      <c r="A11" s="191"/>
      <c r="B11" s="196"/>
      <c r="C11" s="118" t="s">
        <v>18</v>
      </c>
      <c r="D11" s="136">
        <f t="shared" ref="D11:L11" si="1">+SUM(D7:D10)</f>
        <v>7039.4100425000006</v>
      </c>
      <c r="E11" s="7">
        <f t="shared" si="1"/>
        <v>7308.1846558333327</v>
      </c>
      <c r="F11" s="7">
        <f t="shared" si="1"/>
        <v>7481.7666625000011</v>
      </c>
      <c r="G11" s="7">
        <f t="shared" si="1"/>
        <v>7666.3565091666669</v>
      </c>
      <c r="H11" s="7">
        <f t="shared" si="1"/>
        <v>7846.9760041666668</v>
      </c>
      <c r="I11" s="7">
        <f t="shared" si="1"/>
        <v>8012.0735299999997</v>
      </c>
      <c r="J11" s="7">
        <f t="shared" si="1"/>
        <v>8169.9295291666676</v>
      </c>
      <c r="K11" s="7">
        <f t="shared" si="1"/>
        <v>8336.3211200000005</v>
      </c>
      <c r="L11" s="8">
        <f t="shared" si="1"/>
        <v>8463.7279691666663</v>
      </c>
    </row>
    <row r="12" spans="1:12" hidden="1" outlineLevel="1" x14ac:dyDescent="0.25">
      <c r="A12" s="191"/>
      <c r="B12" s="194" t="s">
        <v>52</v>
      </c>
      <c r="C12" s="116" t="s">
        <v>33</v>
      </c>
      <c r="D12" s="134">
        <v>3654.1056066666665</v>
      </c>
      <c r="E12" s="2">
        <v>3696.1021616666671</v>
      </c>
      <c r="F12" s="2">
        <v>3457.1185475000002</v>
      </c>
      <c r="G12" s="2">
        <v>3635.3969591666664</v>
      </c>
      <c r="H12" s="2">
        <v>3888.8499633333336</v>
      </c>
      <c r="I12" s="2">
        <v>3618.0043558333332</v>
      </c>
      <c r="J12" s="2">
        <v>3735.6215841666672</v>
      </c>
      <c r="K12" s="2">
        <v>3767.6378216666667</v>
      </c>
      <c r="L12" s="3">
        <v>3653.1444700000006</v>
      </c>
    </row>
    <row r="13" spans="1:12" hidden="1" outlineLevel="1" x14ac:dyDescent="0.25">
      <c r="A13" s="191"/>
      <c r="B13" s="195"/>
      <c r="C13" s="117" t="s">
        <v>57</v>
      </c>
      <c r="D13" s="135">
        <v>0</v>
      </c>
      <c r="E13" s="5">
        <v>0</v>
      </c>
      <c r="F13" s="5">
        <v>0</v>
      </c>
      <c r="G13" s="5">
        <v>0</v>
      </c>
      <c r="H13" s="5">
        <v>0</v>
      </c>
      <c r="I13" s="5">
        <v>83.471074166666313</v>
      </c>
      <c r="J13" s="5">
        <v>0</v>
      </c>
      <c r="K13" s="5">
        <v>0</v>
      </c>
      <c r="L13" s="6">
        <v>0</v>
      </c>
    </row>
    <row r="14" spans="1:12" hidden="1" outlineLevel="1" x14ac:dyDescent="0.25">
      <c r="A14" s="191"/>
      <c r="B14" s="195"/>
      <c r="C14" s="117" t="s">
        <v>56</v>
      </c>
      <c r="D14" s="135">
        <v>3406.8357199999996</v>
      </c>
      <c r="E14" s="5">
        <v>3414.7331441666665</v>
      </c>
      <c r="F14" s="5">
        <v>3775.1766758333338</v>
      </c>
      <c r="G14" s="5">
        <v>3767.7948583333332</v>
      </c>
      <c r="H14" s="5">
        <v>3763.4657716666666</v>
      </c>
      <c r="I14" s="5">
        <v>3928.3231191666669</v>
      </c>
      <c r="J14" s="5">
        <v>4097.7012958333335</v>
      </c>
      <c r="K14" s="5">
        <v>4206.929264166668</v>
      </c>
      <c r="L14" s="6">
        <v>4414.9878008333335</v>
      </c>
    </row>
    <row r="15" spans="1:12" hidden="1" outlineLevel="1" x14ac:dyDescent="0.25">
      <c r="A15" s="191"/>
      <c r="B15" s="195"/>
      <c r="C15" s="117" t="s">
        <v>36</v>
      </c>
      <c r="D15" s="135">
        <v>977.51723999999979</v>
      </c>
      <c r="E15" s="5">
        <v>1208.0055175</v>
      </c>
      <c r="F15" s="5">
        <v>1231.6717216666668</v>
      </c>
      <c r="G15" s="5">
        <v>1256.3669000000002</v>
      </c>
      <c r="H15" s="5">
        <v>1287.8381574999996</v>
      </c>
      <c r="I15" s="5">
        <v>1302.068045</v>
      </c>
      <c r="J15" s="5">
        <v>1333.5393100000001</v>
      </c>
      <c r="K15" s="5">
        <v>1360.29241</v>
      </c>
      <c r="L15" s="6">
        <v>1392.7926449999998</v>
      </c>
    </row>
    <row r="16" spans="1:12" ht="15.75" collapsed="1" thickBot="1" x14ac:dyDescent="0.3">
      <c r="A16" s="191"/>
      <c r="B16" s="196"/>
      <c r="C16" s="118" t="s">
        <v>18</v>
      </c>
      <c r="D16" s="136">
        <f t="shared" ref="D16:L16" si="2">+SUM(D12:D15)</f>
        <v>8038.4585666666662</v>
      </c>
      <c r="E16" s="7">
        <f t="shared" si="2"/>
        <v>8318.8408233333339</v>
      </c>
      <c r="F16" s="7">
        <f t="shared" si="2"/>
        <v>8463.9669450000019</v>
      </c>
      <c r="G16" s="7">
        <f t="shared" si="2"/>
        <v>8659.5587175000001</v>
      </c>
      <c r="H16" s="7">
        <f t="shared" si="2"/>
        <v>8940.1538925000004</v>
      </c>
      <c r="I16" s="7">
        <f t="shared" si="2"/>
        <v>8931.8665941666659</v>
      </c>
      <c r="J16" s="7">
        <f t="shared" si="2"/>
        <v>9166.8621899999998</v>
      </c>
      <c r="K16" s="7">
        <f t="shared" si="2"/>
        <v>9334.8594958333342</v>
      </c>
      <c r="L16" s="8">
        <f t="shared" si="2"/>
        <v>9460.9249158333332</v>
      </c>
    </row>
    <row r="17" spans="1:12" hidden="1" outlineLevel="1" x14ac:dyDescent="0.25">
      <c r="A17" s="191"/>
      <c r="B17" s="194" t="s">
        <v>4</v>
      </c>
      <c r="C17" s="116" t="s">
        <v>33</v>
      </c>
      <c r="D17" s="134">
        <v>3740.117358333333</v>
      </c>
      <c r="E17" s="2">
        <v>3806.1984266666673</v>
      </c>
      <c r="F17" s="2">
        <v>3348.0189366666668</v>
      </c>
      <c r="G17" s="2">
        <v>3583.9106116666667</v>
      </c>
      <c r="H17" s="2">
        <v>4043.9046424999997</v>
      </c>
      <c r="I17" s="2">
        <v>3355.0928883333331</v>
      </c>
      <c r="J17" s="2">
        <v>3698.688301666667</v>
      </c>
      <c r="K17" s="2">
        <v>3750.0933591666671</v>
      </c>
      <c r="L17" s="3">
        <v>3636.2273624999998</v>
      </c>
    </row>
    <row r="18" spans="1:12" hidden="1" outlineLevel="1" x14ac:dyDescent="0.25">
      <c r="A18" s="191"/>
      <c r="B18" s="195"/>
      <c r="C18" s="117" t="s">
        <v>57</v>
      </c>
      <c r="D18" s="135">
        <v>0</v>
      </c>
      <c r="E18" s="5">
        <v>16.528925833332551</v>
      </c>
      <c r="F18" s="5">
        <v>0</v>
      </c>
      <c r="G18" s="5">
        <v>16.528925833332551</v>
      </c>
      <c r="H18" s="5">
        <v>3.7016383333336762</v>
      </c>
      <c r="I18" s="5">
        <v>16.52892583333346</v>
      </c>
      <c r="J18" s="5">
        <v>0</v>
      </c>
      <c r="K18" s="5">
        <v>16.528925833334142</v>
      </c>
      <c r="L18" s="6">
        <v>0</v>
      </c>
    </row>
    <row r="19" spans="1:12" hidden="1" outlineLevel="1" x14ac:dyDescent="0.25">
      <c r="A19" s="191"/>
      <c r="B19" s="195"/>
      <c r="C19" s="117" t="s">
        <v>56</v>
      </c>
      <c r="D19" s="135">
        <v>2046.5318833333338</v>
      </c>
      <c r="E19" s="5">
        <v>2151.6383908333332</v>
      </c>
      <c r="F19" s="5">
        <v>2404.8756941666666</v>
      </c>
      <c r="G19" s="5">
        <v>2455.7972491666669</v>
      </c>
      <c r="H19" s="5">
        <v>2315.378355833333</v>
      </c>
      <c r="I19" s="5">
        <v>2801.7555191666665</v>
      </c>
      <c r="J19" s="5">
        <v>2760.2934299999997</v>
      </c>
      <c r="K19" s="5">
        <v>2829.8296983333335</v>
      </c>
      <c r="L19" s="6">
        <v>3045.6995533333334</v>
      </c>
    </row>
    <row r="20" spans="1:12" hidden="1" outlineLevel="1" x14ac:dyDescent="0.25">
      <c r="A20" s="191"/>
      <c r="B20" s="195"/>
      <c r="C20" s="117" t="s">
        <v>36</v>
      </c>
      <c r="D20" s="137">
        <v>1514.3162391666667</v>
      </c>
      <c r="E20" s="5">
        <v>1880.2792033333333</v>
      </c>
      <c r="F20" s="5">
        <v>1899.1353258333331</v>
      </c>
      <c r="G20" s="5">
        <v>1946.2948700000004</v>
      </c>
      <c r="H20" s="5">
        <v>1995.0484333333332</v>
      </c>
      <c r="I20" s="5">
        <v>2017.092595833333</v>
      </c>
      <c r="J20" s="5">
        <v>2065.8461500000003</v>
      </c>
      <c r="K20" s="5">
        <v>2107.2905999999998</v>
      </c>
      <c r="L20" s="6">
        <v>2157.638175</v>
      </c>
    </row>
    <row r="21" spans="1:12" ht="15.75" collapsed="1" thickBot="1" x14ac:dyDescent="0.3">
      <c r="A21" s="191"/>
      <c r="B21" s="196"/>
      <c r="C21" s="118" t="s">
        <v>18</v>
      </c>
      <c r="D21" s="136">
        <f t="shared" ref="D21:L21" si="3">+SUM(D17:D20)</f>
        <v>7300.9654808333335</v>
      </c>
      <c r="E21" s="7">
        <f t="shared" si="3"/>
        <v>7854.6449466666672</v>
      </c>
      <c r="F21" s="7">
        <f t="shared" si="3"/>
        <v>7652.0299566666663</v>
      </c>
      <c r="G21" s="7">
        <f t="shared" si="3"/>
        <v>8002.531656666667</v>
      </c>
      <c r="H21" s="7">
        <f t="shared" si="3"/>
        <v>8358.0330699999995</v>
      </c>
      <c r="I21" s="7">
        <f t="shared" si="3"/>
        <v>8190.4699291666666</v>
      </c>
      <c r="J21" s="7">
        <f t="shared" si="3"/>
        <v>8524.827881666668</v>
      </c>
      <c r="K21" s="7">
        <f t="shared" si="3"/>
        <v>8703.7425833333346</v>
      </c>
      <c r="L21" s="8">
        <f t="shared" si="3"/>
        <v>8839.5650908333337</v>
      </c>
    </row>
    <row r="22" spans="1:12" hidden="1" outlineLevel="1" x14ac:dyDescent="0.25">
      <c r="A22" s="191"/>
      <c r="B22" s="194" t="s">
        <v>5</v>
      </c>
      <c r="C22" s="116" t="s">
        <v>33</v>
      </c>
      <c r="D22" s="138">
        <v>3500.4266750000002</v>
      </c>
      <c r="E22" s="2">
        <v>2941.0317125000001</v>
      </c>
      <c r="F22" s="131">
        <v>3165.2857399999994</v>
      </c>
      <c r="G22" s="131">
        <v>3257.5493900000001</v>
      </c>
      <c r="H22" s="131">
        <v>3262.2568358333338</v>
      </c>
      <c r="I22" s="131">
        <v>3259.931011666667</v>
      </c>
      <c r="J22" s="131">
        <v>3173.0739433333333</v>
      </c>
      <c r="K22" s="131">
        <v>3299.3002291666667</v>
      </c>
      <c r="L22" s="132">
        <v>3153.2405700000004</v>
      </c>
    </row>
    <row r="23" spans="1:12" hidden="1" outlineLevel="1" x14ac:dyDescent="0.25">
      <c r="A23" s="191"/>
      <c r="B23" s="195"/>
      <c r="C23" s="117" t="s">
        <v>57</v>
      </c>
      <c r="D23" s="137">
        <v>16.528925833333005</v>
      </c>
      <c r="E23" s="5">
        <v>0</v>
      </c>
      <c r="F23" s="87">
        <v>0</v>
      </c>
      <c r="G23" s="87">
        <v>299.95271499999876</v>
      </c>
      <c r="H23" s="87">
        <v>159.31097666666801</v>
      </c>
      <c r="I23" s="87">
        <v>0</v>
      </c>
      <c r="J23" s="87">
        <v>0</v>
      </c>
      <c r="K23" s="87">
        <v>0</v>
      </c>
      <c r="L23" s="88">
        <v>0</v>
      </c>
    </row>
    <row r="24" spans="1:12" hidden="1" outlineLevel="1" x14ac:dyDescent="0.25">
      <c r="A24" s="191"/>
      <c r="B24" s="195"/>
      <c r="C24" s="117" t="s">
        <v>56</v>
      </c>
      <c r="D24" s="137">
        <v>3405.4519233333335</v>
      </c>
      <c r="E24" s="5">
        <v>3676.3064508333337</v>
      </c>
      <c r="F24" s="87">
        <v>3736.674316666667</v>
      </c>
      <c r="G24" s="87">
        <v>3515.9712774999994</v>
      </c>
      <c r="H24" s="87">
        <v>3816.8417258333334</v>
      </c>
      <c r="I24" s="87">
        <v>4089.4337266666662</v>
      </c>
      <c r="J24" s="87">
        <v>4256.2858249999999</v>
      </c>
      <c r="K24" s="87">
        <v>4293.1654425000006</v>
      </c>
      <c r="L24" s="88">
        <v>4521.2512408333332</v>
      </c>
    </row>
    <row r="25" spans="1:12" hidden="1" outlineLevel="1" x14ac:dyDescent="0.25">
      <c r="A25" s="191"/>
      <c r="B25" s="195"/>
      <c r="C25" s="117" t="s">
        <v>36</v>
      </c>
      <c r="D25" s="137">
        <v>1523.2193741666667</v>
      </c>
      <c r="E25" s="5">
        <v>1862.4729358333332</v>
      </c>
      <c r="F25" s="87">
        <v>1908.0384608333334</v>
      </c>
      <c r="G25" s="87">
        <v>1946.2948699999999</v>
      </c>
      <c r="H25" s="87">
        <v>1993.5850191666668</v>
      </c>
      <c r="I25" s="87">
        <v>2027.4591441666669</v>
      </c>
      <c r="J25" s="87">
        <v>2056.9430166666666</v>
      </c>
      <c r="K25" s="87">
        <v>2107.2906000000003</v>
      </c>
      <c r="L25" s="88">
        <v>2157.6381741666664</v>
      </c>
    </row>
    <row r="26" spans="1:12" ht="15.75" collapsed="1" thickBot="1" x14ac:dyDescent="0.3">
      <c r="A26" s="191"/>
      <c r="B26" s="196"/>
      <c r="C26" s="118" t="s">
        <v>18</v>
      </c>
      <c r="D26" s="136">
        <f t="shared" ref="D26:L26" si="4">+SUM(D22:D25)</f>
        <v>8445.6268983333339</v>
      </c>
      <c r="E26" s="7">
        <f t="shared" si="4"/>
        <v>8479.8110991666672</v>
      </c>
      <c r="F26" s="7">
        <f t="shared" si="4"/>
        <v>8809.9985175000002</v>
      </c>
      <c r="G26" s="7">
        <f t="shared" si="4"/>
        <v>9019.7682524999982</v>
      </c>
      <c r="H26" s="7">
        <f t="shared" si="4"/>
        <v>9231.994557500002</v>
      </c>
      <c r="I26" s="7">
        <f t="shared" si="4"/>
        <v>9376.8238825000008</v>
      </c>
      <c r="J26" s="7">
        <f t="shared" si="4"/>
        <v>9486.3027849999999</v>
      </c>
      <c r="K26" s="7">
        <f t="shared" si="4"/>
        <v>9699.7562716666671</v>
      </c>
      <c r="L26" s="8">
        <f t="shared" si="4"/>
        <v>9832.1299849999996</v>
      </c>
    </row>
    <row r="27" spans="1:12" hidden="1" outlineLevel="1" x14ac:dyDescent="0.25">
      <c r="A27" s="191"/>
      <c r="B27" s="194" t="s">
        <v>54</v>
      </c>
      <c r="C27" s="116" t="s">
        <v>33</v>
      </c>
      <c r="D27" s="138">
        <v>934.87221583333337</v>
      </c>
      <c r="E27" s="2">
        <v>856.23889166666652</v>
      </c>
      <c r="F27" s="131">
        <v>895.5555566666668</v>
      </c>
      <c r="G27" s="131">
        <v>895.55555666666669</v>
      </c>
      <c r="H27" s="131">
        <v>899.17446916666677</v>
      </c>
      <c r="I27" s="131">
        <v>908.93264833333342</v>
      </c>
      <c r="J27" s="131">
        <v>927.42278583333336</v>
      </c>
      <c r="K27" s="131">
        <v>846.69232416666671</v>
      </c>
      <c r="L27" s="132">
        <v>1653.3848341666671</v>
      </c>
    </row>
    <row r="28" spans="1:12" hidden="1" outlineLevel="1" x14ac:dyDescent="0.25">
      <c r="A28" s="191"/>
      <c r="B28" s="195"/>
      <c r="C28" s="117" t="s">
        <v>57</v>
      </c>
      <c r="D28" s="137">
        <v>10635.657534999998</v>
      </c>
      <c r="E28" s="5">
        <v>10245.6097625</v>
      </c>
      <c r="F28" s="87">
        <v>10354.634270000002</v>
      </c>
      <c r="G28" s="87">
        <v>10459.542306666668</v>
      </c>
      <c r="H28" s="87">
        <v>10288.112370000001</v>
      </c>
      <c r="I28" s="87">
        <v>10517.577151666668</v>
      </c>
      <c r="J28" s="87">
        <v>10449.26541</v>
      </c>
      <c r="K28" s="87">
        <v>10806.991499166666</v>
      </c>
      <c r="L28" s="88">
        <v>9409.8520449999978</v>
      </c>
    </row>
    <row r="29" spans="1:12" hidden="1" outlineLevel="1" x14ac:dyDescent="0.25">
      <c r="A29" s="191"/>
      <c r="B29" s="195"/>
      <c r="C29" s="117" t="s">
        <v>56</v>
      </c>
      <c r="D29" s="137">
        <v>0</v>
      </c>
      <c r="E29" s="5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8">
        <v>115.04586083333334</v>
      </c>
    </row>
    <row r="30" spans="1:12" hidden="1" outlineLevel="1" x14ac:dyDescent="0.25">
      <c r="A30" s="191"/>
      <c r="B30" s="195"/>
      <c r="C30" s="117" t="s">
        <v>36</v>
      </c>
      <c r="D30" s="137">
        <v>1514.3162400000001</v>
      </c>
      <c r="E30" s="5">
        <v>1871.3760699999996</v>
      </c>
      <c r="F30" s="87">
        <v>1908.03846</v>
      </c>
      <c r="G30" s="87">
        <v>1946.2948700000004</v>
      </c>
      <c r="H30" s="87">
        <v>1986.1453000000001</v>
      </c>
      <c r="I30" s="87">
        <v>2025.9957299999999</v>
      </c>
      <c r="J30" s="87">
        <v>2065.8461500000003</v>
      </c>
      <c r="K30" s="87">
        <v>2116.1937341666667</v>
      </c>
      <c r="L30" s="88">
        <v>2148.7350416666663</v>
      </c>
    </row>
    <row r="31" spans="1:12" ht="15.75" collapsed="1" thickBot="1" x14ac:dyDescent="0.3">
      <c r="A31" s="193"/>
      <c r="B31" s="196"/>
      <c r="C31" s="118" t="s">
        <v>18</v>
      </c>
      <c r="D31" s="136">
        <f t="shared" ref="D31:L31" si="5">+SUM(D27:D30)</f>
        <v>13084.845990833332</v>
      </c>
      <c r="E31" s="7">
        <f t="shared" si="5"/>
        <v>12973.224724166666</v>
      </c>
      <c r="F31" s="7">
        <f t="shared" si="5"/>
        <v>13158.228286666668</v>
      </c>
      <c r="G31" s="7">
        <f t="shared" si="5"/>
        <v>13301.392733333334</v>
      </c>
      <c r="H31" s="7">
        <f t="shared" si="5"/>
        <v>13173.432139166667</v>
      </c>
      <c r="I31" s="7">
        <f t="shared" si="5"/>
        <v>13452.505530000002</v>
      </c>
      <c r="J31" s="7">
        <f t="shared" si="5"/>
        <v>13442.534345833334</v>
      </c>
      <c r="K31" s="7">
        <f t="shared" si="5"/>
        <v>13769.8775575</v>
      </c>
      <c r="L31" s="8">
        <f t="shared" si="5"/>
        <v>13327.017781666666</v>
      </c>
    </row>
    <row r="32" spans="1:12" s="13" customFormat="1" ht="7.5" customHeight="1" thickBot="1" x14ac:dyDescent="0.3">
      <c r="B32" s="9"/>
      <c r="C32" s="10"/>
      <c r="D32" s="11"/>
      <c r="E32" s="12"/>
      <c r="F32" s="12"/>
      <c r="G32" s="12"/>
      <c r="H32" s="12"/>
      <c r="I32" s="12"/>
      <c r="J32" s="12"/>
      <c r="K32" s="12"/>
      <c r="L32" s="12"/>
    </row>
    <row r="33" spans="2:12" x14ac:dyDescent="0.25">
      <c r="B33" s="190" t="s">
        <v>6</v>
      </c>
      <c r="C33" s="119" t="s">
        <v>2</v>
      </c>
      <c r="D33" s="89">
        <f>+MIN(D6*0.85/7680,1)</f>
        <v>0.96434431305881074</v>
      </c>
      <c r="E33" s="14">
        <f t="shared" ref="E33:L33" si="6">+MIN(E6*0.85/7680,1)</f>
        <v>0.99676815407443575</v>
      </c>
      <c r="F33" s="14">
        <f t="shared" si="6"/>
        <v>1</v>
      </c>
      <c r="G33" s="14">
        <f t="shared" si="6"/>
        <v>1</v>
      </c>
      <c r="H33" s="14">
        <f t="shared" si="6"/>
        <v>1</v>
      </c>
      <c r="I33" s="14">
        <f t="shared" si="6"/>
        <v>1</v>
      </c>
      <c r="J33" s="14">
        <f t="shared" si="6"/>
        <v>1</v>
      </c>
      <c r="K33" s="14">
        <f t="shared" si="6"/>
        <v>1</v>
      </c>
      <c r="L33" s="15">
        <f t="shared" si="6"/>
        <v>1</v>
      </c>
    </row>
    <row r="34" spans="2:12" x14ac:dyDescent="0.25">
      <c r="B34" s="191"/>
      <c r="C34" s="120" t="s">
        <v>3</v>
      </c>
      <c r="D34" s="90">
        <f>+MIN(D11*0.85/7680,1)</f>
        <v>0.77910137189127604</v>
      </c>
      <c r="E34" s="16">
        <f t="shared" ref="E34:L34" si="7">+MIN(E11*0.85/7680,1)</f>
        <v>0.80884856216905376</v>
      </c>
      <c r="F34" s="16">
        <f t="shared" si="7"/>
        <v>0.8280601123860678</v>
      </c>
      <c r="G34" s="16">
        <f t="shared" si="7"/>
        <v>0.8484899782280817</v>
      </c>
      <c r="H34" s="16">
        <f t="shared" si="7"/>
        <v>0.8684804171278212</v>
      </c>
      <c r="I34" s="16">
        <f t="shared" si="7"/>
        <v>0.88675292975260411</v>
      </c>
      <c r="J34" s="16">
        <f t="shared" si="7"/>
        <v>0.90422397132704002</v>
      </c>
      <c r="K34" s="16">
        <f t="shared" si="7"/>
        <v>0.92263970729166678</v>
      </c>
      <c r="L34" s="17">
        <f t="shared" si="7"/>
        <v>0.93674072575412326</v>
      </c>
    </row>
    <row r="35" spans="2:12" x14ac:dyDescent="0.25">
      <c r="B35" s="191"/>
      <c r="C35" s="120" t="s">
        <v>52</v>
      </c>
      <c r="D35" s="90">
        <f>+MIN(D16*0.85/7680,1)</f>
        <v>0.88967314865451386</v>
      </c>
      <c r="E35" s="16">
        <f t="shared" ref="E35:L35" si="8">+MIN(E16*0.85/7680,1)</f>
        <v>0.9207050390407987</v>
      </c>
      <c r="F35" s="16">
        <f t="shared" si="8"/>
        <v>0.93676717490234396</v>
      </c>
      <c r="G35" s="16">
        <f t="shared" si="8"/>
        <v>0.95841470180664057</v>
      </c>
      <c r="H35" s="16">
        <f t="shared" si="8"/>
        <v>0.98947015737304689</v>
      </c>
      <c r="I35" s="16">
        <f t="shared" si="8"/>
        <v>0.98855294336480026</v>
      </c>
      <c r="J35" s="16">
        <f t="shared" si="8"/>
        <v>1</v>
      </c>
      <c r="K35" s="16">
        <f t="shared" si="8"/>
        <v>1</v>
      </c>
      <c r="L35" s="17">
        <f t="shared" si="8"/>
        <v>1</v>
      </c>
    </row>
    <row r="36" spans="2:12" x14ac:dyDescent="0.25">
      <c r="B36" s="191"/>
      <c r="C36" s="120" t="s">
        <v>4</v>
      </c>
      <c r="D36" s="90">
        <f>+MIN(D21*0.85/7680,1)</f>
        <v>0.8080495649359809</v>
      </c>
      <c r="E36" s="16">
        <f t="shared" ref="E36:L36" si="9">+MIN(E21*0.85/7680,1)</f>
        <v>0.86932919331597225</v>
      </c>
      <c r="F36" s="16">
        <f t="shared" si="9"/>
        <v>0.84690435718315971</v>
      </c>
      <c r="G36" s="16">
        <f t="shared" si="9"/>
        <v>0.8856968630425347</v>
      </c>
      <c r="H36" s="16">
        <f t="shared" si="9"/>
        <v>0.92504272259114573</v>
      </c>
      <c r="I36" s="16">
        <f t="shared" si="9"/>
        <v>0.90649732288953999</v>
      </c>
      <c r="J36" s="16">
        <f t="shared" si="9"/>
        <v>0.9435030858615453</v>
      </c>
      <c r="K36" s="16">
        <f t="shared" si="9"/>
        <v>0.96330484320746534</v>
      </c>
      <c r="L36" s="17">
        <f t="shared" si="9"/>
        <v>0.97833728218858507</v>
      </c>
    </row>
    <row r="37" spans="2:12" x14ac:dyDescent="0.25">
      <c r="B37" s="191"/>
      <c r="C37" s="121" t="s">
        <v>5</v>
      </c>
      <c r="D37" s="90">
        <f>+MIN(D26*0.85/7680,1)</f>
        <v>0.93473735202907993</v>
      </c>
      <c r="E37" s="16">
        <f t="shared" ref="E37:L37" si="10">+MIN(E26*0.85/7680,1)</f>
        <v>0.93852075967339421</v>
      </c>
      <c r="F37" s="16">
        <f t="shared" si="10"/>
        <v>0.97506494008789057</v>
      </c>
      <c r="G37" s="16">
        <f t="shared" si="10"/>
        <v>0.99828164252929663</v>
      </c>
      <c r="H37" s="16">
        <f t="shared" si="10"/>
        <v>1</v>
      </c>
      <c r="I37" s="16">
        <f t="shared" si="10"/>
        <v>1</v>
      </c>
      <c r="J37" s="16">
        <f t="shared" si="10"/>
        <v>1</v>
      </c>
      <c r="K37" s="16">
        <f t="shared" si="10"/>
        <v>1</v>
      </c>
      <c r="L37" s="17">
        <f t="shared" si="10"/>
        <v>1</v>
      </c>
    </row>
    <row r="38" spans="2:12" ht="15.75" thickBot="1" x14ac:dyDescent="0.3">
      <c r="B38" s="193"/>
      <c r="C38" s="122" t="s">
        <v>54</v>
      </c>
      <c r="D38" s="91">
        <f>+MIN(D31*0.85/7680,1)</f>
        <v>1</v>
      </c>
      <c r="E38" s="18">
        <f t="shared" ref="E38:L38" si="11">+MIN(E31*0.85/7680,1)</f>
        <v>1</v>
      </c>
      <c r="F38" s="18">
        <f t="shared" si="11"/>
        <v>1</v>
      </c>
      <c r="G38" s="18">
        <f t="shared" si="11"/>
        <v>1</v>
      </c>
      <c r="H38" s="18">
        <f t="shared" si="11"/>
        <v>1</v>
      </c>
      <c r="I38" s="18">
        <f t="shared" si="11"/>
        <v>1</v>
      </c>
      <c r="J38" s="18">
        <f t="shared" si="11"/>
        <v>1</v>
      </c>
      <c r="K38" s="18">
        <f t="shared" si="11"/>
        <v>1</v>
      </c>
      <c r="L38" s="19">
        <f t="shared" si="11"/>
        <v>1</v>
      </c>
    </row>
    <row r="39" spans="2:12" ht="6.75" customHeight="1" thickBot="1" x14ac:dyDescent="0.3">
      <c r="B39" s="9"/>
      <c r="C39" s="10"/>
      <c r="D39" s="20"/>
      <c r="E39" s="20"/>
      <c r="F39" s="20"/>
      <c r="G39" s="20"/>
      <c r="H39" s="20"/>
      <c r="I39" s="20"/>
      <c r="J39" s="20"/>
      <c r="K39" s="20"/>
      <c r="L39" s="20"/>
    </row>
    <row r="40" spans="2:12" x14ac:dyDescent="0.25">
      <c r="B40" s="190" t="s">
        <v>7</v>
      </c>
      <c r="C40" s="119" t="s">
        <v>2</v>
      </c>
      <c r="D40" s="89">
        <f>+MIN(D6*0.85/9440,1)</f>
        <v>0.78455130553937147</v>
      </c>
      <c r="E40" s="14">
        <f t="shared" ref="E40:L40" si="12">+MIN(E6*0.85/9440,1)</f>
        <v>0.8109300236537782</v>
      </c>
      <c r="F40" s="14">
        <f t="shared" si="12"/>
        <v>0.83569791763329804</v>
      </c>
      <c r="G40" s="14">
        <f t="shared" si="12"/>
        <v>0.8520668853769422</v>
      </c>
      <c r="H40" s="14">
        <f t="shared" si="12"/>
        <v>0.87290283460451956</v>
      </c>
      <c r="I40" s="14">
        <f t="shared" si="12"/>
        <v>0.89015387379060729</v>
      </c>
      <c r="J40" s="14">
        <f t="shared" si="12"/>
        <v>0.90822358768538136</v>
      </c>
      <c r="K40" s="14">
        <f t="shared" si="12"/>
        <v>0.92686015793608767</v>
      </c>
      <c r="L40" s="15">
        <f t="shared" si="12"/>
        <v>0.94051464535222429</v>
      </c>
    </row>
    <row r="41" spans="2:12" x14ac:dyDescent="0.25">
      <c r="B41" s="191"/>
      <c r="C41" s="120" t="s">
        <v>3</v>
      </c>
      <c r="D41" s="90">
        <f>+MIN(D11*0.85/9440,1)</f>
        <v>0.63384518391154665</v>
      </c>
      <c r="E41" s="16">
        <f t="shared" ref="E41:L41" si="13">+MIN(E11*0.85/9440,1)</f>
        <v>0.65804628786634878</v>
      </c>
      <c r="F41" s="16">
        <f t="shared" si="13"/>
        <v>0.673676023636123</v>
      </c>
      <c r="G41" s="16">
        <f t="shared" si="13"/>
        <v>0.6902969314397952</v>
      </c>
      <c r="H41" s="16">
        <f t="shared" si="13"/>
        <v>0.70656033935822737</v>
      </c>
      <c r="I41" s="16">
        <f t="shared" si="13"/>
        <v>0.72142611234110166</v>
      </c>
      <c r="J41" s="16">
        <f t="shared" si="13"/>
        <v>0.73563984107962577</v>
      </c>
      <c r="K41" s="16">
        <f t="shared" si="13"/>
        <v>0.75062213474576278</v>
      </c>
      <c r="L41" s="17">
        <f t="shared" si="13"/>
        <v>0.76209414976606638</v>
      </c>
    </row>
    <row r="42" spans="2:12" x14ac:dyDescent="0.25">
      <c r="B42" s="191"/>
      <c r="C42" s="120" t="s">
        <v>52</v>
      </c>
      <c r="D42" s="90">
        <f>+MIN(D16*0.85/9440,1)</f>
        <v>0.72380188365112985</v>
      </c>
      <c r="E42" s="16">
        <f t="shared" ref="E42:L42" si="14">+MIN(E16*0.85/9440,1)</f>
        <v>0.74904816735522606</v>
      </c>
      <c r="F42" s="16">
        <f t="shared" si="14"/>
        <v>0.7621156677171611</v>
      </c>
      <c r="G42" s="16">
        <f t="shared" si="14"/>
        <v>0.77972721502913134</v>
      </c>
      <c r="H42" s="16">
        <f t="shared" si="14"/>
        <v>0.80499267040519074</v>
      </c>
      <c r="I42" s="16">
        <f t="shared" si="14"/>
        <v>0.80424646239848163</v>
      </c>
      <c r="J42" s="16">
        <f t="shared" si="14"/>
        <v>0.82540602346398306</v>
      </c>
      <c r="K42" s="16">
        <f t="shared" si="14"/>
        <v>0.84053289951889132</v>
      </c>
      <c r="L42" s="17">
        <f t="shared" si="14"/>
        <v>0.85188412907397593</v>
      </c>
    </row>
    <row r="43" spans="2:12" x14ac:dyDescent="0.25">
      <c r="B43" s="191"/>
      <c r="C43" s="120" t="s">
        <v>4</v>
      </c>
      <c r="D43" s="90">
        <f>+MIN(D21*0.85/9440,1)</f>
        <v>0.65739625621910314</v>
      </c>
      <c r="E43" s="16">
        <f t="shared" ref="E43:L43" si="15">+MIN(E21*0.85/9440,1)</f>
        <v>0.70725086913841817</v>
      </c>
      <c r="F43" s="16">
        <f t="shared" si="15"/>
        <v>0.68900693465748586</v>
      </c>
      <c r="G43" s="16">
        <f t="shared" si="15"/>
        <v>0.72056693942443506</v>
      </c>
      <c r="H43" s="16">
        <f t="shared" si="15"/>
        <v>0.75257713024364403</v>
      </c>
      <c r="I43" s="16">
        <f t="shared" si="15"/>
        <v>0.73748934743555794</v>
      </c>
      <c r="J43" s="16">
        <f t="shared" si="15"/>
        <v>0.76759573087040978</v>
      </c>
      <c r="K43" s="16">
        <f t="shared" si="15"/>
        <v>0.78370563515183622</v>
      </c>
      <c r="L43" s="17">
        <f t="shared" si="15"/>
        <v>0.79593541601783191</v>
      </c>
    </row>
    <row r="44" spans="2:12" x14ac:dyDescent="0.25">
      <c r="B44" s="191"/>
      <c r="C44" s="121" t="s">
        <v>5</v>
      </c>
      <c r="D44" s="90">
        <f>+MIN(D26*0.85/9440,1)</f>
        <v>0.76046428639653962</v>
      </c>
      <c r="E44" s="16">
        <f t="shared" ref="E44:L44" si="16">+MIN(E26*0.85/9440,1)</f>
        <v>0.76354231295462571</v>
      </c>
      <c r="F44" s="16">
        <f t="shared" si="16"/>
        <v>0.79327317159692801</v>
      </c>
      <c r="G44" s="16">
        <f t="shared" si="16"/>
        <v>0.81216133629502107</v>
      </c>
      <c r="H44" s="16">
        <f t="shared" si="16"/>
        <v>0.83127069638506379</v>
      </c>
      <c r="I44" s="16">
        <f t="shared" si="16"/>
        <v>0.84431147247086868</v>
      </c>
      <c r="J44" s="16">
        <f t="shared" si="16"/>
        <v>0.85416921263241519</v>
      </c>
      <c r="K44" s="16">
        <f t="shared" si="16"/>
        <v>0.87338907107168084</v>
      </c>
      <c r="L44" s="17">
        <f t="shared" si="16"/>
        <v>0.88530831432733037</v>
      </c>
    </row>
    <row r="45" spans="2:12" ht="15.75" thickBot="1" x14ac:dyDescent="0.3">
      <c r="B45" s="193"/>
      <c r="C45" s="122" t="s">
        <v>54</v>
      </c>
      <c r="D45" s="91">
        <f>+MIN(D31*0.85/9440,1)</f>
        <v>1</v>
      </c>
      <c r="E45" s="18">
        <f t="shared" ref="E45:L45" si="17">+MIN(E31*0.85/9440,1)</f>
        <v>1</v>
      </c>
      <c r="F45" s="18">
        <f t="shared" si="17"/>
        <v>1</v>
      </c>
      <c r="G45" s="18">
        <f t="shared" si="17"/>
        <v>1</v>
      </c>
      <c r="H45" s="18">
        <f t="shared" si="17"/>
        <v>1</v>
      </c>
      <c r="I45" s="18">
        <f t="shared" si="17"/>
        <v>1</v>
      </c>
      <c r="J45" s="18">
        <f t="shared" si="17"/>
        <v>1</v>
      </c>
      <c r="K45" s="18">
        <f t="shared" si="17"/>
        <v>1</v>
      </c>
      <c r="L45" s="19">
        <f t="shared" si="17"/>
        <v>1</v>
      </c>
    </row>
    <row r="46" spans="2:12" ht="15.75" thickBot="1" x14ac:dyDescent="0.3">
      <c r="B46" s="21"/>
      <c r="C46" s="21"/>
      <c r="D46" s="12"/>
      <c r="E46" s="12"/>
      <c r="F46" s="12"/>
      <c r="G46" s="12"/>
      <c r="H46" s="12"/>
      <c r="I46" s="12"/>
      <c r="J46" s="12"/>
      <c r="K46" s="12"/>
      <c r="L46" s="12"/>
    </row>
    <row r="47" spans="2:12" x14ac:dyDescent="0.25">
      <c r="B47" s="194" t="s">
        <v>8</v>
      </c>
      <c r="C47" s="113" t="s">
        <v>9</v>
      </c>
      <c r="D47" s="2">
        <v>24215</v>
      </c>
      <c r="E47" s="2">
        <v>24215</v>
      </c>
      <c r="F47" s="2">
        <v>31615</v>
      </c>
      <c r="G47" s="2">
        <v>31615</v>
      </c>
      <c r="H47" s="2">
        <v>31615</v>
      </c>
      <c r="I47" s="2">
        <v>31615</v>
      </c>
      <c r="J47" s="2">
        <v>31615</v>
      </c>
      <c r="K47" s="2">
        <v>31615</v>
      </c>
      <c r="L47" s="3">
        <v>31615</v>
      </c>
    </row>
    <row r="48" spans="2:12" x14ac:dyDescent="0.25">
      <c r="B48" s="195"/>
      <c r="C48" s="114" t="s">
        <v>10</v>
      </c>
      <c r="D48" s="16">
        <v>0.75</v>
      </c>
      <c r="E48" s="16">
        <v>0.75</v>
      </c>
      <c r="F48" s="16">
        <v>0.75</v>
      </c>
      <c r="G48" s="16">
        <v>0.75</v>
      </c>
      <c r="H48" s="16">
        <v>0.75</v>
      </c>
      <c r="I48" s="16">
        <v>0.75</v>
      </c>
      <c r="J48" s="16">
        <v>0.75</v>
      </c>
      <c r="K48" s="16">
        <v>0.75</v>
      </c>
      <c r="L48" s="17">
        <v>0.75</v>
      </c>
    </row>
    <row r="49" spans="2:12" ht="15.75" thickBot="1" x14ac:dyDescent="0.3">
      <c r="B49" s="196"/>
      <c r="C49" s="115" t="s">
        <v>11</v>
      </c>
      <c r="D49" s="7">
        <v>0</v>
      </c>
      <c r="E49" s="7">
        <v>0</v>
      </c>
      <c r="F49" s="7">
        <f>1711*4.3</f>
        <v>7357.2999999999993</v>
      </c>
      <c r="G49" s="7">
        <f t="shared" ref="G49:L49" si="18">1711*4.3</f>
        <v>7357.2999999999993</v>
      </c>
      <c r="H49" s="7">
        <f t="shared" si="18"/>
        <v>7357.2999999999993</v>
      </c>
      <c r="I49" s="7">
        <f t="shared" si="18"/>
        <v>7357.2999999999993</v>
      </c>
      <c r="J49" s="7">
        <f t="shared" si="18"/>
        <v>7357.2999999999993</v>
      </c>
      <c r="K49" s="7">
        <f t="shared" si="18"/>
        <v>7357.2999999999993</v>
      </c>
      <c r="L49" s="8">
        <f t="shared" si="18"/>
        <v>7357.2999999999993</v>
      </c>
    </row>
    <row r="50" spans="2:12" ht="15.75" thickBot="1" x14ac:dyDescent="0.3">
      <c r="C50" s="140">
        <f>+D50+C88</f>
        <v>-8468727825.4040222</v>
      </c>
      <c r="D50" s="22">
        <f>+D57-D63</f>
        <v>-4234363912.7020111</v>
      </c>
      <c r="E50" s="22"/>
      <c r="F50" s="23"/>
      <c r="I50" s="112"/>
    </row>
    <row r="51" spans="2:12" ht="15.75" thickBot="1" x14ac:dyDescent="0.3">
      <c r="B51" s="185" t="s">
        <v>12</v>
      </c>
      <c r="C51" s="186"/>
      <c r="D51" s="36">
        <v>2022</v>
      </c>
      <c r="E51" s="36">
        <v>2023</v>
      </c>
      <c r="F51" s="36">
        <v>2024</v>
      </c>
      <c r="G51" s="36">
        <v>2025</v>
      </c>
      <c r="H51" s="36">
        <v>2026</v>
      </c>
      <c r="I51" s="36">
        <v>2027</v>
      </c>
      <c r="J51" s="36">
        <v>2028</v>
      </c>
      <c r="K51" s="36">
        <v>2029</v>
      </c>
      <c r="L51" s="37">
        <v>2030</v>
      </c>
    </row>
    <row r="52" spans="2:12" outlineLevel="1" x14ac:dyDescent="0.25">
      <c r="B52" s="81" t="s">
        <v>2</v>
      </c>
      <c r="C52" s="1" t="s">
        <v>13</v>
      </c>
      <c r="D52" s="109">
        <v>-34246062790.456669</v>
      </c>
      <c r="E52" s="26">
        <v>-39887196222.448059</v>
      </c>
      <c r="F52" s="26">
        <v>-46208886018.418213</v>
      </c>
      <c r="G52" s="26">
        <v>-53399156716.618103</v>
      </c>
      <c r="H52" s="26">
        <v>-62255221437.307274</v>
      </c>
      <c r="I52" s="26">
        <v>-71640563380.397614</v>
      </c>
      <c r="J52" s="26">
        <v>-82490405541.680237</v>
      </c>
      <c r="K52" s="26">
        <v>-95115011043.500183</v>
      </c>
      <c r="L52" s="27">
        <v>-109028120381.306</v>
      </c>
    </row>
    <row r="53" spans="2:12" outlineLevel="1" x14ac:dyDescent="0.25">
      <c r="B53" s="82" t="s">
        <v>2</v>
      </c>
      <c r="C53" s="4" t="s">
        <v>14</v>
      </c>
      <c r="D53" s="110">
        <v>-18487059200</v>
      </c>
      <c r="E53" s="28">
        <v>-19078637870</v>
      </c>
      <c r="F53" s="28">
        <v>-25714414935</v>
      </c>
      <c r="G53" s="28">
        <v>-26588707175</v>
      </c>
      <c r="H53" s="28">
        <v>-27492717065</v>
      </c>
      <c r="I53" s="28">
        <v>-28427458435</v>
      </c>
      <c r="J53" s="28">
        <v>-29394008130</v>
      </c>
      <c r="K53" s="28">
        <v>-30393412025</v>
      </c>
      <c r="L53" s="29">
        <v>-31426779010</v>
      </c>
    </row>
    <row r="54" spans="2:12" outlineLevel="1" x14ac:dyDescent="0.25">
      <c r="B54" s="82" t="s">
        <v>2</v>
      </c>
      <c r="C54" s="4" t="s">
        <v>15</v>
      </c>
      <c r="D54" s="110">
        <v>-6723882911.1394501</v>
      </c>
      <c r="E54" s="28">
        <v>-6932550069.0543251</v>
      </c>
      <c r="F54" s="28">
        <v>-7864173805.1048422</v>
      </c>
      <c r="G54" s="28">
        <v>-7876998760.0317497</v>
      </c>
      <c r="H54" s="28">
        <v>-7827898498.9507828</v>
      </c>
      <c r="I54" s="28">
        <v>-8064591285.7715836</v>
      </c>
      <c r="J54" s="28">
        <v>-7875622209.9011078</v>
      </c>
      <c r="K54" s="28">
        <v>-7957695847.3337412</v>
      </c>
      <c r="L54" s="29">
        <v>-7612180612.1290998</v>
      </c>
    </row>
    <row r="55" spans="2:12" outlineLevel="1" x14ac:dyDescent="0.25">
      <c r="B55" s="82" t="s">
        <v>2</v>
      </c>
      <c r="C55" s="4" t="s">
        <v>16</v>
      </c>
      <c r="D55" s="110">
        <v>-1364047085.4808083</v>
      </c>
      <c r="E55" s="28">
        <v>-1414386642.1682584</v>
      </c>
      <c r="F55" s="28">
        <v>-1875960364.3995497</v>
      </c>
      <c r="G55" s="28">
        <v>-2009630100.9503415</v>
      </c>
      <c r="H55" s="28">
        <v>-2098356065.0566161</v>
      </c>
      <c r="I55" s="28">
        <v>-2116605430.1426833</v>
      </c>
      <c r="J55" s="28">
        <v>-2124825300.0541251</v>
      </c>
      <c r="K55" s="28">
        <v>-2142106063.1013994</v>
      </c>
      <c r="L55" s="29">
        <v>-2144921670.5747833</v>
      </c>
    </row>
    <row r="56" spans="2:12" ht="15.75" outlineLevel="1" thickBot="1" x14ac:dyDescent="0.3">
      <c r="B56" s="125" t="s">
        <v>2</v>
      </c>
      <c r="C56" s="4" t="s">
        <v>17</v>
      </c>
      <c r="D56" s="110">
        <v>-21142870159.166073</v>
      </c>
      <c r="E56" s="28">
        <v>-24290842154.343006</v>
      </c>
      <c r="F56" s="28">
        <v>-18578630982.576965</v>
      </c>
      <c r="G56" s="28">
        <v>-17450676143.390476</v>
      </c>
      <c r="H56" s="28">
        <v>-16050402438.007462</v>
      </c>
      <c r="I56" s="28">
        <v>-16877960899.928877</v>
      </c>
      <c r="J56" s="28">
        <v>-17146432901.886749</v>
      </c>
      <c r="K56" s="28">
        <v>-17388365804.862385</v>
      </c>
      <c r="L56" s="29">
        <v>-18129713414.940189</v>
      </c>
    </row>
    <row r="57" spans="2:12" ht="15.75" thickBot="1" x14ac:dyDescent="0.3">
      <c r="B57" s="126" t="s">
        <v>2</v>
      </c>
      <c r="C57" s="123" t="s">
        <v>18</v>
      </c>
      <c r="D57" s="30">
        <f>+SUM(D52:D56)</f>
        <v>-81963922146.242996</v>
      </c>
      <c r="E57" s="30">
        <f t="shared" ref="E57:L57" si="19">+SUM(E52:E56)</f>
        <v>-91603612958.013641</v>
      </c>
      <c r="F57" s="30">
        <f t="shared" si="19"/>
        <v>-100242066105.49957</v>
      </c>
      <c r="G57" s="30">
        <f t="shared" si="19"/>
        <v>-107325168895.99068</v>
      </c>
      <c r="H57" s="30">
        <f t="shared" si="19"/>
        <v>-115724595504.32213</v>
      </c>
      <c r="I57" s="30">
        <f t="shared" si="19"/>
        <v>-127127179431.24075</v>
      </c>
      <c r="J57" s="30">
        <f t="shared" si="19"/>
        <v>-139031294083.52222</v>
      </c>
      <c r="K57" s="30">
        <f t="shared" si="19"/>
        <v>-152996590783.7977</v>
      </c>
      <c r="L57" s="31">
        <f t="shared" si="19"/>
        <v>-168341715088.95007</v>
      </c>
    </row>
    <row r="58" spans="2:12" outlineLevel="1" x14ac:dyDescent="0.25">
      <c r="B58" s="72" t="s">
        <v>3</v>
      </c>
      <c r="C58" s="113" t="s">
        <v>13</v>
      </c>
      <c r="D58" s="109">
        <v>-27467846955.539448</v>
      </c>
      <c r="E58" s="26">
        <v>-32117139455.424183</v>
      </c>
      <c r="F58" s="26">
        <v>-36903913718.589134</v>
      </c>
      <c r="G58" s="26">
        <v>-42900476233.516373</v>
      </c>
      <c r="H58" s="26">
        <v>-49948909421.965714</v>
      </c>
      <c r="I58" s="26">
        <v>-57535024427.050781</v>
      </c>
      <c r="J58" s="26">
        <v>-66186882760.709991</v>
      </c>
      <c r="K58" s="26">
        <v>-76301943209.505707</v>
      </c>
      <c r="L58" s="27">
        <v>-87506093112.445892</v>
      </c>
    </row>
    <row r="59" spans="2:12" outlineLevel="1" x14ac:dyDescent="0.25">
      <c r="B59" s="68" t="s">
        <v>3</v>
      </c>
      <c r="C59" s="114" t="s">
        <v>14</v>
      </c>
      <c r="D59" s="110">
        <v>-18487059200</v>
      </c>
      <c r="E59" s="28">
        <v>-19078637870</v>
      </c>
      <c r="F59" s="28">
        <v>-25714414935</v>
      </c>
      <c r="G59" s="28">
        <v>-26588707175</v>
      </c>
      <c r="H59" s="28">
        <v>-27492717065</v>
      </c>
      <c r="I59" s="28">
        <v>-28427458435</v>
      </c>
      <c r="J59" s="28">
        <v>-29394008130</v>
      </c>
      <c r="K59" s="28">
        <v>-30393412025</v>
      </c>
      <c r="L59" s="29">
        <v>-31426779010</v>
      </c>
    </row>
    <row r="60" spans="2:12" outlineLevel="1" x14ac:dyDescent="0.25">
      <c r="B60" s="68" t="s">
        <v>3</v>
      </c>
      <c r="C60" s="114" t="s">
        <v>15</v>
      </c>
      <c r="D60" s="110">
        <v>-6301668717.7212334</v>
      </c>
      <c r="E60" s="28">
        <v>-6464648391.2222004</v>
      </c>
      <c r="F60" s="28">
        <v>-7380318543.2627001</v>
      </c>
      <c r="G60" s="28">
        <v>-7432322330.8864002</v>
      </c>
      <c r="H60" s="28">
        <v>-7495085748.8060503</v>
      </c>
      <c r="I60" s="28">
        <v>-7537674384.8911076</v>
      </c>
      <c r="J60" s="28">
        <v>-7594918706.9464083</v>
      </c>
      <c r="K60" s="28">
        <v>-7624938990.1954498</v>
      </c>
      <c r="L60" s="29">
        <v>-6949421667.8121662</v>
      </c>
    </row>
    <row r="61" spans="2:12" outlineLevel="1" x14ac:dyDescent="0.25">
      <c r="B61" s="68" t="s">
        <v>3</v>
      </c>
      <c r="C61" s="114" t="s">
        <v>19</v>
      </c>
      <c r="D61" s="110">
        <v>-1334381051.1142333</v>
      </c>
      <c r="E61" s="28">
        <v>-1387762992.32605</v>
      </c>
      <c r="F61" s="28">
        <v>-1878178006.9491003</v>
      </c>
      <c r="G61" s="28">
        <v>-1953919882.2969999</v>
      </c>
      <c r="H61" s="28">
        <v>-2019854125.6822999</v>
      </c>
      <c r="I61" s="28">
        <v>-2038886221.2785501</v>
      </c>
      <c r="J61" s="28">
        <v>-2032936834.7981579</v>
      </c>
      <c r="K61" s="28">
        <v>-2038074746.5846159</v>
      </c>
      <c r="L61" s="29">
        <v>-2121853430.270983</v>
      </c>
    </row>
    <row r="62" spans="2:12" outlineLevel="1" x14ac:dyDescent="0.25">
      <c r="B62" s="68" t="s">
        <v>3</v>
      </c>
      <c r="C62" s="114" t="s">
        <v>17</v>
      </c>
      <c r="D62" s="110">
        <v>-24138602309.166073</v>
      </c>
      <c r="E62" s="28">
        <v>-27398006463.761662</v>
      </c>
      <c r="F62" s="28">
        <v>-22612353266.242687</v>
      </c>
      <c r="G62" s="28">
        <v>-20408237431.745289</v>
      </c>
      <c r="H62" s="28">
        <v>-18211763641.636871</v>
      </c>
      <c r="I62" s="28">
        <v>-19006873558.31126</v>
      </c>
      <c r="J62" s="28">
        <v>-19311976988.598549</v>
      </c>
      <c r="K62" s="28">
        <v>-19591080588.116676</v>
      </c>
      <c r="L62" s="29">
        <v>-20372460165.523281</v>
      </c>
    </row>
    <row r="63" spans="2:12" ht="15.75" thickBot="1" x14ac:dyDescent="0.3">
      <c r="B63" s="69" t="s">
        <v>3</v>
      </c>
      <c r="C63" s="123" t="s">
        <v>18</v>
      </c>
      <c r="D63" s="30">
        <f>+SUM(D58:D62)</f>
        <v>-77729558233.540985</v>
      </c>
      <c r="E63" s="30">
        <f t="shared" ref="E63:L63" si="20">+SUM(E58:E62)</f>
        <v>-86446195172.734085</v>
      </c>
      <c r="F63" s="30">
        <f t="shared" si="20"/>
        <v>-94489178470.043625</v>
      </c>
      <c r="G63" s="30">
        <f t="shared" si="20"/>
        <v>-99283663053.445053</v>
      </c>
      <c r="H63" s="30">
        <f t="shared" si="20"/>
        <v>-105168330003.09093</v>
      </c>
      <c r="I63" s="30">
        <f t="shared" si="20"/>
        <v>-114545917026.53171</v>
      </c>
      <c r="J63" s="30">
        <f t="shared" si="20"/>
        <v>-124520723421.0531</v>
      </c>
      <c r="K63" s="30">
        <f t="shared" si="20"/>
        <v>-135949449559.40244</v>
      </c>
      <c r="L63" s="31">
        <f t="shared" si="20"/>
        <v>-148376607386.05231</v>
      </c>
    </row>
    <row r="64" spans="2:12" hidden="1" outlineLevel="1" x14ac:dyDescent="0.25">
      <c r="B64" s="72" t="s">
        <v>52</v>
      </c>
      <c r="C64" s="113" t="s">
        <v>13</v>
      </c>
      <c r="D64" s="26">
        <v>-31513773691.980907</v>
      </c>
      <c r="E64" s="26">
        <v>-36742155754.189835</v>
      </c>
      <c r="F64" s="26">
        <v>-41983032456.33699</v>
      </c>
      <c r="G64" s="26">
        <v>-48704581251.28804</v>
      </c>
      <c r="H64" s="26">
        <v>-57231107404.60437</v>
      </c>
      <c r="I64" s="26">
        <v>-64458755668.822174</v>
      </c>
      <c r="J64" s="26">
        <v>-74666852801.880554</v>
      </c>
      <c r="K64" s="26">
        <v>-85899743333.888763</v>
      </c>
      <c r="L64" s="27">
        <v>-98337037020.957153</v>
      </c>
    </row>
    <row r="65" spans="2:12" hidden="1" outlineLevel="1" x14ac:dyDescent="0.25">
      <c r="B65" s="68" t="s">
        <v>52</v>
      </c>
      <c r="C65" s="114" t="s">
        <v>14</v>
      </c>
      <c r="D65" s="28">
        <v>-18487059200</v>
      </c>
      <c r="E65" s="28">
        <v>-19078637870</v>
      </c>
      <c r="F65" s="28">
        <v>-25714414935</v>
      </c>
      <c r="G65" s="28">
        <v>-26588707175</v>
      </c>
      <c r="H65" s="28">
        <v>-27492717065</v>
      </c>
      <c r="I65" s="28">
        <v>-28427458435</v>
      </c>
      <c r="J65" s="28">
        <v>-29394008130</v>
      </c>
      <c r="K65" s="28">
        <v>-30393412025</v>
      </c>
      <c r="L65" s="29">
        <v>-31426779010</v>
      </c>
    </row>
    <row r="66" spans="2:12" hidden="1" outlineLevel="1" x14ac:dyDescent="0.25">
      <c r="B66" s="68" t="s">
        <v>52</v>
      </c>
      <c r="C66" s="114" t="s">
        <v>15</v>
      </c>
      <c r="D66" s="28">
        <v>-6592679563.0011253</v>
      </c>
      <c r="E66" s="28">
        <v>-6810787897.530283</v>
      </c>
      <c r="F66" s="28">
        <v>-7734424242.7096252</v>
      </c>
      <c r="G66" s="28">
        <v>-7767253472.7965164</v>
      </c>
      <c r="H66" s="28">
        <v>-7840414449.2580748</v>
      </c>
      <c r="I66" s="28">
        <v>-7851401722.7600327</v>
      </c>
      <c r="J66" s="28">
        <v>-7865592497.8087416</v>
      </c>
      <c r="K66" s="28">
        <v>-7955425525.5337172</v>
      </c>
      <c r="L66" s="29">
        <v>-7257561445.5523834</v>
      </c>
    </row>
    <row r="67" spans="2:12" hidden="1" outlineLevel="1" x14ac:dyDescent="0.25">
      <c r="B67" s="68" t="s">
        <v>52</v>
      </c>
      <c r="C67" s="114" t="s">
        <v>19</v>
      </c>
      <c r="D67" s="28">
        <v>-1365282643.3867667</v>
      </c>
      <c r="E67" s="28">
        <v>-1410327141.0366082</v>
      </c>
      <c r="F67" s="28">
        <v>-1889351137.6484499</v>
      </c>
      <c r="G67" s="28">
        <v>-1969755909.5537751</v>
      </c>
      <c r="H67" s="28">
        <v>-2052088006.4493496</v>
      </c>
      <c r="I67" s="28">
        <v>-2096097149.6173751</v>
      </c>
      <c r="J67" s="28">
        <v>-2095145666.3411748</v>
      </c>
      <c r="K67" s="28">
        <v>-2099365381.9254663</v>
      </c>
      <c r="L67" s="29">
        <v>-2115197526.5246086</v>
      </c>
    </row>
    <row r="68" spans="2:12" hidden="1" outlineLevel="1" x14ac:dyDescent="0.25">
      <c r="B68" s="68" t="s">
        <v>52</v>
      </c>
      <c r="C68" s="114" t="s">
        <v>17</v>
      </c>
      <c r="D68" s="28">
        <v>-24138602309.166077</v>
      </c>
      <c r="E68" s="28">
        <v>-27382721631.392612</v>
      </c>
      <c r="F68" s="28">
        <v>-22604973385.542713</v>
      </c>
      <c r="G68" s="28">
        <v>-20407686182.573757</v>
      </c>
      <c r="H68" s="28">
        <v>-18211759813.517624</v>
      </c>
      <c r="I68" s="28">
        <v>-19006873531.7271</v>
      </c>
      <c r="J68" s="28">
        <v>-19311976988.413937</v>
      </c>
      <c r="K68" s="28">
        <v>-19591080588.115395</v>
      </c>
      <c r="L68" s="29">
        <v>-20372460165.523266</v>
      </c>
    </row>
    <row r="69" spans="2:12" ht="15.75" collapsed="1" thickBot="1" x14ac:dyDescent="0.3">
      <c r="B69" s="69" t="s">
        <v>52</v>
      </c>
      <c r="C69" s="123" t="s">
        <v>18</v>
      </c>
      <c r="D69" s="30">
        <f>+SUM(D64:D68)</f>
        <v>-82097397407.534882</v>
      </c>
      <c r="E69" s="30">
        <f t="shared" ref="E69:L69" si="21">+SUM(E64:E68)</f>
        <v>-91424630294.149338</v>
      </c>
      <c r="F69" s="30">
        <f t="shared" si="21"/>
        <v>-99926196157.237778</v>
      </c>
      <c r="G69" s="30">
        <f t="shared" si="21"/>
        <v>-105437983991.2121</v>
      </c>
      <c r="H69" s="30">
        <f t="shared" si="21"/>
        <v>-112828086738.82942</v>
      </c>
      <c r="I69" s="30">
        <f t="shared" si="21"/>
        <v>-121840586507.92668</v>
      </c>
      <c r="J69" s="30">
        <f t="shared" si="21"/>
        <v>-133333576084.44441</v>
      </c>
      <c r="K69" s="30">
        <f t="shared" si="21"/>
        <v>-145939026854.46335</v>
      </c>
      <c r="L69" s="31">
        <f t="shared" si="21"/>
        <v>-159509035168.5574</v>
      </c>
    </row>
    <row r="70" spans="2:12" hidden="1" outlineLevel="1" x14ac:dyDescent="0.25">
      <c r="B70" s="70" t="s">
        <v>4</v>
      </c>
      <c r="C70" s="127" t="s">
        <v>13</v>
      </c>
      <c r="D70" s="32">
        <v>-28527088943.044174</v>
      </c>
      <c r="E70" s="32">
        <v>-34617878905.066643</v>
      </c>
      <c r="F70" s="32">
        <v>-37784373123.531616</v>
      </c>
      <c r="G70" s="32">
        <v>-44865299497.930954</v>
      </c>
      <c r="H70" s="32">
        <v>-53353313001.843201</v>
      </c>
      <c r="I70" s="32">
        <v>-58877901156.737869</v>
      </c>
      <c r="J70" s="32">
        <v>-69205669835.013794</v>
      </c>
      <c r="K70" s="32">
        <v>-79833542808.973068</v>
      </c>
      <c r="L70" s="33">
        <v>-91588206310.411011</v>
      </c>
    </row>
    <row r="71" spans="2:12" hidden="1" outlineLevel="1" x14ac:dyDescent="0.25">
      <c r="B71" s="68" t="s">
        <v>4</v>
      </c>
      <c r="C71" s="114" t="s">
        <v>14</v>
      </c>
      <c r="D71" s="28">
        <v>-18487059200</v>
      </c>
      <c r="E71" s="28">
        <v>-19078637870</v>
      </c>
      <c r="F71" s="28">
        <v>-25714414935</v>
      </c>
      <c r="G71" s="28">
        <v>-26588707175</v>
      </c>
      <c r="H71" s="28">
        <v>-27492717065</v>
      </c>
      <c r="I71" s="28">
        <v>-28427458435</v>
      </c>
      <c r="J71" s="28">
        <v>-29394008130</v>
      </c>
      <c r="K71" s="28">
        <v>-30393412025</v>
      </c>
      <c r="L71" s="29">
        <v>-31426779010</v>
      </c>
    </row>
    <row r="72" spans="2:12" hidden="1" outlineLevel="1" x14ac:dyDescent="0.25">
      <c r="B72" s="68" t="s">
        <v>4</v>
      </c>
      <c r="C72" s="114" t="s">
        <v>15</v>
      </c>
      <c r="D72" s="28">
        <v>-6382635339.0385838</v>
      </c>
      <c r="E72" s="28">
        <v>-6580685418.9502754</v>
      </c>
      <c r="F72" s="28">
        <v>-7473296416.5709</v>
      </c>
      <c r="G72" s="28">
        <v>-7559828533.7083588</v>
      </c>
      <c r="H72" s="28">
        <v>-7587103343.3083591</v>
      </c>
      <c r="I72" s="28">
        <v>-7621223015.6751156</v>
      </c>
      <c r="J72" s="28">
        <v>-7716356750.8521919</v>
      </c>
      <c r="K72" s="28">
        <v>-7756257402.892375</v>
      </c>
      <c r="L72" s="29">
        <v>-7059858383.5559921</v>
      </c>
    </row>
    <row r="73" spans="2:12" hidden="1" outlineLevel="1" x14ac:dyDescent="0.25">
      <c r="B73" s="68" t="s">
        <v>4</v>
      </c>
      <c r="C73" s="114" t="s">
        <v>19</v>
      </c>
      <c r="D73" s="28">
        <v>-1331274527.3002503</v>
      </c>
      <c r="E73" s="28">
        <v>-1403403359.98755</v>
      </c>
      <c r="F73" s="28">
        <v>-1869143052.2720082</v>
      </c>
      <c r="G73" s="28">
        <v>-1940456745.085108</v>
      </c>
      <c r="H73" s="28">
        <v>-2017416063.2356834</v>
      </c>
      <c r="I73" s="28">
        <v>-2054389048.9154494</v>
      </c>
      <c r="J73" s="28">
        <v>-2046185081.2936327</v>
      </c>
      <c r="K73" s="28">
        <v>-2061725649.7694166</v>
      </c>
      <c r="L73" s="29">
        <v>-2107977406.033942</v>
      </c>
    </row>
    <row r="74" spans="2:12" hidden="1" outlineLevel="1" x14ac:dyDescent="0.25">
      <c r="B74" s="68" t="s">
        <v>4</v>
      </c>
      <c r="C74" s="114" t="s">
        <v>17</v>
      </c>
      <c r="D74" s="28">
        <v>-24138602309.166073</v>
      </c>
      <c r="E74" s="28">
        <v>-27382721631.39262</v>
      </c>
      <c r="F74" s="28">
        <v>-22610973385.542713</v>
      </c>
      <c r="G74" s="28">
        <v>-20408227849.240425</v>
      </c>
      <c r="H74" s="28">
        <v>-18211763575.091694</v>
      </c>
      <c r="I74" s="28">
        <v>-19006873557.84914</v>
      </c>
      <c r="J74" s="28">
        <v>-19311976988.595337</v>
      </c>
      <c r="K74" s="28">
        <v>-19587331388.11665</v>
      </c>
      <c r="L74" s="29">
        <v>-20372121696.078835</v>
      </c>
    </row>
    <row r="75" spans="2:12" ht="15.75" collapsed="1" thickBot="1" x14ac:dyDescent="0.3">
      <c r="B75" s="69" t="s">
        <v>4</v>
      </c>
      <c r="C75" s="123" t="s">
        <v>18</v>
      </c>
      <c r="D75" s="30">
        <f>+SUM(D70:D74)</f>
        <v>-78866660318.549072</v>
      </c>
      <c r="E75" s="30">
        <f t="shared" ref="E75:L75" si="22">+SUM(E70:E74)</f>
        <v>-89063327185.397095</v>
      </c>
      <c r="F75" s="30">
        <f t="shared" si="22"/>
        <v>-95452200912.917221</v>
      </c>
      <c r="G75" s="30">
        <f t="shared" si="22"/>
        <v>-101362519800.96484</v>
      </c>
      <c r="H75" s="30">
        <f t="shared" si="22"/>
        <v>-108662313048.47894</v>
      </c>
      <c r="I75" s="30">
        <f t="shared" si="22"/>
        <v>-115987845214.17757</v>
      </c>
      <c r="J75" s="30">
        <f t="shared" si="22"/>
        <v>-127674196785.75496</v>
      </c>
      <c r="K75" s="30">
        <f t="shared" si="22"/>
        <v>-139632269274.7515</v>
      </c>
      <c r="L75" s="31">
        <f t="shared" si="22"/>
        <v>-152554942806.07977</v>
      </c>
    </row>
    <row r="76" spans="2:12" hidden="1" outlineLevel="1" x14ac:dyDescent="0.25">
      <c r="B76" s="70" t="s">
        <v>5</v>
      </c>
      <c r="C76" s="127" t="s">
        <v>13</v>
      </c>
      <c r="D76" s="32">
        <v>-33162715860.928425</v>
      </c>
      <c r="E76" s="32">
        <v>-37478796133.699844</v>
      </c>
      <c r="F76" s="32">
        <v>-43772418449.381561</v>
      </c>
      <c r="G76" s="32">
        <v>-50809435061.909805</v>
      </c>
      <c r="H76" s="32">
        <v>-59175202204.926071</v>
      </c>
      <c r="I76" s="32">
        <v>-67808166303.662025</v>
      </c>
      <c r="J76" s="32">
        <v>-77384034016.919754</v>
      </c>
      <c r="K76" s="32">
        <v>-89407076007.151855</v>
      </c>
      <c r="L76" s="33">
        <v>-102368839718.10492</v>
      </c>
    </row>
    <row r="77" spans="2:12" hidden="1" outlineLevel="1" x14ac:dyDescent="0.25">
      <c r="B77" s="68" t="s">
        <v>5</v>
      </c>
      <c r="C77" s="114" t="s">
        <v>14</v>
      </c>
      <c r="D77" s="28">
        <v>-18487059200</v>
      </c>
      <c r="E77" s="28">
        <v>-19078637870</v>
      </c>
      <c r="F77" s="28">
        <v>-25714414935</v>
      </c>
      <c r="G77" s="28">
        <v>-26588707175</v>
      </c>
      <c r="H77" s="28">
        <v>-27492717065</v>
      </c>
      <c r="I77" s="28">
        <v>-28427458435</v>
      </c>
      <c r="J77" s="28">
        <v>-29394008130</v>
      </c>
      <c r="K77" s="28">
        <v>-30393412025</v>
      </c>
      <c r="L77" s="29">
        <v>-31426779010</v>
      </c>
    </row>
    <row r="78" spans="2:12" hidden="1" outlineLevel="1" x14ac:dyDescent="0.25">
      <c r="B78" s="68" t="s">
        <v>5</v>
      </c>
      <c r="C78" s="114" t="s">
        <v>15</v>
      </c>
      <c r="D78" s="28">
        <v>-6665689016.4440584</v>
      </c>
      <c r="E78" s="28">
        <v>-6869851057.4699497</v>
      </c>
      <c r="F78" s="28">
        <v>-7848342807.4818249</v>
      </c>
      <c r="G78" s="28">
        <v>-7828180426.8503418</v>
      </c>
      <c r="H78" s="28">
        <v>-7945514411.8906164</v>
      </c>
      <c r="I78" s="28">
        <v>-7958350963.1208496</v>
      </c>
      <c r="J78" s="28">
        <v>-7913558136.6710167</v>
      </c>
      <c r="K78" s="28">
        <v>-7958542323.3527336</v>
      </c>
      <c r="L78" s="29">
        <v>-7386472557.2498331</v>
      </c>
    </row>
    <row r="79" spans="2:12" hidden="1" outlineLevel="1" x14ac:dyDescent="0.25">
      <c r="B79" s="68" t="s">
        <v>5</v>
      </c>
      <c r="C79" s="114" t="s">
        <v>19</v>
      </c>
      <c r="D79" s="28">
        <v>-1388278047.9263251</v>
      </c>
      <c r="E79" s="28">
        <v>-1444503712.6489334</v>
      </c>
      <c r="F79" s="28">
        <v>-1908329731.9001999</v>
      </c>
      <c r="G79" s="28">
        <v>-2002976221.1843748</v>
      </c>
      <c r="H79" s="28">
        <v>-2061719933.6500835</v>
      </c>
      <c r="I79" s="28">
        <v>-2104194020.7629578</v>
      </c>
      <c r="J79" s="28">
        <v>-2111876535.5589828</v>
      </c>
      <c r="K79" s="28">
        <v>-2128633986.5318911</v>
      </c>
      <c r="L79" s="29">
        <v>-2123327655.9210417</v>
      </c>
    </row>
    <row r="80" spans="2:12" hidden="1" outlineLevel="1" x14ac:dyDescent="0.25">
      <c r="B80" s="68" t="s">
        <v>5</v>
      </c>
      <c r="C80" s="114" t="s">
        <v>17</v>
      </c>
      <c r="D80" s="28">
        <v>-24138602309.166073</v>
      </c>
      <c r="E80" s="28">
        <v>-27404006463.761658</v>
      </c>
      <c r="F80" s="28">
        <v>-22612894932.909351</v>
      </c>
      <c r="G80" s="28">
        <v>-20408241193.319363</v>
      </c>
      <c r="H80" s="28">
        <v>-18211763667.758911</v>
      </c>
      <c r="I80" s="28">
        <v>-19003269958.492664</v>
      </c>
      <c r="J80" s="28">
        <v>-19311651663.599804</v>
      </c>
      <c r="K80" s="28">
        <v>-19591078328.915295</v>
      </c>
      <c r="L80" s="29">
        <v>-20364811557.834385</v>
      </c>
    </row>
    <row r="81" spans="2:12" ht="15.75" collapsed="1" thickBot="1" x14ac:dyDescent="0.3">
      <c r="B81" s="69" t="s">
        <v>5</v>
      </c>
      <c r="C81" s="123" t="s">
        <v>18</v>
      </c>
      <c r="D81" s="30">
        <f>+SUM(D76:D80)</f>
        <v>-83842344434.464874</v>
      </c>
      <c r="E81" s="30">
        <f t="shared" ref="E81:L81" si="23">+SUM(E76:E80)</f>
        <v>-92275795237.580383</v>
      </c>
      <c r="F81" s="30">
        <f t="shared" si="23"/>
        <v>-101856400856.67293</v>
      </c>
      <c r="G81" s="30">
        <f t="shared" si="23"/>
        <v>-107637540078.26389</v>
      </c>
      <c r="H81" s="30">
        <f t="shared" si="23"/>
        <v>-114886917283.22568</v>
      </c>
      <c r="I81" s="30">
        <f t="shared" si="23"/>
        <v>-125301439681.03848</v>
      </c>
      <c r="J81" s="30">
        <f t="shared" si="23"/>
        <v>-136115128482.74956</v>
      </c>
      <c r="K81" s="30">
        <f t="shared" si="23"/>
        <v>-149478742670.95178</v>
      </c>
      <c r="L81" s="31">
        <f t="shared" si="23"/>
        <v>-163670230499.1102</v>
      </c>
    </row>
    <row r="82" spans="2:12" hidden="1" outlineLevel="1" x14ac:dyDescent="0.25">
      <c r="B82" s="70" t="s">
        <v>54</v>
      </c>
      <c r="C82" s="127" t="s">
        <v>13</v>
      </c>
      <c r="D82" s="32">
        <v>-51950532567.802437</v>
      </c>
      <c r="E82" s="32">
        <v>-58041784728.150528</v>
      </c>
      <c r="F82" s="32">
        <v>-66257827698.73098</v>
      </c>
      <c r="G82" s="32">
        <v>-75828743782.041046</v>
      </c>
      <c r="H82" s="32">
        <v>-85431065003.844879</v>
      </c>
      <c r="I82" s="32">
        <v>-98487810965.358521</v>
      </c>
      <c r="J82" s="32">
        <v>-111035980986.95828</v>
      </c>
      <c r="K82" s="32">
        <v>-128528467196.18996</v>
      </c>
      <c r="L82" s="33">
        <v>-140328175583.66913</v>
      </c>
    </row>
    <row r="83" spans="2:12" hidden="1" outlineLevel="1" x14ac:dyDescent="0.25">
      <c r="B83" s="68" t="s">
        <v>54</v>
      </c>
      <c r="C83" s="114" t="s">
        <v>14</v>
      </c>
      <c r="D83" s="28">
        <v>-18487059200</v>
      </c>
      <c r="E83" s="28">
        <v>-19078637870</v>
      </c>
      <c r="F83" s="28">
        <v>-25714414935</v>
      </c>
      <c r="G83" s="28">
        <v>-26588707175</v>
      </c>
      <c r="H83" s="28">
        <v>-27492717065</v>
      </c>
      <c r="I83" s="28">
        <v>-28427458435</v>
      </c>
      <c r="J83" s="28">
        <v>-29394008130</v>
      </c>
      <c r="K83" s="28">
        <v>-30393412025</v>
      </c>
      <c r="L83" s="29">
        <v>-31426779010</v>
      </c>
    </row>
    <row r="84" spans="2:12" hidden="1" outlineLevel="1" x14ac:dyDescent="0.25">
      <c r="B84" s="68" t="s">
        <v>54</v>
      </c>
      <c r="C84" s="114" t="s">
        <v>15</v>
      </c>
      <c r="D84" s="28">
        <v>-7911728929.1532497</v>
      </c>
      <c r="E84" s="28">
        <v>-8001847086.651</v>
      </c>
      <c r="F84" s="28">
        <v>-8809949647.6700497</v>
      </c>
      <c r="G84" s="28">
        <v>-9008926399.506176</v>
      </c>
      <c r="H84" s="28">
        <v>-8981178453.4679832</v>
      </c>
      <c r="I84" s="28">
        <v>-9006306871.3923073</v>
      </c>
      <c r="J84" s="28">
        <v>-8886534747.4934845</v>
      </c>
      <c r="K84" s="28">
        <v>-9066323821.8608818</v>
      </c>
      <c r="L84" s="29">
        <v>-8325251905.6370163</v>
      </c>
    </row>
    <row r="85" spans="2:12" hidden="1" outlineLevel="1" x14ac:dyDescent="0.25">
      <c r="B85" s="68" t="s">
        <v>54</v>
      </c>
      <c r="C85" s="114" t="s">
        <v>19</v>
      </c>
      <c r="D85" s="28">
        <v>-1559148285.869525</v>
      </c>
      <c r="E85" s="28">
        <v>-1604229990.1048088</v>
      </c>
      <c r="F85" s="28">
        <v>-2040901103.2486</v>
      </c>
      <c r="G85" s="28">
        <v>-2187433529.2977757</v>
      </c>
      <c r="H85" s="28">
        <v>-2254561388.394033</v>
      </c>
      <c r="I85" s="28">
        <v>-2271189147.0203161</v>
      </c>
      <c r="J85" s="28">
        <v>-2254965300.9760747</v>
      </c>
      <c r="K85" s="28">
        <v>-2286759845.7559915</v>
      </c>
      <c r="L85" s="29">
        <v>-2278215236.0042911</v>
      </c>
    </row>
    <row r="86" spans="2:12" hidden="1" outlineLevel="1" x14ac:dyDescent="0.25">
      <c r="B86" s="68" t="s">
        <v>54</v>
      </c>
      <c r="C86" s="114" t="s">
        <v>17</v>
      </c>
      <c r="D86" s="28">
        <v>-21142870159.166073</v>
      </c>
      <c r="E86" s="28">
        <v>-24290842154.343006</v>
      </c>
      <c r="F86" s="28">
        <v>-18572630982.576965</v>
      </c>
      <c r="G86" s="28">
        <v>-17430925677.625721</v>
      </c>
      <c r="H86" s="28">
        <v>-16052197748.73703</v>
      </c>
      <c r="I86" s="28">
        <v>-16874664200.697832</v>
      </c>
      <c r="J86" s="28">
        <v>-17146109708.14209</v>
      </c>
      <c r="K86" s="28">
        <v>-17388363560.46138</v>
      </c>
      <c r="L86" s="29">
        <v>-18129713399.354069</v>
      </c>
    </row>
    <row r="87" spans="2:12" ht="15.75" collapsed="1" thickBot="1" x14ac:dyDescent="0.3">
      <c r="B87" s="69" t="s">
        <v>54</v>
      </c>
      <c r="C87" s="123" t="s">
        <v>18</v>
      </c>
      <c r="D87" s="30">
        <f>+SUM(D82:D86)</f>
        <v>-101051339141.99127</v>
      </c>
      <c r="E87" s="30">
        <f t="shared" ref="E87:L87" si="24">+SUM(E82:E86)</f>
        <v>-111017341829.24934</v>
      </c>
      <c r="F87" s="30">
        <f t="shared" si="24"/>
        <v>-121395724367.22659</v>
      </c>
      <c r="G87" s="30">
        <f t="shared" si="24"/>
        <v>-131044736563.47072</v>
      </c>
      <c r="H87" s="30">
        <f t="shared" si="24"/>
        <v>-140211719659.44391</v>
      </c>
      <c r="I87" s="30">
        <f t="shared" si="24"/>
        <v>-155067429619.46899</v>
      </c>
      <c r="J87" s="30">
        <f t="shared" si="24"/>
        <v>-168717598873.56995</v>
      </c>
      <c r="K87" s="30">
        <f t="shared" si="24"/>
        <v>-187663326449.26819</v>
      </c>
      <c r="L87" s="31">
        <f t="shared" si="24"/>
        <v>-200488135134.66452</v>
      </c>
    </row>
    <row r="88" spans="2:12" ht="15.75" thickBot="1" x14ac:dyDescent="0.3">
      <c r="B88" s="141"/>
      <c r="C88" s="128">
        <f>+D57-D63</f>
        <v>-4234363912.7020111</v>
      </c>
      <c r="D88" s="111">
        <f>+D94-D99</f>
        <v>3754051867.9386482</v>
      </c>
      <c r="E88" s="35">
        <f>+C88+D88</f>
        <v>-480312044.76336288</v>
      </c>
      <c r="F88" s="35"/>
      <c r="G88" s="35"/>
      <c r="H88" s="35"/>
      <c r="I88" s="35"/>
      <c r="J88" s="35"/>
      <c r="K88" s="35"/>
      <c r="L88" s="35"/>
    </row>
    <row r="89" spans="2:12" ht="15.75" thickBot="1" x14ac:dyDescent="0.3">
      <c r="B89" s="185" t="s">
        <v>20</v>
      </c>
      <c r="C89" s="186"/>
      <c r="D89" s="36">
        <v>2022</v>
      </c>
      <c r="E89" s="36">
        <v>2023</v>
      </c>
      <c r="F89" s="36">
        <v>2024</v>
      </c>
      <c r="G89" s="36">
        <v>2025</v>
      </c>
      <c r="H89" s="36">
        <v>2026</v>
      </c>
      <c r="I89" s="36">
        <v>2027</v>
      </c>
      <c r="J89" s="36">
        <v>2028</v>
      </c>
      <c r="K89" s="36">
        <v>2029</v>
      </c>
      <c r="L89" s="37">
        <v>2030</v>
      </c>
    </row>
    <row r="90" spans="2:12" outlineLevel="1" x14ac:dyDescent="0.25">
      <c r="B90" s="81" t="s">
        <v>2</v>
      </c>
      <c r="C90" s="1" t="s">
        <v>21</v>
      </c>
      <c r="D90" s="26">
        <v>17597136563.354435</v>
      </c>
      <c r="E90" s="26">
        <v>19581155940.863178</v>
      </c>
      <c r="F90" s="26">
        <v>23109215973.92429</v>
      </c>
      <c r="G90" s="26">
        <v>27343077681.704315</v>
      </c>
      <c r="H90" s="26">
        <v>30409561682.655453</v>
      </c>
      <c r="I90" s="26">
        <v>34002162889.248791</v>
      </c>
      <c r="J90" s="26">
        <v>37871483325.176628</v>
      </c>
      <c r="K90" s="26">
        <v>43040263466.984375</v>
      </c>
      <c r="L90" s="27">
        <v>46633687443.500763</v>
      </c>
    </row>
    <row r="91" spans="2:12" outlineLevel="1" x14ac:dyDescent="0.25">
      <c r="B91" s="82" t="s">
        <v>2</v>
      </c>
      <c r="C91" s="4" t="s">
        <v>22</v>
      </c>
      <c r="D91" s="28">
        <v>8140318681.2456665</v>
      </c>
      <c r="E91" s="28">
        <v>9160703011.1937675</v>
      </c>
      <c r="F91" s="28">
        <v>10631239678.527317</v>
      </c>
      <c r="G91" s="28">
        <v>12250814718.048342</v>
      </c>
      <c r="H91" s="28">
        <v>14775988292.187309</v>
      </c>
      <c r="I91" s="28">
        <v>16974115038.078743</v>
      </c>
      <c r="J91" s="28">
        <v>19732523685.815655</v>
      </c>
      <c r="K91" s="28">
        <v>22873111060.969624</v>
      </c>
      <c r="L91" s="29">
        <v>27099439184.210316</v>
      </c>
    </row>
    <row r="92" spans="2:12" outlineLevel="1" x14ac:dyDescent="0.25">
      <c r="B92" s="82" t="s">
        <v>2</v>
      </c>
      <c r="C92" s="4" t="s">
        <v>23</v>
      </c>
      <c r="D92" s="110">
        <v>6175115180</v>
      </c>
      <c r="E92" s="28">
        <v>7841850820</v>
      </c>
      <c r="F92" s="28">
        <v>8945978824.5999985</v>
      </c>
      <c r="G92" s="28">
        <v>10221378200.199997</v>
      </c>
      <c r="H92" s="28">
        <v>11792229142.600002</v>
      </c>
      <c r="I92" s="28">
        <v>13490924230.199997</v>
      </c>
      <c r="J92" s="28">
        <v>15444273186.800001</v>
      </c>
      <c r="K92" s="28">
        <v>17700219552.199997</v>
      </c>
      <c r="L92" s="29">
        <v>20267694252</v>
      </c>
    </row>
    <row r="93" spans="2:12" ht="15.75" outlineLevel="1" thickBot="1" x14ac:dyDescent="0.3">
      <c r="B93" s="125" t="s">
        <v>2</v>
      </c>
      <c r="C93" s="86" t="s">
        <v>55</v>
      </c>
      <c r="D93" s="101">
        <f>+D130*22000+D131*17000</f>
        <v>15418703.3925</v>
      </c>
      <c r="E93" s="101">
        <f t="shared" ref="E93:L93" si="25">+E130*22000+E131*17000</f>
        <v>0</v>
      </c>
      <c r="F93" s="101">
        <f t="shared" si="25"/>
        <v>0</v>
      </c>
      <c r="G93" s="101">
        <f t="shared" si="25"/>
        <v>0</v>
      </c>
      <c r="H93" s="101">
        <f t="shared" si="25"/>
        <v>0</v>
      </c>
      <c r="I93" s="101">
        <f t="shared" si="25"/>
        <v>0</v>
      </c>
      <c r="J93" s="101">
        <f t="shared" si="25"/>
        <v>0</v>
      </c>
      <c r="K93" s="101">
        <f t="shared" si="25"/>
        <v>0</v>
      </c>
      <c r="L93" s="102">
        <f t="shared" si="25"/>
        <v>0</v>
      </c>
    </row>
    <row r="94" spans="2:12" ht="15.75" thickBot="1" x14ac:dyDescent="0.3">
      <c r="B94" s="126" t="s">
        <v>2</v>
      </c>
      <c r="C94" s="123" t="s">
        <v>18</v>
      </c>
      <c r="D94" s="30">
        <f>+SUM(D90:D93)</f>
        <v>31927989127.992603</v>
      </c>
      <c r="E94" s="30">
        <f t="shared" ref="E94:L94" si="26">+SUM(E90:E93)</f>
        <v>36583709772.056946</v>
      </c>
      <c r="F94" s="30">
        <f t="shared" si="26"/>
        <v>42686434477.051605</v>
      </c>
      <c r="G94" s="30">
        <f t="shared" si="26"/>
        <v>49815270599.952652</v>
      </c>
      <c r="H94" s="30">
        <f t="shared" si="26"/>
        <v>56977779117.442764</v>
      </c>
      <c r="I94" s="30">
        <f t="shared" si="26"/>
        <v>64467202157.527527</v>
      </c>
      <c r="J94" s="30">
        <f t="shared" si="26"/>
        <v>73048280197.792282</v>
      </c>
      <c r="K94" s="30">
        <f t="shared" si="26"/>
        <v>83613594080.153992</v>
      </c>
      <c r="L94" s="31">
        <f t="shared" si="26"/>
        <v>94000820879.711075</v>
      </c>
    </row>
    <row r="95" spans="2:12" outlineLevel="1" x14ac:dyDescent="0.25">
      <c r="B95" s="72" t="s">
        <v>3</v>
      </c>
      <c r="C95" s="113" t="s">
        <v>21</v>
      </c>
      <c r="D95" s="26">
        <v>16364213180.953562</v>
      </c>
      <c r="E95" s="26">
        <v>16632038551.8372</v>
      </c>
      <c r="F95" s="26">
        <v>21890985326.574772</v>
      </c>
      <c r="G95" s="26">
        <v>24037972597.673054</v>
      </c>
      <c r="H95" s="26">
        <v>26316674311.270958</v>
      </c>
      <c r="I95" s="26">
        <v>29075437716.001476</v>
      </c>
      <c r="J95" s="26">
        <v>31088739682.968254</v>
      </c>
      <c r="K95" s="26">
        <v>35018089351.516693</v>
      </c>
      <c r="L95" s="27">
        <v>37547076069.169449</v>
      </c>
    </row>
    <row r="96" spans="2:12" outlineLevel="1" x14ac:dyDescent="0.25">
      <c r="B96" s="68" t="s">
        <v>3</v>
      </c>
      <c r="C96" s="114" t="s">
        <v>22</v>
      </c>
      <c r="D96" s="28">
        <v>4536524560.5700169</v>
      </c>
      <c r="E96" s="28">
        <v>6444669079.7899504</v>
      </c>
      <c r="F96" s="28">
        <v>7018998084.4215403</v>
      </c>
      <c r="G96" s="28">
        <v>8268844891.8015175</v>
      </c>
      <c r="H96" s="28">
        <v>9824336910.2452316</v>
      </c>
      <c r="I96" s="28">
        <v>11273784404.799742</v>
      </c>
      <c r="J96" s="28">
        <v>14073258885.84326</v>
      </c>
      <c r="K96" s="28">
        <v>16223356463.314789</v>
      </c>
      <c r="L96" s="29">
        <v>19701945937.525017</v>
      </c>
    </row>
    <row r="97" spans="2:12" outlineLevel="1" x14ac:dyDescent="0.25">
      <c r="B97" s="68" t="s">
        <v>3</v>
      </c>
      <c r="C97" s="114" t="s">
        <v>23</v>
      </c>
      <c r="D97" s="110">
        <v>6175115180</v>
      </c>
      <c r="E97" s="28">
        <v>7841850820</v>
      </c>
      <c r="F97" s="28">
        <v>8945978824.5999985</v>
      </c>
      <c r="G97" s="28">
        <v>10221378200.199997</v>
      </c>
      <c r="H97" s="28">
        <v>11792229142.600002</v>
      </c>
      <c r="I97" s="28">
        <v>13490924230.199997</v>
      </c>
      <c r="J97" s="28">
        <v>15444273186.800001</v>
      </c>
      <c r="K97" s="28">
        <v>17700219552.199997</v>
      </c>
      <c r="L97" s="29">
        <v>20267694252</v>
      </c>
    </row>
    <row r="98" spans="2:12" outlineLevel="1" x14ac:dyDescent="0.25">
      <c r="B98" s="68" t="s">
        <v>3</v>
      </c>
      <c r="C98" s="124" t="s">
        <v>55</v>
      </c>
      <c r="D98" s="101">
        <f>+D132*22000*1.05+D133*17000*1.05</f>
        <v>1098084338.5303752</v>
      </c>
      <c r="E98" s="101">
        <f t="shared" ref="E98:L98" si="27">+E132*22000+E133*17000</f>
        <v>661270048.9083333</v>
      </c>
      <c r="F98" s="101">
        <f t="shared" si="27"/>
        <v>758730927.03833342</v>
      </c>
      <c r="G98" s="101">
        <f t="shared" si="27"/>
        <v>759099465.63000011</v>
      </c>
      <c r="H98" s="101">
        <f t="shared" si="27"/>
        <v>781578426.03499997</v>
      </c>
      <c r="I98" s="101">
        <f t="shared" si="27"/>
        <v>784791800.22833335</v>
      </c>
      <c r="J98" s="101">
        <f t="shared" si="27"/>
        <v>688552586.95666671</v>
      </c>
      <c r="K98" s="101">
        <f t="shared" si="27"/>
        <v>706297687.20500004</v>
      </c>
      <c r="L98" s="102">
        <f t="shared" si="27"/>
        <v>557716756.59333336</v>
      </c>
    </row>
    <row r="99" spans="2:12" ht="15.75" thickBot="1" x14ac:dyDescent="0.3">
      <c r="B99" s="69" t="s">
        <v>3</v>
      </c>
      <c r="C99" s="123" t="s">
        <v>18</v>
      </c>
      <c r="D99" s="30">
        <f t="shared" ref="D99:L99" si="28">+SUM(D95:D98)</f>
        <v>28173937260.053955</v>
      </c>
      <c r="E99" s="30">
        <f t="shared" si="28"/>
        <v>31579828500.535484</v>
      </c>
      <c r="F99" s="30">
        <f t="shared" si="28"/>
        <v>38614693162.634644</v>
      </c>
      <c r="G99" s="30">
        <f t="shared" si="28"/>
        <v>43287295155.304565</v>
      </c>
      <c r="H99" s="30">
        <f t="shared" si="28"/>
        <v>48714818790.151199</v>
      </c>
      <c r="I99" s="30">
        <f t="shared" si="28"/>
        <v>54624938151.229546</v>
      </c>
      <c r="J99" s="30">
        <f t="shared" si="28"/>
        <v>61294824342.568184</v>
      </c>
      <c r="K99" s="30">
        <f t="shared" si="28"/>
        <v>69647963054.236481</v>
      </c>
      <c r="L99" s="31">
        <f t="shared" si="28"/>
        <v>78074433015.287796</v>
      </c>
    </row>
    <row r="100" spans="2:12" hidden="1" outlineLevel="1" x14ac:dyDescent="0.25">
      <c r="B100" s="72" t="s">
        <v>52</v>
      </c>
      <c r="C100" s="113" t="s">
        <v>21</v>
      </c>
      <c r="D100" s="26">
        <v>14809516212.493071</v>
      </c>
      <c r="E100" s="26">
        <v>15779347901.241484</v>
      </c>
      <c r="F100" s="26">
        <v>20324423621.933502</v>
      </c>
      <c r="G100" s="26">
        <v>22335056817.833664</v>
      </c>
      <c r="H100" s="26">
        <v>23812090237.823513</v>
      </c>
      <c r="I100" s="26">
        <v>26369580137.594894</v>
      </c>
      <c r="J100" s="26">
        <v>29274591334.994755</v>
      </c>
      <c r="K100" s="26">
        <v>32627249522.468903</v>
      </c>
      <c r="L100" s="27">
        <v>34342567774.365284</v>
      </c>
    </row>
    <row r="101" spans="2:12" hidden="1" outlineLevel="1" x14ac:dyDescent="0.25">
      <c r="B101" s="68" t="s">
        <v>52</v>
      </c>
      <c r="C101" s="114" t="s">
        <v>22</v>
      </c>
      <c r="D101" s="28">
        <v>8415156775.8075981</v>
      </c>
      <c r="E101" s="28">
        <v>9849074001.7092152</v>
      </c>
      <c r="F101" s="28">
        <v>11535387580.806484</v>
      </c>
      <c r="G101" s="28">
        <v>13105063895.867365</v>
      </c>
      <c r="H101" s="28">
        <v>16117555108.522459</v>
      </c>
      <c r="I101" s="28">
        <v>18244347752.832039</v>
      </c>
      <c r="J101" s="28">
        <v>20728286359.386497</v>
      </c>
      <c r="K101" s="28">
        <v>24602580606.198551</v>
      </c>
      <c r="L101" s="29">
        <v>29248386454.729736</v>
      </c>
    </row>
    <row r="102" spans="2:12" hidden="1" outlineLevel="1" x14ac:dyDescent="0.25">
      <c r="B102" s="68" t="s">
        <v>52</v>
      </c>
      <c r="C102" s="114" t="s">
        <v>23</v>
      </c>
      <c r="D102" s="28">
        <v>7811900984.3463831</v>
      </c>
      <c r="E102" s="28">
        <v>9604793674.8848839</v>
      </c>
      <c r="F102" s="28">
        <v>10790291338.407467</v>
      </c>
      <c r="G102" s="28">
        <v>12152725772.432991</v>
      </c>
      <c r="H102" s="28">
        <v>13818159797.392918</v>
      </c>
      <c r="I102" s="28">
        <v>15634489325.090824</v>
      </c>
      <c r="J102" s="28">
        <v>17758424212.675682</v>
      </c>
      <c r="K102" s="28">
        <v>20128296458.186073</v>
      </c>
      <c r="L102" s="29">
        <v>22808268485.983818</v>
      </c>
    </row>
    <row r="103" spans="2:12" hidden="1" outlineLevel="1" x14ac:dyDescent="0.25">
      <c r="B103" s="68" t="s">
        <v>52</v>
      </c>
      <c r="C103" s="124" t="s">
        <v>55</v>
      </c>
      <c r="D103" s="101">
        <f>+D134*22000+D135*17000</f>
        <v>1529491083.3950002</v>
      </c>
      <c r="E103" s="101">
        <f t="shared" ref="E103:L103" si="29">+E134*22000+E135*17000</f>
        <v>1465707567.0599999</v>
      </c>
      <c r="F103" s="101">
        <f t="shared" si="29"/>
        <v>1465707567.0599999</v>
      </c>
      <c r="G103" s="101">
        <f t="shared" si="29"/>
        <v>1174261496.76</v>
      </c>
      <c r="H103" s="101">
        <f t="shared" si="29"/>
        <v>1465707567.0599999</v>
      </c>
      <c r="I103" s="101">
        <f t="shared" si="29"/>
        <v>1762897833.6200001</v>
      </c>
      <c r="J103" s="101">
        <f t="shared" si="29"/>
        <v>1465170148.4200001</v>
      </c>
      <c r="K103" s="101">
        <f t="shared" si="29"/>
        <v>1622363086.7400002</v>
      </c>
      <c r="L103" s="102">
        <f t="shared" si="29"/>
        <v>1205863229.3399999</v>
      </c>
    </row>
    <row r="104" spans="2:12" ht="15.75" collapsed="1" thickBot="1" x14ac:dyDescent="0.3">
      <c r="B104" s="69" t="s">
        <v>52</v>
      </c>
      <c r="C104" s="123" t="s">
        <v>18</v>
      </c>
      <c r="D104" s="30">
        <f t="shared" ref="D104:L104" si="30">+SUM(D100:D103)</f>
        <v>32566065056.042049</v>
      </c>
      <c r="E104" s="30">
        <f t="shared" si="30"/>
        <v>36698923144.895584</v>
      </c>
      <c r="F104" s="30">
        <f t="shared" si="30"/>
        <v>44115810108.207451</v>
      </c>
      <c r="G104" s="30">
        <f t="shared" si="30"/>
        <v>48767107982.89402</v>
      </c>
      <c r="H104" s="30">
        <f t="shared" si="30"/>
        <v>55213512710.798889</v>
      </c>
      <c r="I104" s="30">
        <f t="shared" si="30"/>
        <v>62011315049.137764</v>
      </c>
      <c r="J104" s="30">
        <f t="shared" si="30"/>
        <v>69226472055.476944</v>
      </c>
      <c r="K104" s="30">
        <f t="shared" si="30"/>
        <v>78980489673.593521</v>
      </c>
      <c r="L104" s="31">
        <f t="shared" si="30"/>
        <v>87605085944.418823</v>
      </c>
    </row>
    <row r="105" spans="2:12" outlineLevel="1" x14ac:dyDescent="0.25">
      <c r="B105" s="72" t="s">
        <v>4</v>
      </c>
      <c r="C105" s="113" t="s">
        <v>21</v>
      </c>
      <c r="D105" s="26">
        <v>17476466638.248856</v>
      </c>
      <c r="E105" s="26">
        <v>19283360496.913757</v>
      </c>
      <c r="F105" s="26">
        <v>24217431194.01358</v>
      </c>
      <c r="G105" s="26">
        <v>27609139441.707699</v>
      </c>
      <c r="H105" s="26">
        <v>28376270574.004395</v>
      </c>
      <c r="I105" s="26">
        <v>32225184475.476284</v>
      </c>
      <c r="J105" s="26">
        <v>36095932723.08287</v>
      </c>
      <c r="K105" s="26">
        <v>39462521961.008774</v>
      </c>
      <c r="L105" s="27">
        <v>43515915528.32708</v>
      </c>
    </row>
    <row r="106" spans="2:12" outlineLevel="1" x14ac:dyDescent="0.25">
      <c r="B106" s="68" t="s">
        <v>4</v>
      </c>
      <c r="C106" s="114" t="s">
        <v>22</v>
      </c>
      <c r="D106" s="28">
        <v>5031345158.6451759</v>
      </c>
      <c r="E106" s="28">
        <v>6121115332.949749</v>
      </c>
      <c r="F106" s="28">
        <v>7284120251.6637421</v>
      </c>
      <c r="G106" s="28">
        <v>8200600724.7848167</v>
      </c>
      <c r="H106" s="28">
        <v>10621774715.914209</v>
      </c>
      <c r="I106" s="28">
        <v>12183818687.43783</v>
      </c>
      <c r="J106" s="28">
        <v>14320854996.243361</v>
      </c>
      <c r="K106" s="28">
        <v>16896984775.221333</v>
      </c>
      <c r="L106" s="29">
        <v>19991793260.262638</v>
      </c>
    </row>
    <row r="107" spans="2:12" outlineLevel="1" x14ac:dyDescent="0.25">
      <c r="B107" s="68" t="s">
        <v>4</v>
      </c>
      <c r="C107" s="114" t="s">
        <v>23</v>
      </c>
      <c r="D107" s="28">
        <v>6175115180</v>
      </c>
      <c r="E107" s="28">
        <v>7841850820</v>
      </c>
      <c r="F107" s="28">
        <v>8945978824.5999985</v>
      </c>
      <c r="G107" s="28">
        <v>10221378200.199997</v>
      </c>
      <c r="H107" s="28">
        <v>11792229142.600002</v>
      </c>
      <c r="I107" s="28">
        <v>13490924230.199997</v>
      </c>
      <c r="J107" s="28">
        <v>15444273186.800001</v>
      </c>
      <c r="K107" s="28">
        <v>17700219552.199997</v>
      </c>
      <c r="L107" s="29">
        <v>20267694252</v>
      </c>
    </row>
    <row r="108" spans="2:12" outlineLevel="1" x14ac:dyDescent="0.25">
      <c r="B108" s="68" t="s">
        <v>4</v>
      </c>
      <c r="C108" s="124" t="s">
        <v>55</v>
      </c>
      <c r="D108" s="101">
        <f>+D136*22000+D137*17000</f>
        <v>653806248.42500007</v>
      </c>
      <c r="E108" s="101">
        <f t="shared" ref="E108:L108" si="31">+E136*22000+E137*17000</f>
        <v>470448908.16000003</v>
      </c>
      <c r="F108" s="101">
        <f t="shared" si="31"/>
        <v>454365328.70666677</v>
      </c>
      <c r="G108" s="101">
        <f t="shared" si="31"/>
        <v>711702669.14916658</v>
      </c>
      <c r="H108" s="101">
        <f t="shared" si="31"/>
        <v>220486677.03333336</v>
      </c>
      <c r="I108" s="101">
        <f t="shared" si="31"/>
        <v>400791747.89500004</v>
      </c>
      <c r="J108" s="101">
        <f t="shared" si="31"/>
        <v>382982828.89166659</v>
      </c>
      <c r="K108" s="101">
        <f t="shared" si="31"/>
        <v>357428906.30333334</v>
      </c>
      <c r="L108" s="102">
        <f t="shared" si="31"/>
        <v>300520316.19499999</v>
      </c>
    </row>
    <row r="109" spans="2:12" ht="15.75" thickBot="1" x14ac:dyDescent="0.3">
      <c r="B109" s="69" t="s">
        <v>4</v>
      </c>
      <c r="C109" s="123" t="s">
        <v>18</v>
      </c>
      <c r="D109" s="30">
        <f t="shared" ref="D109:L109" si="32">+SUM(D105:D108)</f>
        <v>29336733225.319031</v>
      </c>
      <c r="E109" s="30">
        <f t="shared" si="32"/>
        <v>33716775558.023506</v>
      </c>
      <c r="F109" s="30">
        <f t="shared" si="32"/>
        <v>40901895598.983986</v>
      </c>
      <c r="G109" s="30">
        <f t="shared" si="32"/>
        <v>46742821035.841682</v>
      </c>
      <c r="H109" s="30">
        <f t="shared" si="32"/>
        <v>51010761109.551933</v>
      </c>
      <c r="I109" s="30">
        <f t="shared" si="32"/>
        <v>58300719141.009109</v>
      </c>
      <c r="J109" s="30">
        <f t="shared" si="32"/>
        <v>66244043735.017906</v>
      </c>
      <c r="K109" s="30">
        <f t="shared" si="32"/>
        <v>74417155194.733429</v>
      </c>
      <c r="L109" s="31">
        <f t="shared" si="32"/>
        <v>84075923356.784729</v>
      </c>
    </row>
    <row r="110" spans="2:12" hidden="1" outlineLevel="1" x14ac:dyDescent="0.25">
      <c r="B110" s="72" t="s">
        <v>5</v>
      </c>
      <c r="C110" s="113" t="s">
        <v>21</v>
      </c>
      <c r="D110" s="26">
        <v>16173703998.353767</v>
      </c>
      <c r="E110" s="26">
        <v>17704225519.375557</v>
      </c>
      <c r="F110" s="26">
        <v>22566255921.503685</v>
      </c>
      <c r="G110" s="26">
        <v>24579309190.600254</v>
      </c>
      <c r="H110" s="26">
        <v>27101136217.639778</v>
      </c>
      <c r="I110" s="26">
        <v>30428072264.00235</v>
      </c>
      <c r="J110" s="26">
        <v>33019563229.699017</v>
      </c>
      <c r="K110" s="26">
        <v>37192386931.691994</v>
      </c>
      <c r="L110" s="27">
        <v>38959622810.52919</v>
      </c>
    </row>
    <row r="111" spans="2:12" hidden="1" outlineLevel="1" x14ac:dyDescent="0.25">
      <c r="B111" s="68" t="s">
        <v>5</v>
      </c>
      <c r="C111" s="114" t="s">
        <v>22</v>
      </c>
      <c r="D111" s="28">
        <v>8785562630.3010349</v>
      </c>
      <c r="E111" s="28">
        <v>10318713055.734442</v>
      </c>
      <c r="F111" s="28">
        <v>11623091992.069433</v>
      </c>
      <c r="G111" s="28">
        <v>13936299878.676077</v>
      </c>
      <c r="H111" s="28">
        <v>16141324658.654432</v>
      </c>
      <c r="I111" s="28">
        <v>17974915672.15192</v>
      </c>
      <c r="J111" s="28">
        <v>21424252342.560043</v>
      </c>
      <c r="K111" s="28">
        <v>25182099431.433094</v>
      </c>
      <c r="L111" s="29">
        <v>30578718567.292206</v>
      </c>
    </row>
    <row r="112" spans="2:12" hidden="1" outlineLevel="1" x14ac:dyDescent="0.25">
      <c r="B112" s="68" t="s">
        <v>5</v>
      </c>
      <c r="C112" s="114" t="s">
        <v>23</v>
      </c>
      <c r="D112" s="28">
        <v>7913578754.8671579</v>
      </c>
      <c r="E112" s="28">
        <v>9726323371.749382</v>
      </c>
      <c r="F112" s="28">
        <v>11089269727.839674</v>
      </c>
      <c r="G112" s="28">
        <v>12318679622.979256</v>
      </c>
      <c r="H112" s="28">
        <v>14026393266.195259</v>
      </c>
      <c r="I112" s="28">
        <v>15932500662.948841</v>
      </c>
      <c r="J112" s="28">
        <v>18043509960.967434</v>
      </c>
      <c r="K112" s="28">
        <v>20443151387.64275</v>
      </c>
      <c r="L112" s="29">
        <v>23133237019.8139</v>
      </c>
    </row>
    <row r="113" spans="2:12" hidden="1" outlineLevel="1" x14ac:dyDescent="0.25">
      <c r="B113" s="68" t="s">
        <v>5</v>
      </c>
      <c r="C113" s="124" t="s">
        <v>55</v>
      </c>
      <c r="D113" s="101">
        <f>+D138*22000+D139*17000</f>
        <v>1385386657.7549999</v>
      </c>
      <c r="E113" s="101">
        <f t="shared" ref="E113:L113" si="33">+E138*22000+E139*17000</f>
        <v>1217347063.5933332</v>
      </c>
      <c r="F113" s="101">
        <f t="shared" si="33"/>
        <v>1192132517.7483335</v>
      </c>
      <c r="G113" s="101">
        <f t="shared" si="33"/>
        <v>1186534301.3383331</v>
      </c>
      <c r="H113" s="101">
        <f t="shared" si="33"/>
        <v>1076492159.8566668</v>
      </c>
      <c r="I113" s="101">
        <f t="shared" si="33"/>
        <v>1149524066.1116667</v>
      </c>
      <c r="J113" s="101">
        <f t="shared" si="33"/>
        <v>1077841169.0383334</v>
      </c>
      <c r="K113" s="101">
        <f t="shared" si="33"/>
        <v>1016156083.6349999</v>
      </c>
      <c r="L113" s="102">
        <f t="shared" si="33"/>
        <v>753213818.72000015</v>
      </c>
    </row>
    <row r="114" spans="2:12" ht="15.75" collapsed="1" thickBot="1" x14ac:dyDescent="0.3">
      <c r="B114" s="69" t="s">
        <v>5</v>
      </c>
      <c r="C114" s="123" t="s">
        <v>18</v>
      </c>
      <c r="D114" s="30">
        <f t="shared" ref="D114:L114" si="34">+SUM(D110:D113)</f>
        <v>34258232041.276958</v>
      </c>
      <c r="E114" s="30">
        <f t="shared" si="34"/>
        <v>38966609010.452713</v>
      </c>
      <c r="F114" s="30">
        <f t="shared" si="34"/>
        <v>46470750159.161133</v>
      </c>
      <c r="G114" s="30">
        <f t="shared" si="34"/>
        <v>52020822993.593918</v>
      </c>
      <c r="H114" s="30">
        <f t="shared" si="34"/>
        <v>58345346302.346138</v>
      </c>
      <c r="I114" s="30">
        <f t="shared" si="34"/>
        <v>65485012665.214767</v>
      </c>
      <c r="J114" s="30">
        <f t="shared" si="34"/>
        <v>73565166702.264832</v>
      </c>
      <c r="K114" s="30">
        <f t="shared" si="34"/>
        <v>83833793834.402832</v>
      </c>
      <c r="L114" s="31">
        <f t="shared" si="34"/>
        <v>93424792216.355301</v>
      </c>
    </row>
    <row r="115" spans="2:12" hidden="1" outlineLevel="1" x14ac:dyDescent="0.25">
      <c r="B115" s="72" t="s">
        <v>54</v>
      </c>
      <c r="C115" s="113" t="s">
        <v>21</v>
      </c>
      <c r="D115" s="26">
        <v>19098646502.479324</v>
      </c>
      <c r="E115" s="26">
        <v>20936546888.445808</v>
      </c>
      <c r="F115" s="26">
        <v>24102740856.394848</v>
      </c>
      <c r="G115" s="26">
        <v>29177401210.280487</v>
      </c>
      <c r="H115" s="26">
        <v>31870492315.433628</v>
      </c>
      <c r="I115" s="26">
        <v>37144375654.912193</v>
      </c>
      <c r="J115" s="26">
        <v>38659196326.2724</v>
      </c>
      <c r="K115" s="26">
        <v>43567081840.239594</v>
      </c>
      <c r="L115" s="27">
        <v>48764036905.221085</v>
      </c>
    </row>
    <row r="116" spans="2:12" hidden="1" outlineLevel="1" x14ac:dyDescent="0.25">
      <c r="B116" s="68" t="s">
        <v>54</v>
      </c>
      <c r="C116" s="114" t="s">
        <v>22</v>
      </c>
      <c r="D116" s="28">
        <v>16593761648.038467</v>
      </c>
      <c r="E116" s="28">
        <v>18290881075.413284</v>
      </c>
      <c r="F116" s="28">
        <v>19276144903.637192</v>
      </c>
      <c r="G116" s="28">
        <v>24079583550.201355</v>
      </c>
      <c r="H116" s="28">
        <v>27213471034.115162</v>
      </c>
      <c r="I116" s="28">
        <v>30140393198.988617</v>
      </c>
      <c r="J116" s="28">
        <v>33715060772.898342</v>
      </c>
      <c r="K116" s="28">
        <v>40377847741.455482</v>
      </c>
      <c r="L116" s="29">
        <v>41996050975.030052</v>
      </c>
    </row>
    <row r="117" spans="2:12" hidden="1" outlineLevel="1" x14ac:dyDescent="0.25">
      <c r="B117" s="68" t="s">
        <v>54</v>
      </c>
      <c r="C117" s="114" t="s">
        <v>23</v>
      </c>
      <c r="D117" s="28">
        <v>10818959180</v>
      </c>
      <c r="E117" s="28">
        <v>12934906820</v>
      </c>
      <c r="F117" s="28">
        <v>14546677224.599998</v>
      </c>
      <c r="G117" s="28">
        <v>16395666200.199997</v>
      </c>
      <c r="H117" s="28">
        <v>18664459542.600002</v>
      </c>
      <c r="I117" s="28">
        <v>21102088230.199997</v>
      </c>
      <c r="J117" s="28">
        <v>23890382786.800003</v>
      </c>
      <c r="K117" s="28">
        <v>27089813152.199997</v>
      </c>
      <c r="L117" s="29">
        <v>30723444652</v>
      </c>
    </row>
    <row r="118" spans="2:12" hidden="1" outlineLevel="1" x14ac:dyDescent="0.25">
      <c r="B118" s="68" t="s">
        <v>54</v>
      </c>
      <c r="C118" s="124" t="s">
        <v>55</v>
      </c>
      <c r="D118" s="101">
        <f>+D140*22000+D141*17000</f>
        <v>7491321954.0166664</v>
      </c>
      <c r="E118" s="101">
        <f t="shared" ref="E118:L118" si="35">+E140*22000+E141*17000</f>
        <v>6774037979.0633326</v>
      </c>
      <c r="F118" s="101">
        <f t="shared" si="35"/>
        <v>5304553640.6575003</v>
      </c>
      <c r="G118" s="101">
        <f t="shared" si="35"/>
        <v>6404919133.5208321</v>
      </c>
      <c r="H118" s="101">
        <f t="shared" si="35"/>
        <v>5994150392.7833328</v>
      </c>
      <c r="I118" s="101">
        <f t="shared" si="35"/>
        <v>5282766564.3966675</v>
      </c>
      <c r="J118" s="101">
        <f t="shared" si="35"/>
        <v>4669506955.2091665</v>
      </c>
      <c r="K118" s="101">
        <f t="shared" si="35"/>
        <v>5419289875.3691673</v>
      </c>
      <c r="L118" s="102">
        <f t="shared" si="35"/>
        <v>3764965281.2083335</v>
      </c>
    </row>
    <row r="119" spans="2:12" ht="15.75" collapsed="1" thickBot="1" x14ac:dyDescent="0.3">
      <c r="B119" s="69" t="s">
        <v>54</v>
      </c>
      <c r="C119" s="123" t="s">
        <v>18</v>
      </c>
      <c r="D119" s="30">
        <f t="shared" ref="D119:L119" si="36">+SUM(D115:D118)</f>
        <v>54002689284.534454</v>
      </c>
      <c r="E119" s="30">
        <f t="shared" si="36"/>
        <v>58936372762.922424</v>
      </c>
      <c r="F119" s="30">
        <f t="shared" si="36"/>
        <v>63230116625.289543</v>
      </c>
      <c r="G119" s="30">
        <f t="shared" si="36"/>
        <v>76057570094.202667</v>
      </c>
      <c r="H119" s="30">
        <f t="shared" si="36"/>
        <v>83742573284.932129</v>
      </c>
      <c r="I119" s="30">
        <f t="shared" si="36"/>
        <v>93669623648.497467</v>
      </c>
      <c r="J119" s="30">
        <f t="shared" si="36"/>
        <v>100934146841.17992</v>
      </c>
      <c r="K119" s="30">
        <f t="shared" si="36"/>
        <v>116454032609.26424</v>
      </c>
      <c r="L119" s="31">
        <f t="shared" si="36"/>
        <v>125248497813.45946</v>
      </c>
    </row>
    <row r="120" spans="2:12" ht="15.75" thickBot="1" x14ac:dyDescent="0.3">
      <c r="B120" s="34"/>
      <c r="C120" s="21"/>
      <c r="D120" s="35">
        <f>+D122-D123</f>
        <v>-480312044.7633667</v>
      </c>
      <c r="E120" s="35">
        <f>+D120*12</f>
        <v>-5763744537.1604004</v>
      </c>
      <c r="F120" s="35"/>
      <c r="G120" s="35"/>
      <c r="H120" s="35"/>
      <c r="I120" s="35"/>
      <c r="J120" s="35"/>
      <c r="K120" s="35"/>
      <c r="L120" s="35"/>
    </row>
    <row r="121" spans="2:12" ht="15.75" thickBot="1" x14ac:dyDescent="0.3">
      <c r="C121" s="71" t="s">
        <v>24</v>
      </c>
      <c r="D121" s="103">
        <v>2022</v>
      </c>
      <c r="E121" s="36">
        <v>2023</v>
      </c>
      <c r="F121" s="36">
        <v>2024</v>
      </c>
      <c r="G121" s="36">
        <v>2025</v>
      </c>
      <c r="H121" s="36">
        <v>2026</v>
      </c>
      <c r="I121" s="36">
        <v>2027</v>
      </c>
      <c r="J121" s="36">
        <v>2028</v>
      </c>
      <c r="K121" s="36">
        <v>2029</v>
      </c>
      <c r="L121" s="37">
        <v>2030</v>
      </c>
    </row>
    <row r="122" spans="2:12" x14ac:dyDescent="0.25">
      <c r="C122" s="70" t="s">
        <v>2</v>
      </c>
      <c r="D122" s="105">
        <f>+D57+D94</f>
        <v>-50035933018.250397</v>
      </c>
      <c r="E122" s="26">
        <f t="shared" ref="E122:L122" si="37">+E57+E94</f>
        <v>-55019903185.956696</v>
      </c>
      <c r="F122" s="26">
        <f t="shared" si="37"/>
        <v>-57555631628.447968</v>
      </c>
      <c r="G122" s="26">
        <f t="shared" si="37"/>
        <v>-57509898296.038025</v>
      </c>
      <c r="H122" s="26">
        <f t="shared" si="37"/>
        <v>-58746816386.879364</v>
      </c>
      <c r="I122" s="26">
        <f t="shared" si="37"/>
        <v>-62659977273.713226</v>
      </c>
      <c r="J122" s="26">
        <f t="shared" si="37"/>
        <v>-65983013885.729935</v>
      </c>
      <c r="K122" s="26">
        <f t="shared" si="37"/>
        <v>-69382996703.643707</v>
      </c>
      <c r="L122" s="27">
        <f t="shared" si="37"/>
        <v>-74340894209.238998</v>
      </c>
    </row>
    <row r="123" spans="2:12" x14ac:dyDescent="0.25">
      <c r="C123" s="68" t="s">
        <v>3</v>
      </c>
      <c r="D123" s="104">
        <f>+D63+D99</f>
        <v>-49555620973.48703</v>
      </c>
      <c r="E123" s="104">
        <f t="shared" ref="E123:L123" si="38">+E63+E99</f>
        <v>-54866366672.198601</v>
      </c>
      <c r="F123" s="104">
        <f t="shared" si="38"/>
        <v>-55874485307.408981</v>
      </c>
      <c r="G123" s="104">
        <f t="shared" si="38"/>
        <v>-55996367898.140488</v>
      </c>
      <c r="H123" s="104">
        <f t="shared" si="38"/>
        <v>-56453511212.939728</v>
      </c>
      <c r="I123" s="104">
        <f t="shared" si="38"/>
        <v>-59920978875.302162</v>
      </c>
      <c r="J123" s="104">
        <f t="shared" si="38"/>
        <v>-63225899078.484917</v>
      </c>
      <c r="K123" s="104">
        <f t="shared" si="38"/>
        <v>-66301486505.165955</v>
      </c>
      <c r="L123" s="104">
        <f t="shared" si="38"/>
        <v>-70302174370.764511</v>
      </c>
    </row>
    <row r="124" spans="2:12" x14ac:dyDescent="0.25">
      <c r="C124" s="68" t="s">
        <v>52</v>
      </c>
      <c r="D124" s="104">
        <f>+D69+D104</f>
        <v>-49531332351.492828</v>
      </c>
      <c r="E124" s="32">
        <f t="shared" ref="E124:L124" si="39">+E69+E104</f>
        <v>-54725707149.253754</v>
      </c>
      <c r="F124" s="32">
        <f t="shared" si="39"/>
        <v>-55810386049.030327</v>
      </c>
      <c r="G124" s="32">
        <f t="shared" si="39"/>
        <v>-56670876008.318077</v>
      </c>
      <c r="H124" s="32">
        <f t="shared" si="39"/>
        <v>-57614574028.030533</v>
      </c>
      <c r="I124" s="32">
        <f t="shared" si="39"/>
        <v>-59829271458.788918</v>
      </c>
      <c r="J124" s="32">
        <f t="shared" si="39"/>
        <v>-64107104028.967468</v>
      </c>
      <c r="K124" s="32">
        <f t="shared" si="39"/>
        <v>-66958537180.869827</v>
      </c>
      <c r="L124" s="33">
        <f t="shared" si="39"/>
        <v>-71903949224.13858</v>
      </c>
    </row>
    <row r="125" spans="2:12" x14ac:dyDescent="0.25">
      <c r="C125" s="68" t="s">
        <v>4</v>
      </c>
      <c r="D125" s="104">
        <f>+D75+D109</f>
        <v>-49529927093.230042</v>
      </c>
      <c r="E125" s="32">
        <f t="shared" ref="E125:L125" si="40">+E75+E109</f>
        <v>-55346551627.373589</v>
      </c>
      <c r="F125" s="32">
        <f t="shared" si="40"/>
        <v>-54550305313.933235</v>
      </c>
      <c r="G125" s="32">
        <f t="shared" si="40"/>
        <v>-54619698765.123161</v>
      </c>
      <c r="H125" s="32">
        <f t="shared" si="40"/>
        <v>-57651551938.92701</v>
      </c>
      <c r="I125" s="32">
        <f t="shared" si="40"/>
        <v>-57687126073.168457</v>
      </c>
      <c r="J125" s="32">
        <f t="shared" si="40"/>
        <v>-61430153050.737053</v>
      </c>
      <c r="K125" s="32">
        <f t="shared" si="40"/>
        <v>-65215114080.018066</v>
      </c>
      <c r="L125" s="33">
        <f t="shared" si="40"/>
        <v>-68479019449.295044</v>
      </c>
    </row>
    <row r="126" spans="2:12" x14ac:dyDescent="0.25">
      <c r="C126" s="68" t="s">
        <v>5</v>
      </c>
      <c r="D126" s="104">
        <f>+D81+D114</f>
        <v>-49584112393.187912</v>
      </c>
      <c r="E126" s="32">
        <f t="shared" ref="E126:L126" si="41">+E81+E114</f>
        <v>-53309186227.12767</v>
      </c>
      <c r="F126" s="32">
        <f t="shared" si="41"/>
        <v>-55385650697.511795</v>
      </c>
      <c r="G126" s="32">
        <f t="shared" si="41"/>
        <v>-55616717084.669968</v>
      </c>
      <c r="H126" s="32">
        <f t="shared" si="41"/>
        <v>-56541570980.879539</v>
      </c>
      <c r="I126" s="32">
        <f t="shared" si="41"/>
        <v>-59816427015.823715</v>
      </c>
      <c r="J126" s="32">
        <f t="shared" si="41"/>
        <v>-62549961780.484726</v>
      </c>
      <c r="K126" s="32">
        <f t="shared" si="41"/>
        <v>-65644948836.54895</v>
      </c>
      <c r="L126" s="33">
        <f t="shared" si="41"/>
        <v>-70245438282.754898</v>
      </c>
    </row>
    <row r="127" spans="2:12" ht="15.75" thickBot="1" x14ac:dyDescent="0.3">
      <c r="C127" s="69" t="s">
        <v>54</v>
      </c>
      <c r="D127" s="106">
        <f>+D87+D119</f>
        <v>-47048649857.456818</v>
      </c>
      <c r="E127" s="107">
        <f t="shared" ref="E127:L127" si="42">+E87+E119</f>
        <v>-52080969066.32692</v>
      </c>
      <c r="F127" s="107">
        <f t="shared" si="42"/>
        <v>-58165607741.93705</v>
      </c>
      <c r="G127" s="107">
        <f t="shared" si="42"/>
        <v>-54987166469.268051</v>
      </c>
      <c r="H127" s="107">
        <f t="shared" si="42"/>
        <v>-56469146374.51178</v>
      </c>
      <c r="I127" s="107">
        <f t="shared" si="42"/>
        <v>-61397805970.971527</v>
      </c>
      <c r="J127" s="107">
        <f t="shared" si="42"/>
        <v>-67783452032.39003</v>
      </c>
      <c r="K127" s="107">
        <f t="shared" si="42"/>
        <v>-71209293840.003952</v>
      </c>
      <c r="L127" s="108">
        <f t="shared" si="42"/>
        <v>-75239637321.205063</v>
      </c>
    </row>
    <row r="128" spans="2:12" ht="15.75" thickBot="1" x14ac:dyDescent="0.3">
      <c r="C128" s="21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2:108" ht="15.75" thickBot="1" x14ac:dyDescent="0.3">
      <c r="C129" s="80" t="s">
        <v>25</v>
      </c>
      <c r="D129" s="41">
        <v>2022</v>
      </c>
      <c r="E129" s="24">
        <v>2023</v>
      </c>
      <c r="F129" s="24">
        <v>2024</v>
      </c>
      <c r="G129" s="24">
        <v>2025</v>
      </c>
      <c r="H129" s="24">
        <v>2026</v>
      </c>
      <c r="I129" s="24">
        <v>2027</v>
      </c>
      <c r="J129" s="24">
        <v>2028</v>
      </c>
      <c r="K129" s="24">
        <v>2029</v>
      </c>
      <c r="L129" s="25">
        <v>2030</v>
      </c>
    </row>
    <row r="130" spans="2:108" s="45" customFormat="1" x14ac:dyDescent="0.25">
      <c r="B130" s="187" t="s">
        <v>2</v>
      </c>
      <c r="C130" s="72" t="s">
        <v>26</v>
      </c>
      <c r="D130" s="42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4">
        <v>0</v>
      </c>
    </row>
    <row r="131" spans="2:108" s="45" customFormat="1" ht="15.75" thickBot="1" x14ac:dyDescent="0.3">
      <c r="B131" s="188"/>
      <c r="C131" s="69" t="s">
        <v>27</v>
      </c>
      <c r="D131" s="46">
        <v>906.9825525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8">
        <v>0</v>
      </c>
    </row>
    <row r="132" spans="2:108" s="45" customFormat="1" x14ac:dyDescent="0.25">
      <c r="B132" s="187" t="s">
        <v>3</v>
      </c>
      <c r="C132" s="72" t="s">
        <v>26</v>
      </c>
      <c r="D132" s="42">
        <v>45730.874368333338</v>
      </c>
      <c r="E132" s="43">
        <v>30057.729495833333</v>
      </c>
      <c r="F132" s="43">
        <v>34487.769410833338</v>
      </c>
      <c r="G132" s="43">
        <v>34504.521165000006</v>
      </c>
      <c r="H132" s="43">
        <v>35526.2920925</v>
      </c>
      <c r="I132" s="43">
        <v>35672.354555833335</v>
      </c>
      <c r="J132" s="43">
        <v>31297.844861666668</v>
      </c>
      <c r="K132" s="43">
        <v>32104.440327500004</v>
      </c>
      <c r="L132" s="44">
        <v>25350.761663333335</v>
      </c>
    </row>
    <row r="133" spans="2:108" s="45" customFormat="1" ht="15.75" thickBot="1" x14ac:dyDescent="0.3">
      <c r="B133" s="188"/>
      <c r="C133" s="69" t="s">
        <v>27</v>
      </c>
      <c r="D133" s="46">
        <v>2336.1983541666664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0</v>
      </c>
      <c r="L133" s="48">
        <v>0</v>
      </c>
    </row>
    <row r="134" spans="2:108" s="45" customFormat="1" x14ac:dyDescent="0.25">
      <c r="B134" s="187" t="s">
        <v>52</v>
      </c>
      <c r="C134" s="72" t="s">
        <v>26</v>
      </c>
      <c r="D134" s="42">
        <v>69522.321972500009</v>
      </c>
      <c r="E134" s="43">
        <v>66623.071230000001</v>
      </c>
      <c r="F134" s="43">
        <v>66623.071230000001</v>
      </c>
      <c r="G134" s="43">
        <v>53375.522579999997</v>
      </c>
      <c r="H134" s="43">
        <v>66623.071230000001</v>
      </c>
      <c r="I134" s="43">
        <v>80131.719710000005</v>
      </c>
      <c r="J134" s="43">
        <v>66598.643110000005</v>
      </c>
      <c r="K134" s="43">
        <v>73743.776670000007</v>
      </c>
      <c r="L134" s="44">
        <v>54811.964970000001</v>
      </c>
      <c r="M134" s="45">
        <v>57964.212090000001</v>
      </c>
      <c r="N134" s="45">
        <v>88697.254319999993</v>
      </c>
      <c r="O134" s="45">
        <v>16271.80025</v>
      </c>
      <c r="P134" s="45">
        <v>93063.076700000005</v>
      </c>
      <c r="Q134" s="45">
        <v>65377.265340833321</v>
      </c>
      <c r="R134" s="45">
        <v>66205.029710000003</v>
      </c>
      <c r="S134" s="45">
        <v>66205.029710000003</v>
      </c>
      <c r="T134" s="45">
        <v>52612.459730000002</v>
      </c>
      <c r="U134" s="45">
        <v>70318.701830000005</v>
      </c>
      <c r="V134" s="45">
        <v>77362.059150000001</v>
      </c>
      <c r="W134" s="45">
        <v>62699.713320000003</v>
      </c>
      <c r="X134" s="45">
        <v>70073.885389999996</v>
      </c>
      <c r="Y134" s="45">
        <v>54086.806989999997</v>
      </c>
      <c r="Z134" s="45">
        <v>57321.977800000001</v>
      </c>
      <c r="AA134" s="45">
        <v>88853.866840000002</v>
      </c>
      <c r="AB134" s="45">
        <v>14543.08661</v>
      </c>
      <c r="AC134" s="45">
        <v>93332.695000000007</v>
      </c>
      <c r="AD134" s="45">
        <v>64467.942673333338</v>
      </c>
      <c r="AE134" s="45">
        <v>71087.112909999996</v>
      </c>
      <c r="AF134" s="45">
        <v>65756.563080000007</v>
      </c>
      <c r="AG134" s="45">
        <v>51816.469360000003</v>
      </c>
      <c r="AH134" s="45">
        <v>65756.563080000007</v>
      </c>
      <c r="AI134" s="45">
        <v>79969.018219999998</v>
      </c>
      <c r="AJ134" s="45">
        <v>62161.600140000002</v>
      </c>
      <c r="AK134" s="45">
        <v>69723.03168</v>
      </c>
      <c r="AL134" s="45">
        <v>53329.233509999998</v>
      </c>
      <c r="AM134" s="45">
        <v>56645.830419999998</v>
      </c>
      <c r="AN134" s="45">
        <v>160053.24745</v>
      </c>
      <c r="AO134" s="45">
        <v>0</v>
      </c>
      <c r="AP134" s="45">
        <v>58527.572350000002</v>
      </c>
      <c r="AQ134" s="45">
        <v>66235.520183333327</v>
      </c>
      <c r="AR134" s="45">
        <v>42041.366959999999</v>
      </c>
      <c r="AS134" s="45">
        <v>65289.789239999998</v>
      </c>
      <c r="AT134" s="45">
        <v>50999.166980000002</v>
      </c>
      <c r="AU134" s="45">
        <v>65289.789239999998</v>
      </c>
      <c r="AV134" s="45">
        <v>81271.311879999994</v>
      </c>
      <c r="AW134" s="45">
        <v>61604.677349999998</v>
      </c>
      <c r="AX134" s="45">
        <v>69356.368359999993</v>
      </c>
      <c r="AY134" s="45">
        <v>52550.87444</v>
      </c>
      <c r="AZ134" s="45">
        <v>55950.38063</v>
      </c>
      <c r="BA134" s="45">
        <v>89097.929650000005</v>
      </c>
      <c r="BB134" s="45">
        <v>10978.46826</v>
      </c>
      <c r="BC134" s="45">
        <v>93807.822230000005</v>
      </c>
      <c r="BD134" s="45">
        <v>61519.82876833334</v>
      </c>
      <c r="BE134" s="45">
        <v>64826.497300000003</v>
      </c>
      <c r="BF134" s="45">
        <v>64826.497300000003</v>
      </c>
      <c r="BG134" s="45">
        <v>50227.404150000002</v>
      </c>
      <c r="BH134" s="45">
        <v>64826.497300000003</v>
      </c>
      <c r="BI134" s="45">
        <v>79714.677420000007</v>
      </c>
      <c r="BJ134" s="45">
        <v>120246.34355999999</v>
      </c>
      <c r="BK134" s="45">
        <v>18918.723160000001</v>
      </c>
      <c r="BL134" s="45">
        <v>42691.137730000002</v>
      </c>
      <c r="BM134" s="45">
        <v>55285.316639999997</v>
      </c>
      <c r="BN134" s="45">
        <v>137367.87018999999</v>
      </c>
      <c r="BO134" s="45">
        <v>0</v>
      </c>
      <c r="BP134" s="45">
        <v>59663.601649999997</v>
      </c>
      <c r="BQ134" s="45">
        <v>63216.213866666665</v>
      </c>
      <c r="BR134" s="45">
        <v>59772.157209999998</v>
      </c>
      <c r="BS134" s="45">
        <v>64350.662179999999</v>
      </c>
      <c r="BT134" s="45">
        <v>49438.098149999998</v>
      </c>
      <c r="BU134" s="45">
        <v>100620.58921999999</v>
      </c>
      <c r="BV134" s="45">
        <v>43288.234499999999</v>
      </c>
      <c r="BW134" s="45">
        <v>88479.024130000005</v>
      </c>
      <c r="BX134" s="45">
        <v>103365.08249</v>
      </c>
      <c r="BY134" s="45">
        <v>0</v>
      </c>
      <c r="BZ134" s="45">
        <v>120506.45075</v>
      </c>
      <c r="CA134" s="45">
        <v>91866.572809999998</v>
      </c>
      <c r="CB134" s="45">
        <v>0</v>
      </c>
      <c r="CC134" s="45">
        <v>59268.209080000001</v>
      </c>
      <c r="CD134" s="45">
        <v>65079.590043333337</v>
      </c>
      <c r="CE134" s="45">
        <v>27689.082119999999</v>
      </c>
      <c r="CF134" s="45">
        <v>68238.570800000001</v>
      </c>
      <c r="CG134" s="45">
        <v>44264.597690000002</v>
      </c>
      <c r="CH134" s="45">
        <v>68238.570800000001</v>
      </c>
      <c r="CI134" s="45">
        <v>75031.987250000006</v>
      </c>
      <c r="CJ134" s="45">
        <v>59941.098209999996</v>
      </c>
      <c r="CK134" s="45">
        <v>68202.993140000006</v>
      </c>
      <c r="CL134" s="45">
        <v>50287.854630000002</v>
      </c>
      <c r="CM134" s="45">
        <v>53910.42499</v>
      </c>
      <c r="CN134" s="45">
        <v>89248.30515</v>
      </c>
      <c r="CO134" s="45">
        <v>5969.2112200000001</v>
      </c>
      <c r="CP134" s="45">
        <v>131954.17173999999</v>
      </c>
      <c r="CQ134" s="45">
        <v>61914.738978333342</v>
      </c>
      <c r="CR134" s="45">
        <v>25684.09505</v>
      </c>
      <c r="CS134" s="45">
        <v>63368.705190000001</v>
      </c>
      <c r="CT134" s="45">
        <v>47873.261859999999</v>
      </c>
      <c r="CU134" s="45">
        <v>63368.705190000001</v>
      </c>
      <c r="CV134" s="45">
        <v>79168.727719999995</v>
      </c>
      <c r="CW134" s="45">
        <v>59373.581570000002</v>
      </c>
      <c r="CX134" s="45">
        <v>67777.673509999993</v>
      </c>
      <c r="CY134" s="45">
        <v>49555.377979999997</v>
      </c>
      <c r="CZ134" s="45">
        <v>53240.633909999997</v>
      </c>
      <c r="DA134" s="45">
        <v>89185.137159999998</v>
      </c>
      <c r="DB134" s="45">
        <v>4476.0389999999998</v>
      </c>
      <c r="DC134" s="45">
        <v>0</v>
      </c>
      <c r="DD134" s="45">
        <v>50255.994844999987</v>
      </c>
    </row>
    <row r="135" spans="2:108" s="45" customFormat="1" ht="15.75" thickBot="1" x14ac:dyDescent="0.3">
      <c r="B135" s="188"/>
      <c r="C135" s="69" t="s">
        <v>27</v>
      </c>
      <c r="D135" s="46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8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T135" s="45">
        <v>0</v>
      </c>
      <c r="U135" s="45">
        <v>0</v>
      </c>
      <c r="V135" s="45">
        <v>0</v>
      </c>
      <c r="W135" s="45">
        <v>0</v>
      </c>
      <c r="X135" s="45">
        <v>0</v>
      </c>
      <c r="Y135" s="45">
        <v>0</v>
      </c>
      <c r="Z135" s="45">
        <v>0</v>
      </c>
      <c r="AA135" s="45">
        <v>0</v>
      </c>
      <c r="AB135" s="45">
        <v>0</v>
      </c>
      <c r="AC135" s="45">
        <v>0</v>
      </c>
      <c r="AD135" s="45">
        <v>0</v>
      </c>
      <c r="AE135" s="45">
        <v>0</v>
      </c>
      <c r="AF135" s="45">
        <v>0</v>
      </c>
      <c r="AG135" s="45">
        <v>0</v>
      </c>
      <c r="AH135" s="45">
        <v>0</v>
      </c>
      <c r="AI135" s="45">
        <v>0</v>
      </c>
      <c r="AJ135" s="45">
        <v>0</v>
      </c>
      <c r="AK135" s="45">
        <v>0</v>
      </c>
      <c r="AL135" s="45">
        <v>0</v>
      </c>
      <c r="AM135" s="45">
        <v>0</v>
      </c>
      <c r="AN135" s="45">
        <v>0</v>
      </c>
      <c r="AO135" s="45">
        <v>0</v>
      </c>
      <c r="AP135" s="45">
        <v>0</v>
      </c>
      <c r="AQ135" s="45">
        <v>0</v>
      </c>
      <c r="AR135" s="45">
        <v>0</v>
      </c>
      <c r="AS135" s="45">
        <v>0</v>
      </c>
      <c r="AT135" s="45">
        <v>0</v>
      </c>
      <c r="AU135" s="45">
        <v>0</v>
      </c>
      <c r="AV135" s="45">
        <v>0</v>
      </c>
      <c r="AW135" s="45">
        <v>0</v>
      </c>
      <c r="AX135" s="45">
        <v>0</v>
      </c>
      <c r="AY135" s="45">
        <v>0</v>
      </c>
      <c r="AZ135" s="45">
        <v>0</v>
      </c>
      <c r="BA135" s="45">
        <v>0</v>
      </c>
      <c r="BB135" s="45">
        <v>0</v>
      </c>
      <c r="BC135" s="45">
        <v>0</v>
      </c>
      <c r="BD135" s="45">
        <v>0</v>
      </c>
      <c r="BE135" s="45">
        <v>0</v>
      </c>
      <c r="BF135" s="45">
        <v>0</v>
      </c>
      <c r="BG135" s="45">
        <v>0</v>
      </c>
      <c r="BH135" s="45">
        <v>0</v>
      </c>
      <c r="BI135" s="45">
        <v>0</v>
      </c>
      <c r="BJ135" s="45">
        <v>0</v>
      </c>
      <c r="BK135" s="45">
        <v>0</v>
      </c>
      <c r="BL135" s="45">
        <v>0</v>
      </c>
      <c r="BM135" s="45">
        <v>0</v>
      </c>
      <c r="BN135" s="45">
        <v>0</v>
      </c>
      <c r="BO135" s="45">
        <v>0</v>
      </c>
      <c r="BP135" s="45">
        <v>0</v>
      </c>
      <c r="BQ135" s="45">
        <v>0</v>
      </c>
      <c r="BR135" s="45">
        <v>0</v>
      </c>
      <c r="BS135" s="45">
        <v>0</v>
      </c>
      <c r="BT135" s="45">
        <v>0</v>
      </c>
      <c r="BU135" s="45">
        <v>0</v>
      </c>
      <c r="BV135" s="45">
        <v>0</v>
      </c>
      <c r="BW135" s="45">
        <v>0</v>
      </c>
      <c r="BX135" s="45">
        <v>0</v>
      </c>
      <c r="BY135" s="45">
        <v>0</v>
      </c>
      <c r="BZ135" s="45">
        <v>3145.32699</v>
      </c>
      <c r="CA135" s="45">
        <v>0</v>
      </c>
      <c r="CB135" s="45">
        <v>0</v>
      </c>
      <c r="CC135" s="45">
        <v>0</v>
      </c>
      <c r="CD135" s="45">
        <v>262.11058250000002</v>
      </c>
      <c r="CE135" s="45">
        <v>0</v>
      </c>
      <c r="CF135" s="45">
        <v>0</v>
      </c>
      <c r="CG135" s="45">
        <v>0</v>
      </c>
      <c r="CH135" s="45">
        <v>0</v>
      </c>
      <c r="CI135" s="45">
        <v>0</v>
      </c>
      <c r="CJ135" s="45">
        <v>0</v>
      </c>
      <c r="CK135" s="45">
        <v>0</v>
      </c>
      <c r="CL135" s="45">
        <v>0</v>
      </c>
      <c r="CM135" s="45">
        <v>0</v>
      </c>
      <c r="CN135" s="45">
        <v>0</v>
      </c>
      <c r="CO135" s="45">
        <v>0</v>
      </c>
      <c r="CP135" s="45">
        <v>0</v>
      </c>
      <c r="CQ135" s="45">
        <v>0</v>
      </c>
      <c r="CR135" s="45">
        <v>0</v>
      </c>
      <c r="CS135" s="45">
        <v>0</v>
      </c>
      <c r="CT135" s="45">
        <v>0</v>
      </c>
      <c r="CU135" s="45">
        <v>0</v>
      </c>
      <c r="CV135" s="45">
        <v>0</v>
      </c>
      <c r="CW135" s="45">
        <v>0</v>
      </c>
      <c r="CX135" s="45">
        <v>0</v>
      </c>
      <c r="CY135" s="45">
        <v>0</v>
      </c>
      <c r="CZ135" s="45">
        <v>0</v>
      </c>
      <c r="DA135" s="45">
        <v>0</v>
      </c>
      <c r="DB135" s="45">
        <v>0</v>
      </c>
      <c r="DC135" s="45">
        <v>0</v>
      </c>
      <c r="DD135" s="45">
        <v>0</v>
      </c>
    </row>
    <row r="136" spans="2:108" s="45" customFormat="1" x14ac:dyDescent="0.25">
      <c r="B136" s="187" t="s">
        <v>4</v>
      </c>
      <c r="C136" s="72" t="s">
        <v>26</v>
      </c>
      <c r="D136" s="42">
        <v>29718.465837500004</v>
      </c>
      <c r="E136" s="43">
        <v>21384.041280000001</v>
      </c>
      <c r="F136" s="43">
        <v>20652.969486666672</v>
      </c>
      <c r="G136" s="43">
        <v>31569.089469166665</v>
      </c>
      <c r="H136" s="43">
        <v>10022.121683333335</v>
      </c>
      <c r="I136" s="43">
        <v>18217.806722500001</v>
      </c>
      <c r="J136" s="43">
        <v>17408.310404166663</v>
      </c>
      <c r="K136" s="43">
        <v>16246.768468333334</v>
      </c>
      <c r="L136" s="44">
        <v>13660.0143725</v>
      </c>
    </row>
    <row r="137" spans="2:108" s="45" customFormat="1" ht="15.75" thickBot="1" x14ac:dyDescent="0.3">
      <c r="B137" s="188"/>
      <c r="C137" s="69" t="s">
        <v>27</v>
      </c>
      <c r="D137" s="46">
        <v>0</v>
      </c>
      <c r="E137" s="47">
        <v>0</v>
      </c>
      <c r="F137" s="47">
        <v>0</v>
      </c>
      <c r="G137" s="47">
        <v>1010.7471075</v>
      </c>
      <c r="H137" s="47">
        <v>0</v>
      </c>
      <c r="I137" s="47">
        <v>0</v>
      </c>
      <c r="J137" s="47">
        <v>0</v>
      </c>
      <c r="K137" s="47">
        <v>0</v>
      </c>
      <c r="L137" s="48">
        <v>0</v>
      </c>
    </row>
    <row r="138" spans="2:108" s="45" customFormat="1" x14ac:dyDescent="0.25">
      <c r="B138" s="189" t="s">
        <v>5</v>
      </c>
      <c r="C138" s="70" t="s">
        <v>26</v>
      </c>
      <c r="D138" s="49">
        <v>60274.246549166659</v>
      </c>
      <c r="E138" s="50">
        <v>52843.574374166667</v>
      </c>
      <c r="F138" s="50">
        <v>54187.84171583334</v>
      </c>
      <c r="G138" s="50">
        <v>51649.659035833327</v>
      </c>
      <c r="H138" s="50">
        <v>48931.461811666668</v>
      </c>
      <c r="I138" s="50">
        <v>52251.093914166668</v>
      </c>
      <c r="J138" s="50">
        <v>48992.780410833337</v>
      </c>
      <c r="K138" s="50">
        <v>46188.912892499997</v>
      </c>
      <c r="L138" s="51">
        <v>34236.991760000004</v>
      </c>
    </row>
    <row r="139" spans="2:108" s="45" customFormat="1" ht="15.75" thickBot="1" x14ac:dyDescent="0.3">
      <c r="B139" s="188"/>
      <c r="C139" s="69" t="s">
        <v>27</v>
      </c>
      <c r="D139" s="46">
        <v>3491.3666866666667</v>
      </c>
      <c r="E139" s="47">
        <v>3222.8486683333335</v>
      </c>
      <c r="F139" s="47">
        <v>0</v>
      </c>
      <c r="G139" s="47">
        <v>2955.4001499999999</v>
      </c>
      <c r="H139" s="47">
        <v>0</v>
      </c>
      <c r="I139" s="47">
        <v>0</v>
      </c>
      <c r="J139" s="47">
        <v>0</v>
      </c>
      <c r="K139" s="47">
        <v>0</v>
      </c>
      <c r="L139" s="48">
        <v>0</v>
      </c>
    </row>
    <row r="140" spans="2:108" s="45" customFormat="1" x14ac:dyDescent="0.25">
      <c r="B140" s="189" t="s">
        <v>54</v>
      </c>
      <c r="C140" s="70" t="s">
        <v>26</v>
      </c>
      <c r="D140" s="49">
        <v>201007.95907000001</v>
      </c>
      <c r="E140" s="50">
        <v>181455.04008583332</v>
      </c>
      <c r="F140" s="50">
        <v>146353.95906916668</v>
      </c>
      <c r="G140" s="50">
        <v>171497.80881916665</v>
      </c>
      <c r="H140" s="50">
        <v>161710.70030666667</v>
      </c>
      <c r="I140" s="50">
        <v>144389.07085916668</v>
      </c>
      <c r="J140" s="50">
        <v>129143.68102249999</v>
      </c>
      <c r="K140" s="50">
        <v>146734.35556166669</v>
      </c>
      <c r="L140" s="51">
        <v>105835.92489166667</v>
      </c>
    </row>
    <row r="141" spans="2:108" s="45" customFormat="1" ht="15.75" thickBot="1" x14ac:dyDescent="0.3">
      <c r="B141" s="188"/>
      <c r="C141" s="69" t="s">
        <v>27</v>
      </c>
      <c r="D141" s="46">
        <v>180538.05026333334</v>
      </c>
      <c r="E141" s="47">
        <v>163648.652775</v>
      </c>
      <c r="F141" s="47">
        <v>122633.32594916667</v>
      </c>
      <c r="G141" s="47">
        <v>154821.60820583333</v>
      </c>
      <c r="H141" s="47">
        <v>143324.41094333332</v>
      </c>
      <c r="I141" s="47">
        <v>123894.529735</v>
      </c>
      <c r="J141" s="47">
        <v>107549.76310083333</v>
      </c>
      <c r="K141" s="47">
        <v>128890.2384125</v>
      </c>
      <c r="L141" s="48">
        <v>84504.407858333332</v>
      </c>
    </row>
    <row r="142" spans="2:108" s="45" customFormat="1" ht="15.75" thickBot="1" x14ac:dyDescent="0.3">
      <c r="B142"/>
      <c r="C142" s="21"/>
      <c r="D142" s="52"/>
      <c r="E142" s="52"/>
      <c r="F142" s="52"/>
      <c r="G142" s="52"/>
      <c r="H142" s="52"/>
      <c r="I142" s="52"/>
      <c r="J142" s="52"/>
      <c r="K142" s="52"/>
      <c r="L142" s="52"/>
    </row>
    <row r="143" spans="2:108" s="45" customFormat="1" ht="15.75" thickBot="1" x14ac:dyDescent="0.3">
      <c r="B143"/>
      <c r="C143" s="74" t="s">
        <v>28</v>
      </c>
      <c r="D143" s="36">
        <v>2022</v>
      </c>
      <c r="E143" s="36">
        <v>2023</v>
      </c>
      <c r="F143" s="36">
        <v>2024</v>
      </c>
      <c r="G143" s="36">
        <v>2025</v>
      </c>
      <c r="H143" s="36">
        <v>2026</v>
      </c>
      <c r="I143" s="36">
        <v>2027</v>
      </c>
      <c r="J143" s="36">
        <v>2028</v>
      </c>
      <c r="K143" s="36">
        <v>2029</v>
      </c>
      <c r="L143" s="37">
        <v>2030</v>
      </c>
    </row>
    <row r="144" spans="2:108" s="45" customFormat="1" x14ac:dyDescent="0.25">
      <c r="B144" s="198" t="s">
        <v>2</v>
      </c>
      <c r="C144" s="81" t="s">
        <v>29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4">
        <v>0</v>
      </c>
    </row>
    <row r="145" spans="2:12" s="45" customFormat="1" x14ac:dyDescent="0.25">
      <c r="B145" s="199"/>
      <c r="C145" s="82" t="s">
        <v>30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4">
        <v>0</v>
      </c>
    </row>
    <row r="146" spans="2:12" s="45" customFormat="1" ht="15.75" thickBot="1" x14ac:dyDescent="0.3">
      <c r="B146" s="200"/>
      <c r="C146" s="83" t="s">
        <v>31</v>
      </c>
      <c r="D146" s="47">
        <v>0</v>
      </c>
      <c r="E146" s="47">
        <v>0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0</v>
      </c>
      <c r="L146" s="48">
        <v>0</v>
      </c>
    </row>
    <row r="147" spans="2:12" s="45" customFormat="1" x14ac:dyDescent="0.25">
      <c r="B147" s="198" t="s">
        <v>3</v>
      </c>
      <c r="C147" s="81" t="s">
        <v>29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4">
        <v>0</v>
      </c>
    </row>
    <row r="148" spans="2:12" s="45" customFormat="1" x14ac:dyDescent="0.25">
      <c r="B148" s="199"/>
      <c r="C148" s="82" t="s">
        <v>30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0</v>
      </c>
      <c r="K148" s="53">
        <v>0</v>
      </c>
      <c r="L148" s="54">
        <v>0</v>
      </c>
    </row>
    <row r="149" spans="2:12" s="45" customFormat="1" ht="15.75" thickBot="1" x14ac:dyDescent="0.3">
      <c r="B149" s="200"/>
      <c r="C149" s="83" t="s">
        <v>31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8">
        <v>0</v>
      </c>
    </row>
    <row r="150" spans="2:12" s="45" customFormat="1" x14ac:dyDescent="0.25">
      <c r="B150" s="198" t="s">
        <v>4</v>
      </c>
      <c r="C150" s="81" t="s">
        <v>29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4">
        <v>0</v>
      </c>
    </row>
    <row r="151" spans="2:12" s="45" customFormat="1" x14ac:dyDescent="0.25">
      <c r="B151" s="199"/>
      <c r="C151" s="82" t="s">
        <v>30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4">
        <v>0</v>
      </c>
    </row>
    <row r="152" spans="2:12" s="45" customFormat="1" ht="15.75" thickBot="1" x14ac:dyDescent="0.3">
      <c r="B152" s="200"/>
      <c r="C152" s="83" t="s">
        <v>31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48">
        <v>0</v>
      </c>
    </row>
    <row r="153" spans="2:12" s="45" customFormat="1" x14ac:dyDescent="0.25">
      <c r="B153" s="201" t="s">
        <v>5</v>
      </c>
      <c r="C153" s="67" t="s">
        <v>29</v>
      </c>
      <c r="D153" s="50">
        <v>0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  <c r="K153" s="50">
        <v>0</v>
      </c>
      <c r="L153" s="51">
        <v>0</v>
      </c>
    </row>
    <row r="154" spans="2:12" s="45" customFormat="1" x14ac:dyDescent="0.25">
      <c r="B154" s="199"/>
      <c r="C154" s="82" t="s">
        <v>30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4">
        <v>0</v>
      </c>
    </row>
    <row r="155" spans="2:12" s="45" customFormat="1" ht="15.75" thickBot="1" x14ac:dyDescent="0.3">
      <c r="B155" s="200"/>
      <c r="C155" s="83" t="s">
        <v>31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8">
        <v>0</v>
      </c>
    </row>
    <row r="156" spans="2:12" s="45" customFormat="1" ht="15.75" thickBot="1" x14ac:dyDescent="0.3">
      <c r="B156"/>
      <c r="C156" s="21"/>
      <c r="D156" s="52"/>
      <c r="E156" s="52"/>
      <c r="F156" s="52"/>
      <c r="G156" s="52"/>
      <c r="H156" s="52"/>
      <c r="I156" s="52"/>
      <c r="J156" s="52"/>
      <c r="K156" s="52"/>
      <c r="L156" s="52"/>
    </row>
    <row r="157" spans="2:12" x14ac:dyDescent="0.25">
      <c r="C157" s="55" t="s">
        <v>32</v>
      </c>
      <c r="D157" s="56" t="s">
        <v>33</v>
      </c>
      <c r="E157" s="56" t="s">
        <v>34</v>
      </c>
      <c r="F157" s="56" t="s">
        <v>35</v>
      </c>
      <c r="G157" s="57" t="s">
        <v>36</v>
      </c>
    </row>
    <row r="158" spans="2:12" x14ac:dyDescent="0.25">
      <c r="C158" s="58" t="s">
        <v>29</v>
      </c>
      <c r="D158" s="59">
        <v>2.2200000000000002</v>
      </c>
      <c r="E158" s="59">
        <v>2.2200000000000002</v>
      </c>
      <c r="F158" s="59">
        <v>1.35</v>
      </c>
      <c r="G158" s="60">
        <v>2.2200000000000002</v>
      </c>
      <c r="I158">
        <f>+(E158-F158)/E158</f>
        <v>0.39189189189189189</v>
      </c>
    </row>
    <row r="159" spans="2:12" x14ac:dyDescent="0.25">
      <c r="C159" s="58" t="s">
        <v>30</v>
      </c>
      <c r="D159" s="59">
        <v>1.06</v>
      </c>
      <c r="E159" s="59">
        <v>0.9</v>
      </c>
      <c r="F159" s="59">
        <v>1.06</v>
      </c>
      <c r="G159" s="60">
        <v>1.06</v>
      </c>
    </row>
    <row r="160" spans="2:12" ht="15.75" thickBot="1" x14ac:dyDescent="0.3">
      <c r="C160" s="61" t="s">
        <v>31</v>
      </c>
      <c r="D160" s="62">
        <v>2.37</v>
      </c>
      <c r="E160" s="62">
        <v>2.37</v>
      </c>
      <c r="F160" s="62">
        <v>1.44</v>
      </c>
      <c r="G160" s="63"/>
    </row>
    <row r="161" spans="3:12" ht="15.75" thickBot="1" x14ac:dyDescent="0.3"/>
    <row r="162" spans="3:12" x14ac:dyDescent="0.25">
      <c r="C162" s="55" t="s">
        <v>37</v>
      </c>
      <c r="D162" s="56" t="s">
        <v>33</v>
      </c>
      <c r="E162" s="56" t="s">
        <v>34</v>
      </c>
      <c r="F162" s="56" t="s">
        <v>35</v>
      </c>
      <c r="G162" s="57" t="s">
        <v>36</v>
      </c>
      <c r="I162" s="85" t="s">
        <v>18</v>
      </c>
      <c r="J162" s="85" t="s">
        <v>53</v>
      </c>
    </row>
    <row r="163" spans="3:12" x14ac:dyDescent="0.25">
      <c r="C163" s="58" t="s">
        <v>29</v>
      </c>
      <c r="D163" s="75">
        <f>+D158/4.5</f>
        <v>0.4933333333333334</v>
      </c>
      <c r="E163" s="75">
        <f>+E158/4.5</f>
        <v>0.4933333333333334</v>
      </c>
      <c r="F163" s="75">
        <f>+F158/4.5</f>
        <v>0.30000000000000004</v>
      </c>
      <c r="G163" s="76">
        <f>+G158/4.5</f>
        <v>0.4933333333333334</v>
      </c>
      <c r="H163" s="79">
        <v>0.6</v>
      </c>
      <c r="I163" s="84">
        <f>4.5*H163</f>
        <v>2.6999999999999997</v>
      </c>
      <c r="J163">
        <f>+I163*(1-I158)</f>
        <v>1.6418918918918917</v>
      </c>
    </row>
    <row r="164" spans="3:12" x14ac:dyDescent="0.25">
      <c r="C164" s="58" t="s">
        <v>30</v>
      </c>
      <c r="D164" s="75">
        <f>+D159/3.2</f>
        <v>0.33124999999999999</v>
      </c>
      <c r="E164" s="75">
        <f>+E159/3.2</f>
        <v>0.28125</v>
      </c>
      <c r="F164" s="75">
        <f>+F159/3.2</f>
        <v>0.33124999999999999</v>
      </c>
      <c r="G164" s="76">
        <f>+G159/3.2</f>
        <v>0.33124999999999999</v>
      </c>
      <c r="H164" s="79">
        <v>0.55000000000000004</v>
      </c>
      <c r="I164" s="84">
        <f>+H164*3.2</f>
        <v>1.7600000000000002</v>
      </c>
      <c r="J164">
        <f>+I164*(1-I159)</f>
        <v>1.7600000000000002</v>
      </c>
    </row>
    <row r="165" spans="3:12" ht="15.75" thickBot="1" x14ac:dyDescent="0.3">
      <c r="C165" s="61" t="s">
        <v>31</v>
      </c>
      <c r="D165" s="77">
        <f>+D160/2.8</f>
        <v>0.84642857142857153</v>
      </c>
      <c r="E165" s="77">
        <f>+E160/2.8</f>
        <v>0.84642857142857153</v>
      </c>
      <c r="F165" s="77">
        <f>+F160/2.8</f>
        <v>0.51428571428571435</v>
      </c>
      <c r="G165" s="78">
        <f>+G160/2.8</f>
        <v>0</v>
      </c>
    </row>
    <row r="167" spans="3:12" x14ac:dyDescent="0.25">
      <c r="D167" s="23"/>
      <c r="E167" s="23"/>
      <c r="F167" s="23"/>
      <c r="G167" s="23"/>
      <c r="H167" s="23"/>
      <c r="I167" s="23">
        <f>+I134-H134</f>
        <v>13508.648480000003</v>
      </c>
      <c r="J167" s="23">
        <f>+J134-I134</f>
        <v>-13533.0766</v>
      </c>
      <c r="K167" s="23">
        <f>+K134-J134</f>
        <v>7145.133560000002</v>
      </c>
      <c r="L167" s="23">
        <f>+L134-K134</f>
        <v>-18931.811700000006</v>
      </c>
    </row>
    <row r="168" spans="3:12" x14ac:dyDescent="0.25">
      <c r="C168" s="197" t="s">
        <v>38</v>
      </c>
      <c r="D168" s="197"/>
      <c r="E168" s="197"/>
      <c r="F168" s="197"/>
      <c r="H168" s="64"/>
    </row>
    <row r="169" spans="3:12" x14ac:dyDescent="0.25">
      <c r="C169" s="197" t="s">
        <v>39</v>
      </c>
      <c r="D169" s="197"/>
      <c r="E169" s="197"/>
      <c r="F169" s="197"/>
      <c r="H169" s="64"/>
    </row>
    <row r="170" spans="3:12" x14ac:dyDescent="0.25">
      <c r="C170" s="197" t="s">
        <v>40</v>
      </c>
      <c r="D170" s="197"/>
      <c r="E170" s="197"/>
      <c r="F170" s="197"/>
      <c r="H170" s="64"/>
    </row>
    <row r="171" spans="3:12" x14ac:dyDescent="0.25">
      <c r="C171" s="197" t="s">
        <v>41</v>
      </c>
      <c r="D171" s="197"/>
      <c r="E171" s="197"/>
      <c r="F171" s="197"/>
    </row>
    <row r="172" spans="3:12" x14ac:dyDescent="0.25">
      <c r="H172" s="65"/>
    </row>
    <row r="173" spans="3:12" x14ac:dyDescent="0.25">
      <c r="C173" s="197" t="s">
        <v>42</v>
      </c>
      <c r="D173" s="197"/>
      <c r="E173" s="197"/>
      <c r="F173" s="197"/>
      <c r="J173" s="64"/>
    </row>
    <row r="174" spans="3:12" x14ac:dyDescent="0.25">
      <c r="C174" s="66" t="s">
        <v>43</v>
      </c>
      <c r="D174" s="66"/>
      <c r="E174" s="66" t="s">
        <v>44</v>
      </c>
      <c r="F174" s="66" t="s">
        <v>45</v>
      </c>
    </row>
    <row r="175" spans="3:12" x14ac:dyDescent="0.25">
      <c r="C175" s="197" t="s">
        <v>46</v>
      </c>
      <c r="D175" s="197"/>
      <c r="E175" s="197"/>
      <c r="F175" s="197"/>
    </row>
    <row r="177" spans="3:6" x14ac:dyDescent="0.25">
      <c r="C177" s="197" t="s">
        <v>49</v>
      </c>
      <c r="D177" s="197"/>
      <c r="E177" s="197"/>
      <c r="F177" s="197"/>
    </row>
    <row r="178" spans="3:6" x14ac:dyDescent="0.25">
      <c r="D178" s="66" t="s">
        <v>48</v>
      </c>
    </row>
    <row r="179" spans="3:6" x14ac:dyDescent="0.25">
      <c r="C179" s="66" t="s">
        <v>26</v>
      </c>
      <c r="D179" s="66">
        <v>35</v>
      </c>
    </row>
    <row r="180" spans="3:6" x14ac:dyDescent="0.25">
      <c r="C180" s="66" t="s">
        <v>27</v>
      </c>
      <c r="D180" s="66">
        <v>65</v>
      </c>
    </row>
    <row r="181" spans="3:6" x14ac:dyDescent="0.25">
      <c r="C181" s="66" t="s">
        <v>47</v>
      </c>
      <c r="D181" s="66">
        <v>90</v>
      </c>
    </row>
    <row r="183" spans="3:6" x14ac:dyDescent="0.25">
      <c r="C183" s="197" t="s">
        <v>50</v>
      </c>
      <c r="D183" s="197"/>
      <c r="E183" s="197"/>
      <c r="F183" s="197"/>
    </row>
    <row r="184" spans="3:6" x14ac:dyDescent="0.25">
      <c r="C184" s="197" t="s">
        <v>51</v>
      </c>
      <c r="D184" s="197"/>
      <c r="E184" s="197"/>
      <c r="F184" s="197"/>
    </row>
  </sheetData>
  <mergeCells count="31">
    <mergeCell ref="C184:F184"/>
    <mergeCell ref="C170:F170"/>
    <mergeCell ref="C171:F171"/>
    <mergeCell ref="C173:F173"/>
    <mergeCell ref="C175:F175"/>
    <mergeCell ref="C177:F177"/>
    <mergeCell ref="C183:F183"/>
    <mergeCell ref="C169:F169"/>
    <mergeCell ref="B130:B131"/>
    <mergeCell ref="B132:B133"/>
    <mergeCell ref="B134:B135"/>
    <mergeCell ref="B136:B137"/>
    <mergeCell ref="B138:B139"/>
    <mergeCell ref="B140:B141"/>
    <mergeCell ref="B144:B146"/>
    <mergeCell ref="B147:B149"/>
    <mergeCell ref="B150:B152"/>
    <mergeCell ref="B153:B155"/>
    <mergeCell ref="C168:F168"/>
    <mergeCell ref="B89:C89"/>
    <mergeCell ref="A2:A31"/>
    <mergeCell ref="B33:B38"/>
    <mergeCell ref="B40:B45"/>
    <mergeCell ref="B47:B49"/>
    <mergeCell ref="B51:C51"/>
    <mergeCell ref="B2:B6"/>
    <mergeCell ref="B7:B11"/>
    <mergeCell ref="B12:B16"/>
    <mergeCell ref="B27:B31"/>
    <mergeCell ref="B22:B26"/>
    <mergeCell ref="B17:B21"/>
  </mergeCells>
  <conditionalFormatting sqref="D33:L38">
    <cfRule type="cellIs" dxfId="11" priority="2" operator="lessThan">
      <formula>0.85</formula>
    </cfRule>
  </conditionalFormatting>
  <conditionalFormatting sqref="D40:L45">
    <cfRule type="cellIs" dxfId="10" priority="1" operator="lessThan">
      <formula>0.77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C000"/>
  </sheetPr>
  <dimension ref="A1:N128"/>
  <sheetViews>
    <sheetView showGridLines="0" topLeftCell="B76" zoomScale="130" zoomScaleNormal="130" workbookViewId="0">
      <selection activeCell="G84" sqref="G84"/>
    </sheetView>
  </sheetViews>
  <sheetFormatPr baseColWidth="10" defaultRowHeight="15" outlineLevelRow="1" x14ac:dyDescent="0.25"/>
  <cols>
    <col min="2" max="2" width="22.7109375" bestFit="1" customWidth="1"/>
    <col min="3" max="3" width="30.42578125" customWidth="1"/>
    <col min="4" max="12" width="18.85546875" bestFit="1" customWidth="1"/>
  </cols>
  <sheetData>
    <row r="1" spans="1:12" x14ac:dyDescent="0.25">
      <c r="C1" s="139" t="s">
        <v>0</v>
      </c>
      <c r="D1" s="133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5">
        <v>2030</v>
      </c>
    </row>
    <row r="2" spans="1:12" hidden="1" outlineLevel="1" x14ac:dyDescent="0.25">
      <c r="A2" s="190" t="s">
        <v>1</v>
      </c>
      <c r="B2" s="194" t="s">
        <v>2</v>
      </c>
      <c r="C2" s="143" t="s">
        <v>33</v>
      </c>
      <c r="D2" s="134">
        <v>3634.420086666667</v>
      </c>
      <c r="E2" s="2">
        <v>3426.1483674999995</v>
      </c>
      <c r="F2" s="2">
        <v>3530.921741666667</v>
      </c>
      <c r="G2" s="2">
        <v>3599.9095083333336</v>
      </c>
      <c r="H2" s="2">
        <v>3666.1259983333334</v>
      </c>
      <c r="I2" s="2">
        <v>3495.1468466666661</v>
      </c>
      <c r="J2" s="2">
        <v>3494.9764150000005</v>
      </c>
      <c r="K2" s="2">
        <v>3498.1819158333333</v>
      </c>
      <c r="L2" s="3">
        <v>3187.8368050000004</v>
      </c>
    </row>
    <row r="3" spans="1:12" hidden="1" outlineLevel="1" x14ac:dyDescent="0.25">
      <c r="A3" s="191"/>
      <c r="B3" s="195"/>
      <c r="C3" s="144" t="s">
        <v>57</v>
      </c>
      <c r="D3" s="135">
        <v>2301.4102883333326</v>
      </c>
      <c r="E3" s="5">
        <v>2944.8901674999997</v>
      </c>
      <c r="F3" s="129">
        <v>2851.9767758333332</v>
      </c>
      <c r="G3" s="129">
        <v>3095.6341250000005</v>
      </c>
      <c r="H3" s="129">
        <v>3211.5647849999987</v>
      </c>
      <c r="I3" s="129">
        <v>3718.7835774999994</v>
      </c>
      <c r="J3" s="129">
        <v>3924.0169966666663</v>
      </c>
      <c r="K3" s="129">
        <v>4112.5100533333325</v>
      </c>
      <c r="L3" s="130">
        <v>4849.8960716666652</v>
      </c>
    </row>
    <row r="4" spans="1:12" hidden="1" outlineLevel="1" x14ac:dyDescent="0.25">
      <c r="A4" s="191"/>
      <c r="B4" s="195"/>
      <c r="C4" s="144" t="s">
        <v>56</v>
      </c>
      <c r="D4" s="135">
        <v>1799.7868841666668</v>
      </c>
      <c r="E4" s="5">
        <v>1427.0493850000003</v>
      </c>
      <c r="F4" s="129">
        <v>1666.5925174999995</v>
      </c>
      <c r="G4" s="129">
        <v>1511.0440525000001</v>
      </c>
      <c r="H4" s="129">
        <v>1534.574370833333</v>
      </c>
      <c r="I4" s="129">
        <v>1364.1986033333333</v>
      </c>
      <c r="J4" s="129">
        <v>1334.0915933333333</v>
      </c>
      <c r="K4" s="129">
        <v>1316.8683658333332</v>
      </c>
      <c r="L4" s="130">
        <v>1026.2137325000001</v>
      </c>
    </row>
    <row r="5" spans="1:12" hidden="1" outlineLevel="1" x14ac:dyDescent="0.25">
      <c r="A5" s="191"/>
      <c r="B5" s="195"/>
      <c r="C5" s="144" t="s">
        <v>36</v>
      </c>
      <c r="D5" s="135">
        <v>977.51724000000002</v>
      </c>
      <c r="E5" s="5">
        <v>1208.0055191666668</v>
      </c>
      <c r="F5" s="129">
        <v>1231.6717208333334</v>
      </c>
      <c r="G5" s="129">
        <v>1256.3669000000002</v>
      </c>
      <c r="H5" s="129">
        <v>1282.0910324999998</v>
      </c>
      <c r="I5" s="129">
        <v>1307.8151708333332</v>
      </c>
      <c r="J5" s="129">
        <v>1333.5393100000001</v>
      </c>
      <c r="K5" s="129">
        <v>1366.0395366666669</v>
      </c>
      <c r="L5" s="130">
        <v>1381.2983933333333</v>
      </c>
    </row>
    <row r="6" spans="1:12" ht="15.75" collapsed="1" thickBot="1" x14ac:dyDescent="0.3">
      <c r="A6" s="191"/>
      <c r="B6" s="196"/>
      <c r="C6" s="145" t="s">
        <v>18</v>
      </c>
      <c r="D6" s="136">
        <f>+SUM(D2:D5)</f>
        <v>8713.1344991666665</v>
      </c>
      <c r="E6" s="7">
        <f t="shared" ref="E6:L6" si="0">+SUM(E2:E5)</f>
        <v>9006.0934391666669</v>
      </c>
      <c r="F6" s="7">
        <f t="shared" si="0"/>
        <v>9281.162755833333</v>
      </c>
      <c r="G6" s="7">
        <f t="shared" si="0"/>
        <v>9462.9545858333349</v>
      </c>
      <c r="H6" s="7">
        <f t="shared" si="0"/>
        <v>9694.3561866666641</v>
      </c>
      <c r="I6" s="7">
        <f t="shared" si="0"/>
        <v>9885.9441983333327</v>
      </c>
      <c r="J6" s="7">
        <f t="shared" si="0"/>
        <v>10086.624314999999</v>
      </c>
      <c r="K6" s="7">
        <f t="shared" si="0"/>
        <v>10293.599871666667</v>
      </c>
      <c r="L6" s="8">
        <f t="shared" si="0"/>
        <v>10445.245002499998</v>
      </c>
    </row>
    <row r="7" spans="1:12" hidden="1" outlineLevel="1" x14ac:dyDescent="0.25">
      <c r="A7" s="191"/>
      <c r="B7" s="194" t="s">
        <v>58</v>
      </c>
      <c r="C7" s="143" t="s">
        <v>33</v>
      </c>
      <c r="D7" s="134">
        <v>4341.5774708333329</v>
      </c>
      <c r="E7" s="2">
        <v>3925.3854924999996</v>
      </c>
      <c r="F7" s="2">
        <v>3042.0803000000001</v>
      </c>
      <c r="G7" s="2">
        <v>2945.6330808333332</v>
      </c>
      <c r="H7" s="2">
        <v>2719.4894258333334</v>
      </c>
      <c r="I7" s="2">
        <v>2628.4942933333336</v>
      </c>
      <c r="J7" s="2">
        <v>2690.8906183333338</v>
      </c>
      <c r="K7" s="2">
        <v>2745.5519400000007</v>
      </c>
      <c r="L7" s="3">
        <v>2980.0357925000003</v>
      </c>
    </row>
    <row r="8" spans="1:12" hidden="1" outlineLevel="1" x14ac:dyDescent="0.25">
      <c r="A8" s="191"/>
      <c r="B8" s="195"/>
      <c r="C8" s="144" t="s">
        <v>57</v>
      </c>
      <c r="D8" s="135">
        <v>135.27106083333342</v>
      </c>
      <c r="E8" s="5">
        <v>2184.146635000001</v>
      </c>
      <c r="F8" s="5">
        <v>4125.5619991666663</v>
      </c>
      <c r="G8" s="5">
        <v>4642.9813258333324</v>
      </c>
      <c r="H8" s="5">
        <v>5221.1344966666657</v>
      </c>
      <c r="I8" s="5">
        <v>5577.2411091666654</v>
      </c>
      <c r="J8" s="5">
        <v>5685.0135741666654</v>
      </c>
      <c r="K8" s="5">
        <v>5815.9662716666644</v>
      </c>
      <c r="L8" s="6">
        <v>5563.3398999999981</v>
      </c>
    </row>
    <row r="9" spans="1:12" hidden="1" outlineLevel="1" x14ac:dyDescent="0.25">
      <c r="A9" s="191"/>
      <c r="B9" s="195"/>
      <c r="C9" s="144" t="s">
        <v>56</v>
      </c>
      <c r="D9" s="135">
        <v>3447.5242416666665</v>
      </c>
      <c r="E9" s="5">
        <v>1535.5089525000001</v>
      </c>
      <c r="F9" s="5">
        <v>525.65750250000008</v>
      </c>
      <c r="G9" s="5">
        <v>249.28847583333334</v>
      </c>
      <c r="H9" s="5">
        <v>90.400333333333336</v>
      </c>
      <c r="I9" s="5">
        <v>0</v>
      </c>
      <c r="J9" s="5">
        <v>0</v>
      </c>
      <c r="K9" s="5">
        <v>0</v>
      </c>
      <c r="L9" s="6">
        <v>165.60621</v>
      </c>
    </row>
    <row r="10" spans="1:12" hidden="1" outlineLevel="1" x14ac:dyDescent="0.25">
      <c r="A10" s="191"/>
      <c r="B10" s="195"/>
      <c r="C10" s="144" t="s">
        <v>36</v>
      </c>
      <c r="D10" s="135">
        <v>1523.2193741666667</v>
      </c>
      <c r="E10" s="5">
        <v>1871.3760691666666</v>
      </c>
      <c r="F10" s="5">
        <v>1908.0384599999998</v>
      </c>
      <c r="G10" s="5">
        <v>1946.2948716666669</v>
      </c>
      <c r="H10" s="5">
        <v>1986.1452999999999</v>
      </c>
      <c r="I10" s="5">
        <v>2017.0925949999998</v>
      </c>
      <c r="J10" s="5">
        <v>2065.8461500000003</v>
      </c>
      <c r="K10" s="5">
        <v>2107.2905991666667</v>
      </c>
      <c r="L10" s="6">
        <v>2148.7350433333331</v>
      </c>
    </row>
    <row r="11" spans="1:12" ht="15.75" collapsed="1" thickBot="1" x14ac:dyDescent="0.3">
      <c r="A11" s="191"/>
      <c r="B11" s="196"/>
      <c r="C11" s="145" t="s">
        <v>18</v>
      </c>
      <c r="D11" s="136">
        <f>+SUM(D7:D10)</f>
        <v>9447.5921474999996</v>
      </c>
      <c r="E11" s="7">
        <f t="shared" ref="E11:L11" si="1">+SUM(E7:E10)</f>
        <v>9516.4171491666675</v>
      </c>
      <c r="F11" s="7">
        <f t="shared" si="1"/>
        <v>9601.3382616666659</v>
      </c>
      <c r="G11" s="7">
        <f t="shared" si="1"/>
        <v>9784.1977541666656</v>
      </c>
      <c r="H11" s="7">
        <f t="shared" si="1"/>
        <v>10017.169555833332</v>
      </c>
      <c r="I11" s="7">
        <f t="shared" si="1"/>
        <v>10222.827997499999</v>
      </c>
      <c r="J11" s="7">
        <f t="shared" si="1"/>
        <v>10441.7503425</v>
      </c>
      <c r="K11" s="7">
        <f t="shared" si="1"/>
        <v>10668.808810833332</v>
      </c>
      <c r="L11" s="8">
        <f t="shared" si="1"/>
        <v>10857.71694583333</v>
      </c>
    </row>
    <row r="12" spans="1:12" hidden="1" outlineLevel="1" x14ac:dyDescent="0.25">
      <c r="A12" s="191"/>
      <c r="B12" s="194" t="s">
        <v>3</v>
      </c>
      <c r="C12" s="143" t="s">
        <v>33</v>
      </c>
      <c r="D12" s="134">
        <v>3570.5267466666669</v>
      </c>
      <c r="E12" s="2">
        <v>3624.1607649999992</v>
      </c>
      <c r="F12" s="2">
        <v>3408.7086241666661</v>
      </c>
      <c r="G12" s="2">
        <v>3566.0057991666667</v>
      </c>
      <c r="H12" s="2">
        <v>3429.3945733333335</v>
      </c>
      <c r="I12" s="2">
        <v>3501.8936125000005</v>
      </c>
      <c r="J12" s="2">
        <v>3606.6452733333335</v>
      </c>
      <c r="K12" s="2">
        <v>3769.3403091666664</v>
      </c>
      <c r="L12" s="3"/>
    </row>
    <row r="13" spans="1:12" hidden="1" outlineLevel="1" x14ac:dyDescent="0.25">
      <c r="A13" s="191"/>
      <c r="B13" s="195"/>
      <c r="C13" s="144" t="s">
        <v>57</v>
      </c>
      <c r="D13" s="135">
        <v>1344.0125191666666</v>
      </c>
      <c r="E13" s="5">
        <v>1823.1996083333333</v>
      </c>
      <c r="F13" s="5">
        <v>2135.5969633333334</v>
      </c>
      <c r="G13" s="5">
        <v>2171.6316975000004</v>
      </c>
      <c r="H13" s="5">
        <v>2820.4587316666666</v>
      </c>
      <c r="I13" s="5">
        <v>2883.8610283333328</v>
      </c>
      <c r="J13" s="5">
        <v>2893.0076191666667</v>
      </c>
      <c r="K13" s="5">
        <v>2806.2078858333343</v>
      </c>
      <c r="L13" s="6"/>
    </row>
    <row r="14" spans="1:12" hidden="1" outlineLevel="1" x14ac:dyDescent="0.25">
      <c r="A14" s="191"/>
      <c r="B14" s="195"/>
      <c r="C14" s="144" t="s">
        <v>56</v>
      </c>
      <c r="D14" s="135">
        <v>1402.0456750000001</v>
      </c>
      <c r="E14" s="5">
        <v>800.66250916666661</v>
      </c>
      <c r="F14" s="5">
        <v>970.41682500000013</v>
      </c>
      <c r="G14" s="5">
        <v>897.19146916666671</v>
      </c>
      <c r="H14" s="5">
        <v>471.32788583333331</v>
      </c>
      <c r="I14" s="5">
        <v>481.91930166666663</v>
      </c>
      <c r="J14" s="5">
        <v>518.71983999999998</v>
      </c>
      <c r="K14" s="5">
        <v>601.45281833333331</v>
      </c>
      <c r="L14" s="6"/>
    </row>
    <row r="15" spans="1:12" hidden="1" outlineLevel="1" x14ac:dyDescent="0.25">
      <c r="A15" s="191"/>
      <c r="B15" s="195"/>
      <c r="C15" s="144" t="s">
        <v>36</v>
      </c>
      <c r="D15" s="135">
        <v>977.51724000000002</v>
      </c>
      <c r="E15" s="5">
        <v>1208.0055200000002</v>
      </c>
      <c r="F15" s="5">
        <v>1231.6717208333337</v>
      </c>
      <c r="G15" s="5">
        <v>1256.3668983333337</v>
      </c>
      <c r="H15" s="5">
        <v>1282.091030833333</v>
      </c>
      <c r="I15" s="5">
        <v>1307.8151700000001</v>
      </c>
      <c r="J15" s="5">
        <v>1333.5393099999999</v>
      </c>
      <c r="K15" s="5">
        <v>1360.2924116666666</v>
      </c>
      <c r="L15" s="6"/>
    </row>
    <row r="16" spans="1:12" ht="15.75" collapsed="1" thickBot="1" x14ac:dyDescent="0.3">
      <c r="A16" s="191"/>
      <c r="B16" s="196"/>
      <c r="C16" s="145" t="s">
        <v>18</v>
      </c>
      <c r="D16" s="136">
        <f>+SUM(D12:D15)</f>
        <v>7294.1021808333335</v>
      </c>
      <c r="E16" s="7">
        <f t="shared" ref="E16:L16" si="2">+SUM(E12:E15)</f>
        <v>7456.0284025000001</v>
      </c>
      <c r="F16" s="7">
        <f t="shared" si="2"/>
        <v>7746.3941333333332</v>
      </c>
      <c r="G16" s="7">
        <f t="shared" si="2"/>
        <v>7891.1958641666679</v>
      </c>
      <c r="H16" s="7">
        <f t="shared" si="2"/>
        <v>8003.2722216666671</v>
      </c>
      <c r="I16" s="7">
        <f t="shared" si="2"/>
        <v>8175.4891124999995</v>
      </c>
      <c r="J16" s="7">
        <f t="shared" si="2"/>
        <v>8351.9120425000001</v>
      </c>
      <c r="K16" s="7">
        <f t="shared" si="2"/>
        <v>8537.2934250000017</v>
      </c>
      <c r="L16" s="8">
        <f t="shared" si="2"/>
        <v>0</v>
      </c>
    </row>
    <row r="17" spans="1:14" hidden="1" outlineLevel="1" x14ac:dyDescent="0.25">
      <c r="A17" s="191"/>
      <c r="B17" s="194" t="s">
        <v>4</v>
      </c>
      <c r="C17" s="143" t="s">
        <v>33</v>
      </c>
      <c r="D17" s="134">
        <v>3165.0872383333335</v>
      </c>
      <c r="E17" s="2">
        <v>3413.4043958333336</v>
      </c>
      <c r="F17" s="2">
        <v>3620.2162666666668</v>
      </c>
      <c r="G17" s="2">
        <v>3565.9497775</v>
      </c>
      <c r="H17" s="2">
        <v>3908.30744</v>
      </c>
      <c r="I17" s="2">
        <v>4036.4543141666672</v>
      </c>
      <c r="J17" s="2">
        <v>4151.6060666666663</v>
      </c>
      <c r="K17" s="2">
        <v>3874.9495425</v>
      </c>
      <c r="L17" s="3">
        <v>3926.938124166667</v>
      </c>
    </row>
    <row r="18" spans="1:14" hidden="1" outlineLevel="1" x14ac:dyDescent="0.25">
      <c r="A18" s="191"/>
      <c r="B18" s="195"/>
      <c r="C18" s="144" t="s">
        <v>57</v>
      </c>
      <c r="D18" s="135">
        <v>2322.1730691666667</v>
      </c>
      <c r="E18" s="5">
        <v>2545.4372333333331</v>
      </c>
      <c r="F18" s="5">
        <v>2400.4400558333336</v>
      </c>
      <c r="G18" s="5">
        <v>2711.2960658333332</v>
      </c>
      <c r="H18" s="5">
        <v>2259.8257508333327</v>
      </c>
      <c r="I18" s="5">
        <v>2309.0030550000001</v>
      </c>
      <c r="J18" s="5">
        <v>2169.674105000001</v>
      </c>
      <c r="K18" s="5">
        <v>2991.8549374999998</v>
      </c>
      <c r="L18" s="6">
        <v>3043.4634124999993</v>
      </c>
    </row>
    <row r="19" spans="1:14" hidden="1" outlineLevel="1" x14ac:dyDescent="0.25">
      <c r="A19" s="191"/>
      <c r="B19" s="195"/>
      <c r="C19" s="144" t="s">
        <v>56</v>
      </c>
      <c r="D19" s="135">
        <v>565.30702083333335</v>
      </c>
      <c r="E19" s="5">
        <v>0</v>
      </c>
      <c r="F19" s="5">
        <v>107.86296750000001</v>
      </c>
      <c r="G19" s="5">
        <v>0</v>
      </c>
      <c r="H19" s="5">
        <v>315.32466833333336</v>
      </c>
      <c r="I19" s="5">
        <v>258.85570250000001</v>
      </c>
      <c r="J19" s="5">
        <v>472.31672499999996</v>
      </c>
      <c r="K19" s="5">
        <v>0</v>
      </c>
      <c r="L19" s="6">
        <v>0</v>
      </c>
    </row>
    <row r="20" spans="1:14" hidden="1" outlineLevel="1" x14ac:dyDescent="0.25">
      <c r="A20" s="191"/>
      <c r="B20" s="195"/>
      <c r="C20" s="144" t="s">
        <v>36</v>
      </c>
      <c r="D20" s="137">
        <v>1514.3162400000001</v>
      </c>
      <c r="E20" s="5">
        <v>1871.3760699999996</v>
      </c>
      <c r="F20" s="5">
        <v>1908.03846</v>
      </c>
      <c r="G20" s="5">
        <v>1946.2948700000004</v>
      </c>
      <c r="H20" s="5">
        <v>1986.1452999999999</v>
      </c>
      <c r="I20" s="5">
        <v>2025.9957291666667</v>
      </c>
      <c r="J20" s="5">
        <v>2065.8461508333339</v>
      </c>
      <c r="K20" s="5">
        <v>2107.2905991666671</v>
      </c>
      <c r="L20" s="6">
        <v>2148.7350408333332</v>
      </c>
    </row>
    <row r="21" spans="1:14" ht="15.75" collapsed="1" thickBot="1" x14ac:dyDescent="0.3">
      <c r="A21" s="191"/>
      <c r="B21" s="196"/>
      <c r="C21" s="145" t="s">
        <v>18</v>
      </c>
      <c r="D21" s="136">
        <f>+SUM(D17:D20)</f>
        <v>7566.8835683333346</v>
      </c>
      <c r="E21" s="7">
        <f t="shared" ref="E21:L21" si="3">+SUM(E17:E20)</f>
        <v>7830.2176991666665</v>
      </c>
      <c r="F21" s="7">
        <f t="shared" si="3"/>
        <v>8036.5577500000009</v>
      </c>
      <c r="G21" s="7">
        <f t="shared" si="3"/>
        <v>8223.5407133333338</v>
      </c>
      <c r="H21" s="7">
        <f t="shared" si="3"/>
        <v>8469.6031591666651</v>
      </c>
      <c r="I21" s="7">
        <f t="shared" si="3"/>
        <v>8630.3088008333343</v>
      </c>
      <c r="J21" s="7">
        <f t="shared" si="3"/>
        <v>8859.4430475000008</v>
      </c>
      <c r="K21" s="7">
        <f t="shared" si="3"/>
        <v>8974.0950791666673</v>
      </c>
      <c r="L21" s="8">
        <f t="shared" si="3"/>
        <v>9119.1365774999995</v>
      </c>
      <c r="N21" s="146"/>
    </row>
    <row r="22" spans="1:14" s="13" customFormat="1" ht="7.5" customHeight="1" thickBot="1" x14ac:dyDescent="0.3">
      <c r="B22" s="9"/>
      <c r="C22" s="10"/>
      <c r="D22" s="11"/>
      <c r="E22" s="12"/>
      <c r="F22" s="12"/>
      <c r="G22" s="12"/>
      <c r="H22" s="12"/>
      <c r="I22" s="12"/>
      <c r="J22" s="12"/>
      <c r="K22" s="12"/>
      <c r="L22" s="12"/>
    </row>
    <row r="23" spans="1:14" x14ac:dyDescent="0.25">
      <c r="A23" s="23">
        <f>+E11-E6</f>
        <v>510.32371000000057</v>
      </c>
      <c r="B23" s="190" t="s">
        <v>6</v>
      </c>
      <c r="C23" s="119" t="s">
        <v>2</v>
      </c>
      <c r="D23" s="89">
        <f t="shared" ref="D23:L23" si="4">+MIN(D6*0.85/7680,1)</f>
        <v>0.96434431305881074</v>
      </c>
      <c r="E23" s="14">
        <f t="shared" si="4"/>
        <v>0.99676815407443575</v>
      </c>
      <c r="F23" s="14">
        <f t="shared" si="4"/>
        <v>1</v>
      </c>
      <c r="G23" s="14">
        <f t="shared" si="4"/>
        <v>1</v>
      </c>
      <c r="H23" s="14">
        <f t="shared" si="4"/>
        <v>1</v>
      </c>
      <c r="I23" s="14">
        <f t="shared" si="4"/>
        <v>1</v>
      </c>
      <c r="J23" s="14">
        <f t="shared" si="4"/>
        <v>1</v>
      </c>
      <c r="K23" s="14">
        <f t="shared" si="4"/>
        <v>1</v>
      </c>
      <c r="L23" s="15">
        <f t="shared" si="4"/>
        <v>1</v>
      </c>
      <c r="N23" s="23"/>
    </row>
    <row r="24" spans="1:14" x14ac:dyDescent="0.25">
      <c r="A24" s="23"/>
      <c r="B24" s="202"/>
      <c r="C24" s="147" t="s">
        <v>58</v>
      </c>
      <c r="D24" s="148">
        <f>+MIN(D11*0.85/7680,1)</f>
        <v>1</v>
      </c>
      <c r="E24" s="148">
        <f t="shared" ref="E24:L24" si="5">+MIN(E11*0.85/7680,1)</f>
        <v>1</v>
      </c>
      <c r="F24" s="148">
        <f t="shared" si="5"/>
        <v>1</v>
      </c>
      <c r="G24" s="148">
        <f t="shared" si="5"/>
        <v>1</v>
      </c>
      <c r="H24" s="148">
        <f t="shared" si="5"/>
        <v>1</v>
      </c>
      <c r="I24" s="148">
        <f t="shared" si="5"/>
        <v>1</v>
      </c>
      <c r="J24" s="148">
        <f t="shared" si="5"/>
        <v>1</v>
      </c>
      <c r="K24" s="148">
        <f t="shared" si="5"/>
        <v>1</v>
      </c>
      <c r="L24" s="148">
        <f t="shared" si="5"/>
        <v>1</v>
      </c>
      <c r="N24" s="23"/>
    </row>
    <row r="25" spans="1:14" x14ac:dyDescent="0.25">
      <c r="B25" s="191"/>
      <c r="C25" s="120" t="s">
        <v>3</v>
      </c>
      <c r="D25" s="90">
        <f t="shared" ref="D25:L25" si="6">+MIN(D16*0.85/7680,1)</f>
        <v>0.80728995490993916</v>
      </c>
      <c r="E25" s="16">
        <f t="shared" si="6"/>
        <v>0.82521147683919271</v>
      </c>
      <c r="F25" s="16">
        <f t="shared" si="6"/>
        <v>0.8573483090277777</v>
      </c>
      <c r="G25" s="16">
        <f t="shared" si="6"/>
        <v>0.87337454225802957</v>
      </c>
      <c r="H25" s="16">
        <f t="shared" si="6"/>
        <v>0.88577882661675356</v>
      </c>
      <c r="I25" s="16">
        <f t="shared" si="6"/>
        <v>0.90483928979492179</v>
      </c>
      <c r="J25" s="16">
        <f t="shared" si="6"/>
        <v>0.9243652651204427</v>
      </c>
      <c r="K25" s="16">
        <f t="shared" si="6"/>
        <v>0.94488273583984395</v>
      </c>
      <c r="L25" s="17">
        <f t="shared" si="6"/>
        <v>0</v>
      </c>
    </row>
    <row r="26" spans="1:14" x14ac:dyDescent="0.25">
      <c r="B26" s="191"/>
      <c r="C26" s="120" t="s">
        <v>4</v>
      </c>
      <c r="D26" s="90">
        <f t="shared" ref="D26:L26" si="7">+MIN(D21*0.85/7680,1)</f>
        <v>0.83748060326605911</v>
      </c>
      <c r="E26" s="16">
        <f t="shared" si="7"/>
        <v>0.86662565680881076</v>
      </c>
      <c r="F26" s="16">
        <f t="shared" si="7"/>
        <v>0.88946277180989586</v>
      </c>
      <c r="G26" s="16">
        <f t="shared" si="7"/>
        <v>0.91015750082465274</v>
      </c>
      <c r="H26" s="16">
        <f t="shared" si="7"/>
        <v>0.93739097464735222</v>
      </c>
      <c r="I26" s="16">
        <f t="shared" si="7"/>
        <v>0.95517740634223103</v>
      </c>
      <c r="J26" s="16">
        <f t="shared" si="7"/>
        <v>0.98053731645507824</v>
      </c>
      <c r="K26" s="16">
        <f t="shared" si="7"/>
        <v>0.9932266689181859</v>
      </c>
      <c r="L26" s="17">
        <f t="shared" si="7"/>
        <v>1</v>
      </c>
    </row>
    <row r="27" spans="1:14" ht="6.75" customHeight="1" thickBot="1" x14ac:dyDescent="0.3">
      <c r="B27" s="9"/>
      <c r="C27" s="10"/>
      <c r="D27" s="20"/>
      <c r="E27" s="20"/>
      <c r="F27" s="20"/>
      <c r="G27" s="20"/>
      <c r="H27" s="20"/>
      <c r="I27" s="20"/>
      <c r="J27" s="20"/>
      <c r="K27" s="20"/>
      <c r="L27" s="20"/>
    </row>
    <row r="28" spans="1:14" x14ac:dyDescent="0.25">
      <c r="B28" s="190" t="s">
        <v>7</v>
      </c>
      <c r="C28" s="119" t="s">
        <v>2</v>
      </c>
      <c r="D28" s="89">
        <f t="shared" ref="D28:L28" si="8">+MIN(D6*0.85/9440,1)</f>
        <v>0.78455130553937147</v>
      </c>
      <c r="E28" s="14">
        <f t="shared" si="8"/>
        <v>0.8109300236537782</v>
      </c>
      <c r="F28" s="14">
        <f t="shared" si="8"/>
        <v>0.83569791763329804</v>
      </c>
      <c r="G28" s="14">
        <f t="shared" si="8"/>
        <v>0.8520668853769422</v>
      </c>
      <c r="H28" s="14">
        <f t="shared" si="8"/>
        <v>0.87290283460451956</v>
      </c>
      <c r="I28" s="14">
        <f t="shared" si="8"/>
        <v>0.89015387379060729</v>
      </c>
      <c r="J28" s="14">
        <f t="shared" si="8"/>
        <v>0.90822358768538136</v>
      </c>
      <c r="K28" s="14">
        <f t="shared" si="8"/>
        <v>0.92686015793608767</v>
      </c>
      <c r="L28" s="15">
        <f t="shared" si="8"/>
        <v>0.94051464535222429</v>
      </c>
    </row>
    <row r="29" spans="1:14" x14ac:dyDescent="0.25">
      <c r="B29" s="202"/>
      <c r="C29" s="147" t="s">
        <v>58</v>
      </c>
      <c r="D29" s="148">
        <f>+MIN(D11*0.85/9440,1)</f>
        <v>0.85068361497616518</v>
      </c>
      <c r="E29" s="148">
        <f t="shared" ref="E29:L29" si="9">+MIN(E11*0.85/9440,1)</f>
        <v>0.85688078143979518</v>
      </c>
      <c r="F29" s="148">
        <f t="shared" si="9"/>
        <v>0.86452727991701972</v>
      </c>
      <c r="G29" s="148">
        <f t="shared" si="9"/>
        <v>0.88099238252560008</v>
      </c>
      <c r="H29" s="148">
        <f t="shared" si="9"/>
        <v>0.90196971636211154</v>
      </c>
      <c r="I29" s="148">
        <f t="shared" si="9"/>
        <v>0.92048769045286005</v>
      </c>
      <c r="J29" s="148">
        <f t="shared" si="9"/>
        <v>0.94019997787341092</v>
      </c>
      <c r="K29" s="148">
        <f t="shared" si="9"/>
        <v>0.9606448611449504</v>
      </c>
      <c r="L29" s="148">
        <f t="shared" si="9"/>
        <v>0.97765459787694176</v>
      </c>
    </row>
    <row r="30" spans="1:14" x14ac:dyDescent="0.25">
      <c r="B30" s="191"/>
      <c r="C30" s="120" t="s">
        <v>3</v>
      </c>
      <c r="D30" s="90">
        <f t="shared" ref="D30:L30" si="10">+MIN(D16*0.85/9440,1)</f>
        <v>0.65677826840130649</v>
      </c>
      <c r="E30" s="16">
        <f t="shared" si="10"/>
        <v>0.6713584896318856</v>
      </c>
      <c r="F30" s="16">
        <f t="shared" si="10"/>
        <v>0.69750370903954795</v>
      </c>
      <c r="G30" s="16">
        <f t="shared" si="10"/>
        <v>0.71054200048110883</v>
      </c>
      <c r="H30" s="16">
        <f t="shared" si="10"/>
        <v>0.720633621654308</v>
      </c>
      <c r="I30" s="16">
        <f t="shared" si="10"/>
        <v>0.73614043915519067</v>
      </c>
      <c r="J30" s="16">
        <f t="shared" si="10"/>
        <v>0.75202597840307206</v>
      </c>
      <c r="K30" s="16">
        <f t="shared" si="10"/>
        <v>0.76871815797139842</v>
      </c>
      <c r="L30" s="17">
        <f t="shared" si="10"/>
        <v>0</v>
      </c>
    </row>
    <row r="31" spans="1:14" x14ac:dyDescent="0.25">
      <c r="A31">
        <f>5900/0.85</f>
        <v>6941.1764705882351</v>
      </c>
      <c r="B31" s="191"/>
      <c r="C31" s="120" t="s">
        <v>4</v>
      </c>
      <c r="D31" s="90">
        <f t="shared" ref="D31:L31" si="11">+MIN(D21*0.85/9440,1)</f>
        <v>0.68134015180967522</v>
      </c>
      <c r="E31" s="16">
        <f t="shared" si="11"/>
        <v>0.70505138181055793</v>
      </c>
      <c r="F31" s="16">
        <f t="shared" si="11"/>
        <v>0.72363072960805086</v>
      </c>
      <c r="G31" s="16">
        <f t="shared" si="11"/>
        <v>0.74046711931497178</v>
      </c>
      <c r="H31" s="16">
        <f t="shared" si="11"/>
        <v>0.76262316581479506</v>
      </c>
      <c r="I31" s="16">
        <f t="shared" si="11"/>
        <v>0.77709348312588278</v>
      </c>
      <c r="J31" s="16">
        <f t="shared" si="11"/>
        <v>0.79772527440413143</v>
      </c>
      <c r="K31" s="16">
        <f t="shared" si="11"/>
        <v>0.80804881539106643</v>
      </c>
      <c r="L31" s="17">
        <f t="shared" si="11"/>
        <v>0.82110869606726689</v>
      </c>
    </row>
    <row r="32" spans="1:14" ht="15.75" thickBot="1" x14ac:dyDescent="0.3">
      <c r="B32" s="21"/>
      <c r="C32" s="21"/>
      <c r="D32" s="12"/>
      <c r="E32" s="12"/>
      <c r="F32" s="12"/>
      <c r="G32" s="12"/>
      <c r="H32" s="12"/>
      <c r="I32" s="12"/>
      <c r="J32" s="12"/>
      <c r="K32" s="12"/>
      <c r="L32" s="12"/>
    </row>
    <row r="33" spans="2:12" x14ac:dyDescent="0.25">
      <c r="B33" s="194" t="s">
        <v>8</v>
      </c>
      <c r="C33" s="113" t="s">
        <v>9</v>
      </c>
      <c r="D33" s="2">
        <v>24215</v>
      </c>
      <c r="E33" s="2">
        <v>24215</v>
      </c>
      <c r="F33" s="2">
        <v>31615</v>
      </c>
      <c r="G33" s="2">
        <v>31615</v>
      </c>
      <c r="H33" s="2">
        <v>31615</v>
      </c>
      <c r="I33" s="2">
        <v>31615</v>
      </c>
      <c r="J33" s="2">
        <v>31615</v>
      </c>
      <c r="K33" s="2">
        <v>31615</v>
      </c>
      <c r="L33" s="3">
        <v>31615</v>
      </c>
    </row>
    <row r="34" spans="2:12" x14ac:dyDescent="0.25">
      <c r="B34" s="195"/>
      <c r="C34" s="114" t="s">
        <v>10</v>
      </c>
      <c r="D34" s="16">
        <v>0.75</v>
      </c>
      <c r="E34" s="16">
        <v>0.75</v>
      </c>
      <c r="F34" s="16">
        <v>0.75</v>
      </c>
      <c r="G34" s="16">
        <v>0.75</v>
      </c>
      <c r="H34" s="16">
        <v>0.75</v>
      </c>
      <c r="I34" s="16">
        <v>0.75</v>
      </c>
      <c r="J34" s="16">
        <v>0.75</v>
      </c>
      <c r="K34" s="16">
        <v>0.75</v>
      </c>
      <c r="L34" s="17">
        <v>0.75</v>
      </c>
    </row>
    <row r="35" spans="2:12" ht="15.75" thickBot="1" x14ac:dyDescent="0.3">
      <c r="B35" s="196"/>
      <c r="C35" s="115" t="s">
        <v>11</v>
      </c>
      <c r="D35" s="7">
        <v>0</v>
      </c>
      <c r="E35" s="7">
        <v>0</v>
      </c>
      <c r="F35" s="7">
        <f>1711*4.3</f>
        <v>7357.2999999999993</v>
      </c>
      <c r="G35" s="7">
        <f t="shared" ref="G35:L35" si="12">1711*4.3</f>
        <v>7357.2999999999993</v>
      </c>
      <c r="H35" s="7">
        <f t="shared" si="12"/>
        <v>7357.2999999999993</v>
      </c>
      <c r="I35" s="7">
        <f t="shared" si="12"/>
        <v>7357.2999999999993</v>
      </c>
      <c r="J35" s="7">
        <f t="shared" si="12"/>
        <v>7357.2999999999993</v>
      </c>
      <c r="K35" s="7">
        <f t="shared" si="12"/>
        <v>7357.2999999999993</v>
      </c>
      <c r="L35" s="8">
        <f t="shared" si="12"/>
        <v>7357.2999999999993</v>
      </c>
    </row>
    <row r="36" spans="2:12" ht="15.75" thickBot="1" x14ac:dyDescent="0.3">
      <c r="C36" s="140"/>
      <c r="D36" s="22"/>
      <c r="E36" s="22"/>
      <c r="F36" s="23"/>
      <c r="I36" s="112"/>
    </row>
    <row r="37" spans="2:12" ht="15.75" thickBot="1" x14ac:dyDescent="0.3">
      <c r="B37" s="185" t="s">
        <v>12</v>
      </c>
      <c r="C37" s="203"/>
      <c r="D37" s="155">
        <v>2022</v>
      </c>
      <c r="E37" s="36">
        <v>2023</v>
      </c>
      <c r="F37" s="36">
        <v>2024</v>
      </c>
      <c r="G37" s="36">
        <v>2025</v>
      </c>
      <c r="H37" s="36">
        <v>2026</v>
      </c>
      <c r="I37" s="36">
        <v>2027</v>
      </c>
      <c r="J37" s="36">
        <v>2028</v>
      </c>
      <c r="K37" s="36">
        <v>2029</v>
      </c>
      <c r="L37" s="37">
        <v>2030</v>
      </c>
    </row>
    <row r="38" spans="2:12" outlineLevel="1" x14ac:dyDescent="0.25">
      <c r="B38" s="149" t="s">
        <v>2</v>
      </c>
      <c r="C38" s="160" t="s">
        <v>13</v>
      </c>
      <c r="D38" s="164">
        <v>-34246062790.456669</v>
      </c>
      <c r="E38" s="26">
        <v>-39887196222.448059</v>
      </c>
      <c r="F38" s="26">
        <v>-46208886018.418213</v>
      </c>
      <c r="G38" s="26">
        <v>-53399156716.618103</v>
      </c>
      <c r="H38" s="26">
        <v>-62255221437.307274</v>
      </c>
      <c r="I38" s="26">
        <v>-71640563380.397614</v>
      </c>
      <c r="J38" s="26">
        <v>-82490405541.680237</v>
      </c>
      <c r="K38" s="26">
        <v>-95115011043.500183</v>
      </c>
      <c r="L38" s="27">
        <v>-109028120381.306</v>
      </c>
    </row>
    <row r="39" spans="2:12" outlineLevel="1" x14ac:dyDescent="0.25">
      <c r="B39" s="150" t="s">
        <v>2</v>
      </c>
      <c r="C39" s="161" t="s">
        <v>14</v>
      </c>
      <c r="D39" s="165">
        <v>-18487059200</v>
      </c>
      <c r="E39" s="28">
        <v>-19078637870</v>
      </c>
      <c r="F39" s="28">
        <v>-25714414935</v>
      </c>
      <c r="G39" s="28">
        <v>-26588707175</v>
      </c>
      <c r="H39" s="28">
        <v>-27492717065</v>
      </c>
      <c r="I39" s="28">
        <v>-28427458435</v>
      </c>
      <c r="J39" s="28">
        <v>-29394008130</v>
      </c>
      <c r="K39" s="28">
        <v>-30393412025</v>
      </c>
      <c r="L39" s="29">
        <v>-31426779010</v>
      </c>
    </row>
    <row r="40" spans="2:12" outlineLevel="1" x14ac:dyDescent="0.25">
      <c r="B40" s="150" t="s">
        <v>2</v>
      </c>
      <c r="C40" s="161" t="s">
        <v>15</v>
      </c>
      <c r="D40" s="165">
        <v>-6738315715.0857258</v>
      </c>
      <c r="E40" s="28">
        <v>-6911108747.0864162</v>
      </c>
      <c r="F40" s="28">
        <v>-7825318295.1727581</v>
      </c>
      <c r="G40" s="28">
        <v>-7901268451.4889755</v>
      </c>
      <c r="H40" s="28">
        <v>-7875215740.2219248</v>
      </c>
      <c r="I40" s="28">
        <v>-7882490912.2736092</v>
      </c>
      <c r="J40" s="28">
        <v>-7876573171.7880163</v>
      </c>
      <c r="K40" s="28">
        <v>-7894795919.9408913</v>
      </c>
      <c r="L40" s="29">
        <v>-7619011061.4612751</v>
      </c>
    </row>
    <row r="41" spans="2:12" outlineLevel="1" x14ac:dyDescent="0.25">
      <c r="B41" s="150" t="s">
        <v>2</v>
      </c>
      <c r="C41" s="161" t="s">
        <v>16</v>
      </c>
      <c r="D41" s="165">
        <v>-1354259376.754267</v>
      </c>
      <c r="E41" s="28">
        <v>-1404930040.5184748</v>
      </c>
      <c r="F41" s="28">
        <v>-1879063746.8381414</v>
      </c>
      <c r="G41" s="28">
        <v>-1978351093.7068584</v>
      </c>
      <c r="H41" s="28">
        <v>-2071022647.9886665</v>
      </c>
      <c r="I41" s="28">
        <v>-2107210579.2586086</v>
      </c>
      <c r="J41" s="28">
        <v>-2105813740.3689003</v>
      </c>
      <c r="K41" s="28">
        <v>-2121931788.4695997</v>
      </c>
      <c r="L41" s="29">
        <v>-2129724665.0717752</v>
      </c>
    </row>
    <row r="42" spans="2:12" outlineLevel="1" x14ac:dyDescent="0.25">
      <c r="B42" s="150" t="s">
        <v>2</v>
      </c>
      <c r="C42" s="161" t="s">
        <v>17</v>
      </c>
      <c r="D42" s="165">
        <v>-21551049134.761349</v>
      </c>
      <c r="E42" s="28">
        <v>-24594951617.751755</v>
      </c>
      <c r="F42" s="28">
        <v>-19291247413.034336</v>
      </c>
      <c r="G42" s="28">
        <v>-17405448781.833141</v>
      </c>
      <c r="H42" s="28">
        <v>-15819173393.115921</v>
      </c>
      <c r="I42" s="28">
        <v>-16626679137.812128</v>
      </c>
      <c r="J42" s="28">
        <v>-16884811224.99955</v>
      </c>
      <c r="K42" s="28">
        <v>-17116602350.092941</v>
      </c>
      <c r="L42" s="29">
        <v>-17847681128.261833</v>
      </c>
    </row>
    <row r="43" spans="2:12" ht="15.75" thickBot="1" x14ac:dyDescent="0.3">
      <c r="B43" s="151" t="s">
        <v>2</v>
      </c>
      <c r="C43" s="159" t="s">
        <v>18</v>
      </c>
      <c r="D43" s="163">
        <f>+SUM(D38:D42)</f>
        <v>-82376746217.057999</v>
      </c>
      <c r="E43" s="30">
        <f t="shared" ref="E43:L43" si="13">+SUM(E38:E42)</f>
        <v>-91876824497.804718</v>
      </c>
      <c r="F43" s="30">
        <f t="shared" si="13"/>
        <v>-100918930408.46344</v>
      </c>
      <c r="G43" s="30">
        <f t="shared" si="13"/>
        <v>-107272932218.64709</v>
      </c>
      <c r="H43" s="30">
        <f t="shared" si="13"/>
        <v>-115513350283.63379</v>
      </c>
      <c r="I43" s="30">
        <f t="shared" si="13"/>
        <v>-126684402444.74196</v>
      </c>
      <c r="J43" s="30">
        <f t="shared" si="13"/>
        <v>-138751611808.8367</v>
      </c>
      <c r="K43" s="30">
        <f t="shared" si="13"/>
        <v>-152641753127.0036</v>
      </c>
      <c r="L43" s="31">
        <f t="shared" si="13"/>
        <v>-168051316246.10089</v>
      </c>
    </row>
    <row r="44" spans="2:12" outlineLevel="1" x14ac:dyDescent="0.25">
      <c r="B44" s="149" t="s">
        <v>58</v>
      </c>
      <c r="C44" s="160" t="s">
        <v>13</v>
      </c>
      <c r="D44" s="164">
        <v>-37220454679.782288</v>
      </c>
      <c r="E44" s="26">
        <v>-42222565606.145874</v>
      </c>
      <c r="F44" s="26">
        <v>-47864566048.301727</v>
      </c>
      <c r="G44" s="26">
        <v>-55276313876.248871</v>
      </c>
      <c r="H44" s="26">
        <v>-64405640739.687241</v>
      </c>
      <c r="I44" s="26">
        <v>-74176452130.088989</v>
      </c>
      <c r="J44" s="26">
        <v>-85511129212.349854</v>
      </c>
      <c r="K44" s="26">
        <v>-98721462675.707367</v>
      </c>
      <c r="L44" s="27">
        <v>-114110605933.2635</v>
      </c>
    </row>
    <row r="45" spans="2:12" outlineLevel="1" x14ac:dyDescent="0.25">
      <c r="B45" s="150" t="s">
        <v>58</v>
      </c>
      <c r="C45" s="161" t="s">
        <v>14</v>
      </c>
      <c r="D45" s="165">
        <v>-18487059200</v>
      </c>
      <c r="E45" s="28">
        <v>-19078637870</v>
      </c>
      <c r="F45" s="28">
        <v>-25714414935</v>
      </c>
      <c r="G45" s="28">
        <v>-26588707175</v>
      </c>
      <c r="H45" s="28">
        <v>-27492717065</v>
      </c>
      <c r="I45" s="28">
        <v>-28427458435</v>
      </c>
      <c r="J45" s="28">
        <v>-29394008130</v>
      </c>
      <c r="K45" s="28">
        <v>-30393412025</v>
      </c>
      <c r="L45" s="29">
        <v>-31426779010</v>
      </c>
    </row>
    <row r="46" spans="2:12" outlineLevel="1" x14ac:dyDescent="0.25">
      <c r="B46" s="150" t="s">
        <v>58</v>
      </c>
      <c r="C46" s="161" t="s">
        <v>15</v>
      </c>
      <c r="D46" s="165">
        <v>-6818565042.583333</v>
      </c>
      <c r="E46" s="28">
        <v>-6960829849.4049587</v>
      </c>
      <c r="F46" s="28">
        <v>-7821670000.236475</v>
      </c>
      <c r="G46" s="28">
        <v>-7816872846.3779583</v>
      </c>
      <c r="H46" s="28">
        <v>-7837162434.8407917</v>
      </c>
      <c r="I46" s="28">
        <v>-7855587959.2564583</v>
      </c>
      <c r="J46" s="28">
        <v>-7874093836.3460999</v>
      </c>
      <c r="K46" s="28">
        <v>-7895095289.7590666</v>
      </c>
      <c r="L46" s="29">
        <v>-7456668010.2523499</v>
      </c>
    </row>
    <row r="47" spans="2:12" outlineLevel="1" x14ac:dyDescent="0.25">
      <c r="B47" s="150" t="s">
        <v>58</v>
      </c>
      <c r="C47" s="161" t="s">
        <v>19</v>
      </c>
      <c r="D47" s="165">
        <v>-1402778035.5943081</v>
      </c>
      <c r="E47" s="28">
        <v>-1439951332.0098917</v>
      </c>
      <c r="F47" s="28">
        <v>-1903956193.6865253</v>
      </c>
      <c r="G47" s="28">
        <v>-2013667906.3862588</v>
      </c>
      <c r="H47" s="28">
        <v>-2091817441.8557498</v>
      </c>
      <c r="I47" s="28">
        <v>-2124486056.4396248</v>
      </c>
      <c r="J47" s="28">
        <v>-2120652175.2958167</v>
      </c>
      <c r="K47" s="28">
        <v>-2137475683.406333</v>
      </c>
      <c r="L47" s="29">
        <v>-2162914344.683825</v>
      </c>
    </row>
    <row r="48" spans="2:12" outlineLevel="1" x14ac:dyDescent="0.25">
      <c r="B48" s="150" t="s">
        <v>58</v>
      </c>
      <c r="C48" s="161" t="s">
        <v>17</v>
      </c>
      <c r="D48" s="165">
        <v>-21551049134.761349</v>
      </c>
      <c r="E48" s="28">
        <v>-24594951617.751755</v>
      </c>
      <c r="F48" s="28">
        <v>-19291247413.034336</v>
      </c>
      <c r="G48" s="28">
        <v>-17405448781.833141</v>
      </c>
      <c r="H48" s="28">
        <v>-15822706593.115921</v>
      </c>
      <c r="I48" s="28">
        <v>-16626998107.256575</v>
      </c>
      <c r="J48" s="28">
        <v>-16884813440.065134</v>
      </c>
      <c r="K48" s="28">
        <v>-17116602365.475342</v>
      </c>
      <c r="L48" s="29">
        <v>-17847681128.368656</v>
      </c>
    </row>
    <row r="49" spans="2:12" ht="15.75" thickBot="1" x14ac:dyDescent="0.3">
      <c r="B49" s="151" t="s">
        <v>58</v>
      </c>
      <c r="C49" s="159" t="s">
        <v>18</v>
      </c>
      <c r="D49" s="154">
        <f>+SUM(D44:D48)</f>
        <v>-85479906092.721283</v>
      </c>
      <c r="E49" s="30">
        <f t="shared" ref="E49:L49" si="14">+SUM(E44:E48)</f>
        <v>-94296936275.312485</v>
      </c>
      <c r="F49" s="30">
        <f t="shared" si="14"/>
        <v>-102595854590.25906</v>
      </c>
      <c r="G49" s="30">
        <f t="shared" si="14"/>
        <v>-109101010585.84624</v>
      </c>
      <c r="H49" s="30">
        <f t="shared" si="14"/>
        <v>-117650044274.49969</v>
      </c>
      <c r="I49" s="30">
        <f t="shared" si="14"/>
        <v>-129210982688.04164</v>
      </c>
      <c r="J49" s="30">
        <f t="shared" si="14"/>
        <v>-141784696794.05692</v>
      </c>
      <c r="K49" s="30">
        <f t="shared" si="14"/>
        <v>-156264048039.34811</v>
      </c>
      <c r="L49" s="31">
        <f t="shared" si="14"/>
        <v>-173004648426.56833</v>
      </c>
    </row>
    <row r="50" spans="2:12" outlineLevel="1" x14ac:dyDescent="0.25">
      <c r="B50" s="149" t="s">
        <v>3</v>
      </c>
      <c r="C50" s="160" t="s">
        <v>13</v>
      </c>
      <c r="D50" s="164">
        <v>-28499294084.013432</v>
      </c>
      <c r="E50" s="26">
        <v>-32793709550.186443</v>
      </c>
      <c r="F50" s="26">
        <v>-38272345768.307388</v>
      </c>
      <c r="G50" s="26">
        <v>-44214718224.210007</v>
      </c>
      <c r="H50" s="26">
        <v>-50990075770.779236</v>
      </c>
      <c r="I50" s="26">
        <v>-58765133275.889252</v>
      </c>
      <c r="J50" s="26">
        <v>-67734837136.789436</v>
      </c>
      <c r="K50" s="26">
        <v>-78233658672.994415</v>
      </c>
      <c r="L50" s="27">
        <v>-89331492722.820465</v>
      </c>
    </row>
    <row r="51" spans="2:12" outlineLevel="1" x14ac:dyDescent="0.25">
      <c r="B51" s="150" t="s">
        <v>3</v>
      </c>
      <c r="C51" s="161" t="s">
        <v>14</v>
      </c>
      <c r="D51" s="165">
        <v>-18487059200</v>
      </c>
      <c r="E51" s="28">
        <v>-19078637870</v>
      </c>
      <c r="F51" s="28">
        <v>-25714414935</v>
      </c>
      <c r="G51" s="28">
        <v>-26588707175</v>
      </c>
      <c r="H51" s="28">
        <v>-27492717065</v>
      </c>
      <c r="I51" s="28">
        <v>-28427458435</v>
      </c>
      <c r="J51" s="28">
        <v>-29394008130</v>
      </c>
      <c r="K51" s="28">
        <v>-30393412025</v>
      </c>
      <c r="L51" s="29">
        <v>-31426779010</v>
      </c>
    </row>
    <row r="52" spans="2:12" outlineLevel="1" x14ac:dyDescent="0.25">
      <c r="B52" s="150" t="s">
        <v>3</v>
      </c>
      <c r="C52" s="161" t="s">
        <v>15</v>
      </c>
      <c r="D52" s="165">
        <v>-6328141841.4739761</v>
      </c>
      <c r="E52" s="28">
        <v>-6506067340.0587416</v>
      </c>
      <c r="F52" s="28">
        <v>-7419876540.392067</v>
      </c>
      <c r="G52" s="28">
        <v>-7451999581.5762415</v>
      </c>
      <c r="H52" s="28">
        <v>-7497684244.7947416</v>
      </c>
      <c r="I52" s="28">
        <v>-7567688322.6631165</v>
      </c>
      <c r="J52" s="28">
        <v>-7594675174.7703505</v>
      </c>
      <c r="K52" s="28">
        <v>-7701901882.5430584</v>
      </c>
      <c r="L52" s="29">
        <v>-7033922865.8010588</v>
      </c>
    </row>
    <row r="53" spans="2:12" outlineLevel="1" x14ac:dyDescent="0.25">
      <c r="B53" s="150" t="s">
        <v>3</v>
      </c>
      <c r="C53" s="161" t="s">
        <v>19</v>
      </c>
      <c r="D53" s="165">
        <v>-1338565617.7484004</v>
      </c>
      <c r="E53" s="28">
        <v>-1383676114.6365583</v>
      </c>
      <c r="F53" s="28">
        <v>-1870590779.7144248</v>
      </c>
      <c r="G53" s="28">
        <v>-1957704094.6316586</v>
      </c>
      <c r="H53" s="28">
        <v>-2020786748.8753414</v>
      </c>
      <c r="I53" s="28">
        <v>-2058978922.0562077</v>
      </c>
      <c r="J53" s="28">
        <v>-2048334685.0899665</v>
      </c>
      <c r="K53" s="28">
        <v>-2053597264.2561245</v>
      </c>
      <c r="L53" s="29">
        <v>-2090588143.7807999</v>
      </c>
    </row>
    <row r="54" spans="2:12" outlineLevel="1" x14ac:dyDescent="0.25">
      <c r="B54" s="150" t="s">
        <v>3</v>
      </c>
      <c r="C54" s="161" t="s">
        <v>17</v>
      </c>
      <c r="D54" s="165">
        <v>-23557603003.987534</v>
      </c>
      <c r="E54" s="28">
        <v>-26640775481.554337</v>
      </c>
      <c r="F54" s="28">
        <v>-21471361498.730221</v>
      </c>
      <c r="G54" s="28">
        <v>-19404564851.763195</v>
      </c>
      <c r="H54" s="28">
        <v>-17479300420.043594</v>
      </c>
      <c r="I54" s="28">
        <v>-18348777050.082779</v>
      </c>
      <c r="J54" s="28">
        <v>-18708885461.34613</v>
      </c>
      <c r="K54" s="28">
        <v>-19034477964.249996</v>
      </c>
      <c r="L54" s="29">
        <v>-19836912328.472218</v>
      </c>
    </row>
    <row r="55" spans="2:12" ht="15.75" thickBot="1" x14ac:dyDescent="0.3">
      <c r="B55" s="151" t="s">
        <v>3</v>
      </c>
      <c r="C55" s="159" t="s">
        <v>18</v>
      </c>
      <c r="D55" s="154">
        <f>+SUM(D50:D54)</f>
        <v>-78210663747.223328</v>
      </c>
      <c r="E55" s="30">
        <f t="shared" ref="E55:L55" si="15">+SUM(E50:E54)</f>
        <v>-86402866356.436081</v>
      </c>
      <c r="F55" s="30">
        <f t="shared" si="15"/>
        <v>-94748589522.144119</v>
      </c>
      <c r="G55" s="30">
        <f t="shared" si="15"/>
        <v>-99617693927.181107</v>
      </c>
      <c r="H55" s="30">
        <f t="shared" si="15"/>
        <v>-105480564249.4929</v>
      </c>
      <c r="I55" s="30">
        <f t="shared" si="15"/>
        <v>-115168036005.69136</v>
      </c>
      <c r="J55" s="30">
        <f t="shared" si="15"/>
        <v>-125480740587.99588</v>
      </c>
      <c r="K55" s="30">
        <f t="shared" si="15"/>
        <v>-137417047809.04359</v>
      </c>
      <c r="L55" s="31">
        <f t="shared" si="15"/>
        <v>-149719695070.87454</v>
      </c>
    </row>
    <row r="56" spans="2:12" outlineLevel="1" x14ac:dyDescent="0.25">
      <c r="B56" s="70" t="s">
        <v>4</v>
      </c>
      <c r="C56" s="167" t="s">
        <v>13</v>
      </c>
      <c r="D56" s="166">
        <v>-29603998690.475159</v>
      </c>
      <c r="E56" s="32">
        <v>-34506093691.579376</v>
      </c>
      <c r="F56" s="32">
        <v>-39772829425.420853</v>
      </c>
      <c r="G56" s="32">
        <v>-46156747137.306839</v>
      </c>
      <c r="H56" s="32">
        <v>-54096536467.7444</v>
      </c>
      <c r="I56" s="32">
        <v>-62188782980.595398</v>
      </c>
      <c r="J56" s="32">
        <v>-72051926843.506683</v>
      </c>
      <c r="K56" s="32">
        <v>-82432130184.877991</v>
      </c>
      <c r="L56" s="33">
        <v>-94624741000.211517</v>
      </c>
    </row>
    <row r="57" spans="2:12" outlineLevel="1" x14ac:dyDescent="0.25">
      <c r="B57" s="150" t="s">
        <v>4</v>
      </c>
      <c r="C57" s="161" t="s">
        <v>14</v>
      </c>
      <c r="D57" s="157">
        <v>-18487059200</v>
      </c>
      <c r="E57" s="28">
        <v>-19078637870</v>
      </c>
      <c r="F57" s="28">
        <v>-25714414935</v>
      </c>
      <c r="G57" s="28">
        <v>-26588707175</v>
      </c>
      <c r="H57" s="28">
        <v>-27492717065</v>
      </c>
      <c r="I57" s="28">
        <v>-28427458435</v>
      </c>
      <c r="J57" s="28">
        <v>-29394008130</v>
      </c>
      <c r="K57" s="28">
        <v>-30393412025</v>
      </c>
      <c r="L57" s="29">
        <v>-31426779010</v>
      </c>
    </row>
    <row r="58" spans="2:12" outlineLevel="1" x14ac:dyDescent="0.25">
      <c r="B58" s="150" t="s">
        <v>4</v>
      </c>
      <c r="C58" s="161" t="s">
        <v>15</v>
      </c>
      <c r="D58" s="157">
        <v>-6374845557.8114758</v>
      </c>
      <c r="E58" s="28">
        <v>-6558217725.4305172</v>
      </c>
      <c r="F58" s="28">
        <v>-7483782244.9533081</v>
      </c>
      <c r="G58" s="28">
        <v>-7561505909.9383335</v>
      </c>
      <c r="H58" s="28">
        <v>-7670733601.5754671</v>
      </c>
      <c r="I58" s="28">
        <v>-7711384328.1356421</v>
      </c>
      <c r="J58" s="28">
        <v>-7780592688.3995581</v>
      </c>
      <c r="K58" s="28">
        <v>-7816796793.9107666</v>
      </c>
      <c r="L58" s="29">
        <v>-7210450072.6670589</v>
      </c>
    </row>
    <row r="59" spans="2:12" outlineLevel="1" x14ac:dyDescent="0.25">
      <c r="B59" s="150" t="s">
        <v>4</v>
      </c>
      <c r="C59" s="161" t="s">
        <v>19</v>
      </c>
      <c r="D59" s="157">
        <v>-1366812287.0887499</v>
      </c>
      <c r="E59" s="28">
        <v>-1430799743.6371005</v>
      </c>
      <c r="F59" s="28">
        <v>-1886798677.493367</v>
      </c>
      <c r="G59" s="28">
        <v>-1969953968.5641501</v>
      </c>
      <c r="H59" s="28">
        <v>-2041897330.1411831</v>
      </c>
      <c r="I59" s="28">
        <v>-2071590680.2942162</v>
      </c>
      <c r="J59" s="28">
        <v>-2062641442.9519999</v>
      </c>
      <c r="K59" s="28">
        <v>-2074579091.6575911</v>
      </c>
      <c r="L59" s="29">
        <v>-2085795889.7360916</v>
      </c>
    </row>
    <row r="60" spans="2:12" outlineLevel="1" x14ac:dyDescent="0.25">
      <c r="B60" s="150" t="s">
        <v>4</v>
      </c>
      <c r="C60" s="161" t="s">
        <v>17</v>
      </c>
      <c r="D60" s="157">
        <v>-23557603003.987534</v>
      </c>
      <c r="E60" s="28">
        <v>-26640775481.554337</v>
      </c>
      <c r="F60" s="28">
        <v>-21471361498.730221</v>
      </c>
      <c r="G60" s="28">
        <v>-19404564851.763195</v>
      </c>
      <c r="H60" s="28">
        <v>-17482833620.043594</v>
      </c>
      <c r="I60" s="28">
        <v>-18349096019.527225</v>
      </c>
      <c r="J60" s="28">
        <v>-18708887676.411716</v>
      </c>
      <c r="K60" s="28">
        <v>-19034477979.632397</v>
      </c>
      <c r="L60" s="29">
        <v>-19836912328.579044</v>
      </c>
    </row>
    <row r="61" spans="2:12" ht="15.75" thickBot="1" x14ac:dyDescent="0.3">
      <c r="B61" s="151" t="s">
        <v>4</v>
      </c>
      <c r="C61" s="159" t="s">
        <v>18</v>
      </c>
      <c r="D61" s="154">
        <f>+SUM(D56:D60)</f>
        <v>-79390318739.362915</v>
      </c>
      <c r="E61" s="30">
        <f t="shared" ref="E61:L61" si="16">+SUM(E56:E60)</f>
        <v>-88214524512.201324</v>
      </c>
      <c r="F61" s="30">
        <f t="shared" si="16"/>
        <v>-96329186781.597748</v>
      </c>
      <c r="G61" s="30">
        <f t="shared" si="16"/>
        <v>-101681479042.57253</v>
      </c>
      <c r="H61" s="30">
        <f t="shared" si="16"/>
        <v>-108784718084.50465</v>
      </c>
      <c r="I61" s="30">
        <f t="shared" si="16"/>
        <v>-118748312443.55247</v>
      </c>
      <c r="J61" s="30">
        <f t="shared" si="16"/>
        <v>-129998056781.26994</v>
      </c>
      <c r="K61" s="30">
        <f t="shared" si="16"/>
        <v>-141751396075.07874</v>
      </c>
      <c r="L61" s="31">
        <f t="shared" si="16"/>
        <v>-155184678301.1937</v>
      </c>
    </row>
    <row r="62" spans="2:12" ht="15.75" thickBot="1" x14ac:dyDescent="0.3">
      <c r="B62" s="141"/>
      <c r="C62" s="128"/>
      <c r="D62" s="111"/>
      <c r="E62" s="35"/>
      <c r="F62" s="35"/>
      <c r="G62" s="35"/>
      <c r="H62" s="35"/>
      <c r="I62" s="35"/>
      <c r="J62" s="35"/>
      <c r="K62" s="35"/>
      <c r="L62" s="35"/>
    </row>
    <row r="63" spans="2:12" ht="15.75" thickBot="1" x14ac:dyDescent="0.3">
      <c r="B63" s="185" t="s">
        <v>20</v>
      </c>
      <c r="C63" s="203"/>
      <c r="D63" s="155">
        <v>2022</v>
      </c>
      <c r="E63" s="36">
        <v>2023</v>
      </c>
      <c r="F63" s="36">
        <v>2024</v>
      </c>
      <c r="G63" s="36">
        <v>2025</v>
      </c>
      <c r="H63" s="36">
        <v>2026</v>
      </c>
      <c r="I63" s="36">
        <v>2027</v>
      </c>
      <c r="J63" s="36">
        <v>2028</v>
      </c>
      <c r="K63" s="36">
        <v>2029</v>
      </c>
      <c r="L63" s="37">
        <v>2030</v>
      </c>
    </row>
    <row r="64" spans="2:12" outlineLevel="1" x14ac:dyDescent="0.25">
      <c r="B64" s="149" t="s">
        <v>2</v>
      </c>
      <c r="C64" s="160" t="s">
        <v>21</v>
      </c>
      <c r="D64" s="156">
        <v>20212907556.658993</v>
      </c>
      <c r="E64" s="26">
        <v>21848387350.951443</v>
      </c>
      <c r="F64" s="26">
        <v>27015416642.664043</v>
      </c>
      <c r="G64" s="26">
        <v>29908146919.650806</v>
      </c>
      <c r="H64" s="26">
        <v>33264398053.693123</v>
      </c>
      <c r="I64" s="26">
        <v>36539152642.158325</v>
      </c>
      <c r="J64" s="26">
        <v>40453077604.536575</v>
      </c>
      <c r="K64" s="26">
        <v>44894613308.305206</v>
      </c>
      <c r="L64" s="27">
        <v>49385660583.983414</v>
      </c>
    </row>
    <row r="65" spans="2:12" outlineLevel="1" x14ac:dyDescent="0.25">
      <c r="B65" s="150" t="s">
        <v>2</v>
      </c>
      <c r="C65" s="161" t="s">
        <v>22</v>
      </c>
      <c r="D65" s="153">
        <v>8038119042.298233</v>
      </c>
      <c r="E65" s="28">
        <v>9177746656.2971096</v>
      </c>
      <c r="F65" s="28">
        <v>10941133083.456318</v>
      </c>
      <c r="G65" s="28">
        <v>12357960882.093092</v>
      </c>
      <c r="H65" s="28">
        <v>14481365559.271774</v>
      </c>
      <c r="I65" s="28">
        <v>17053267874.288681</v>
      </c>
      <c r="J65" s="28">
        <v>19786993733.540825</v>
      </c>
      <c r="K65" s="28">
        <v>22956644877.406055</v>
      </c>
      <c r="L65" s="29">
        <v>27102498817.276794</v>
      </c>
    </row>
    <row r="66" spans="2:12" outlineLevel="1" x14ac:dyDescent="0.25">
      <c r="B66" s="150" t="s">
        <v>2</v>
      </c>
      <c r="C66" s="161" t="s">
        <v>23</v>
      </c>
      <c r="D66" s="157">
        <v>6175115180</v>
      </c>
      <c r="E66" s="28">
        <v>7841850820</v>
      </c>
      <c r="F66" s="28">
        <v>8945978824.5999985</v>
      </c>
      <c r="G66" s="28">
        <v>10221378200.199997</v>
      </c>
      <c r="H66" s="28">
        <v>11792229142.600002</v>
      </c>
      <c r="I66" s="28">
        <v>13490924230.199997</v>
      </c>
      <c r="J66" s="28">
        <v>15444273186.800001</v>
      </c>
      <c r="K66" s="28">
        <v>17700219552.199997</v>
      </c>
      <c r="L66" s="29">
        <v>20267694252</v>
      </c>
    </row>
    <row r="67" spans="2:12" outlineLevel="1" x14ac:dyDescent="0.25">
      <c r="B67" s="150" t="s">
        <v>2</v>
      </c>
      <c r="C67" s="162" t="s">
        <v>55</v>
      </c>
      <c r="D67" s="158">
        <f>+D92*22000+D93*17000</f>
        <v>15418703.3925</v>
      </c>
      <c r="E67" s="101">
        <f t="shared" ref="E67:L67" si="17">+E92*22000+E93*17000</f>
        <v>0</v>
      </c>
      <c r="F67" s="101">
        <f t="shared" si="17"/>
        <v>0</v>
      </c>
      <c r="G67" s="101">
        <f t="shared" si="17"/>
        <v>0</v>
      </c>
      <c r="H67" s="101">
        <f t="shared" si="17"/>
        <v>0</v>
      </c>
      <c r="I67" s="101">
        <f t="shared" si="17"/>
        <v>0</v>
      </c>
      <c r="J67" s="101">
        <f t="shared" si="17"/>
        <v>0</v>
      </c>
      <c r="K67" s="101">
        <f t="shared" si="17"/>
        <v>0</v>
      </c>
      <c r="L67" s="102">
        <f t="shared" si="17"/>
        <v>0</v>
      </c>
    </row>
    <row r="68" spans="2:12" ht="15.75" thickBot="1" x14ac:dyDescent="0.3">
      <c r="B68" s="151" t="s">
        <v>2</v>
      </c>
      <c r="C68" s="159" t="s">
        <v>18</v>
      </c>
      <c r="D68" s="154">
        <f>+SUM(D64:D67)</f>
        <v>34441560482.349731</v>
      </c>
      <c r="E68" s="30">
        <f t="shared" ref="E68:L68" si="18">+SUM(E64:E67)</f>
        <v>38867984827.24855</v>
      </c>
      <c r="F68" s="30">
        <f t="shared" si="18"/>
        <v>46902528550.72036</v>
      </c>
      <c r="G68" s="30">
        <f t="shared" si="18"/>
        <v>52487486001.943893</v>
      </c>
      <c r="H68" s="30">
        <f t="shared" si="18"/>
        <v>59537992755.564896</v>
      </c>
      <c r="I68" s="30">
        <f t="shared" si="18"/>
        <v>67083344746.647003</v>
      </c>
      <c r="J68" s="30">
        <f t="shared" si="18"/>
        <v>75684344524.877396</v>
      </c>
      <c r="K68" s="30">
        <f t="shared" si="18"/>
        <v>85551477737.911255</v>
      </c>
      <c r="L68" s="31">
        <f t="shared" si="18"/>
        <v>96755853653.260208</v>
      </c>
    </row>
    <row r="69" spans="2:12" outlineLevel="1" x14ac:dyDescent="0.25">
      <c r="B69" s="149" t="s">
        <v>58</v>
      </c>
      <c r="C69" s="160" t="s">
        <v>21</v>
      </c>
      <c r="D69" s="156">
        <v>22365091150.968594</v>
      </c>
      <c r="E69" s="26">
        <v>25715553997.293808</v>
      </c>
      <c r="F69" s="26">
        <v>30859260771.678001</v>
      </c>
      <c r="G69" s="26">
        <v>34154514680.95055</v>
      </c>
      <c r="H69" s="26">
        <v>37741764739.111771</v>
      </c>
      <c r="I69" s="26">
        <v>41732532127.769806</v>
      </c>
      <c r="J69" s="26">
        <v>46588015294.452766</v>
      </c>
      <c r="K69" s="26">
        <v>52113643064.238037</v>
      </c>
      <c r="L69" s="27">
        <v>59121916303.301231</v>
      </c>
    </row>
    <row r="70" spans="2:12" outlineLevel="1" x14ac:dyDescent="0.25">
      <c r="B70" s="150" t="s">
        <v>58</v>
      </c>
      <c r="C70" s="161" t="s">
        <v>22</v>
      </c>
      <c r="D70" s="153">
        <v>8726818804.6306419</v>
      </c>
      <c r="E70" s="28">
        <v>8138579619.6720419</v>
      </c>
      <c r="F70" s="28">
        <v>9881134125.8731155</v>
      </c>
      <c r="G70" s="28">
        <v>11346131352.676743</v>
      </c>
      <c r="H70" s="28">
        <v>13773494879.726025</v>
      </c>
      <c r="I70" s="28">
        <v>16182102949.806437</v>
      </c>
      <c r="J70" s="28">
        <v>18639212390.265728</v>
      </c>
      <c r="K70" s="28">
        <v>21547377156.770439</v>
      </c>
      <c r="L70" s="29">
        <v>24294725074.489208</v>
      </c>
    </row>
    <row r="71" spans="2:12" outlineLevel="1" x14ac:dyDescent="0.25">
      <c r="B71" s="150" t="s">
        <v>58</v>
      </c>
      <c r="C71" s="161" t="s">
        <v>23</v>
      </c>
      <c r="D71" s="157">
        <v>6175115180</v>
      </c>
      <c r="E71" s="28">
        <v>7841850820</v>
      </c>
      <c r="F71" s="28">
        <v>8945978824.5999985</v>
      </c>
      <c r="G71" s="28">
        <v>10221378200.199997</v>
      </c>
      <c r="H71" s="28">
        <v>11792229142.600002</v>
      </c>
      <c r="I71" s="28">
        <v>13490924230.199997</v>
      </c>
      <c r="J71" s="28">
        <v>15444273186.800001</v>
      </c>
      <c r="K71" s="28">
        <v>17700219552.199997</v>
      </c>
      <c r="L71" s="29">
        <v>20267694252</v>
      </c>
    </row>
    <row r="72" spans="2:12" outlineLevel="1" x14ac:dyDescent="0.25">
      <c r="B72" s="150" t="s">
        <v>58</v>
      </c>
      <c r="C72" s="162" t="s">
        <v>55</v>
      </c>
      <c r="D72" s="158">
        <f>+D94*22000+D95*17000</f>
        <v>389661231.64000005</v>
      </c>
      <c r="E72" s="101">
        <f t="shared" ref="E72:L72" si="19">+E94*22000+E95*17000</f>
        <v>71096828.743333325</v>
      </c>
      <c r="F72" s="101">
        <f t="shared" si="19"/>
        <v>0</v>
      </c>
      <c r="G72" s="101">
        <f t="shared" si="19"/>
        <v>0</v>
      </c>
      <c r="H72" s="101">
        <f t="shared" si="19"/>
        <v>0</v>
      </c>
      <c r="I72" s="101">
        <f t="shared" si="19"/>
        <v>0</v>
      </c>
      <c r="J72" s="101">
        <f t="shared" si="19"/>
        <v>0</v>
      </c>
      <c r="K72" s="101">
        <f t="shared" si="19"/>
        <v>0</v>
      </c>
      <c r="L72" s="101">
        <f t="shared" si="19"/>
        <v>0</v>
      </c>
    </row>
    <row r="73" spans="2:12" ht="15.75" thickBot="1" x14ac:dyDescent="0.3">
      <c r="B73" s="151" t="s">
        <v>58</v>
      </c>
      <c r="C73" s="159" t="s">
        <v>18</v>
      </c>
      <c r="D73" s="154">
        <f>+SUM(D69:D72)</f>
        <v>37656686367.239235</v>
      </c>
      <c r="E73" s="30">
        <f>+SUM(E69:E72)</f>
        <v>41767081265.709183</v>
      </c>
      <c r="F73" s="30">
        <f t="shared" ref="F73:L73" si="20">+SUM(F69:F72)</f>
        <v>49686373722.151115</v>
      </c>
      <c r="G73" s="30">
        <f t="shared" si="20"/>
        <v>55722024233.827286</v>
      </c>
      <c r="H73" s="30">
        <f t="shared" si="20"/>
        <v>63307488761.437805</v>
      </c>
      <c r="I73" s="30">
        <f t="shared" si="20"/>
        <v>71405559307.776245</v>
      </c>
      <c r="J73" s="30">
        <f t="shared" si="20"/>
        <v>80671500871.518494</v>
      </c>
      <c r="K73" s="30">
        <f t="shared" si="20"/>
        <v>91361239773.208481</v>
      </c>
      <c r="L73" s="31">
        <f t="shared" si="20"/>
        <v>103684335629.79044</v>
      </c>
    </row>
    <row r="74" spans="2:12" outlineLevel="1" x14ac:dyDescent="0.25">
      <c r="B74" s="149" t="s">
        <v>3</v>
      </c>
      <c r="C74" s="160" t="s">
        <v>21</v>
      </c>
      <c r="D74" s="156">
        <v>18544723909.979198</v>
      </c>
      <c r="E74" s="26">
        <v>20384631710.218628</v>
      </c>
      <c r="F74" s="26">
        <v>25067022653.234001</v>
      </c>
      <c r="G74" s="26">
        <v>27721536230.50745</v>
      </c>
      <c r="H74" s="26">
        <v>30746334851.027683</v>
      </c>
      <c r="I74" s="26">
        <v>33970910202.06094</v>
      </c>
      <c r="J74" s="26">
        <v>37639353657.984604</v>
      </c>
      <c r="K74" s="26">
        <v>41988238096.508972</v>
      </c>
      <c r="L74" s="27">
        <v>45759716167.35865</v>
      </c>
    </row>
    <row r="75" spans="2:12" outlineLevel="1" x14ac:dyDescent="0.25">
      <c r="B75" s="150" t="s">
        <v>3</v>
      </c>
      <c r="C75" s="161" t="s">
        <v>22</v>
      </c>
      <c r="D75" s="153">
        <v>5561168520.1599674</v>
      </c>
      <c r="E75" s="28">
        <v>5450797997.6045341</v>
      </c>
      <c r="F75" s="28">
        <v>7317462287.371666</v>
      </c>
      <c r="G75" s="28">
        <v>8088955050.8201828</v>
      </c>
      <c r="H75" s="28">
        <v>9157073172.1374664</v>
      </c>
      <c r="I75" s="28">
        <v>10580004625.844934</v>
      </c>
      <c r="J75" s="28">
        <v>12176384731.056499</v>
      </c>
      <c r="K75" s="28">
        <v>13922735376.931831</v>
      </c>
      <c r="L75" s="29">
        <v>16975328740.328476</v>
      </c>
    </row>
    <row r="76" spans="2:12" outlineLevel="1" x14ac:dyDescent="0.25">
      <c r="B76" s="150" t="s">
        <v>3</v>
      </c>
      <c r="C76" s="161" t="s">
        <v>23</v>
      </c>
      <c r="D76" s="157">
        <v>6175115180</v>
      </c>
      <c r="E76" s="28">
        <v>7841850820</v>
      </c>
      <c r="F76" s="28">
        <v>8945978824.5999985</v>
      </c>
      <c r="G76" s="28">
        <v>10221378200.199997</v>
      </c>
      <c r="H76" s="28">
        <v>11792229142.600002</v>
      </c>
      <c r="I76" s="28">
        <v>13490924230.199997</v>
      </c>
      <c r="J76" s="28">
        <v>15444273186.800001</v>
      </c>
      <c r="K76" s="28">
        <v>17700219552.199997</v>
      </c>
      <c r="L76" s="29">
        <v>20267694252</v>
      </c>
    </row>
    <row r="77" spans="2:12" outlineLevel="1" x14ac:dyDescent="0.25">
      <c r="B77" s="150" t="s">
        <v>3</v>
      </c>
      <c r="C77" s="162" t="s">
        <v>55</v>
      </c>
      <c r="D77" s="158">
        <f>+D96*22000+D97*17000</f>
        <v>110622482.39333333</v>
      </c>
      <c r="E77" s="101">
        <f t="shared" ref="E77:L77" si="21">+E96*22000+E97*17000</f>
        <v>0</v>
      </c>
      <c r="F77" s="101">
        <f t="shared" si="21"/>
        <v>107790154.49666665</v>
      </c>
      <c r="G77" s="101">
        <f t="shared" si="21"/>
        <v>65620966.761666663</v>
      </c>
      <c r="H77" s="101">
        <f t="shared" si="21"/>
        <v>0</v>
      </c>
      <c r="I77" s="101">
        <f t="shared" si="21"/>
        <v>0</v>
      </c>
      <c r="J77" s="101">
        <f t="shared" si="21"/>
        <v>0</v>
      </c>
      <c r="K77" s="101">
        <f t="shared" si="21"/>
        <v>0</v>
      </c>
      <c r="L77" s="101">
        <f t="shared" si="21"/>
        <v>0</v>
      </c>
    </row>
    <row r="78" spans="2:12" ht="15.75" thickBot="1" x14ac:dyDescent="0.3">
      <c r="B78" s="151" t="s">
        <v>3</v>
      </c>
      <c r="C78" s="159" t="s">
        <v>18</v>
      </c>
      <c r="D78" s="154">
        <f>+SUM(D74:D77)</f>
        <v>30391630092.532501</v>
      </c>
      <c r="E78" s="30">
        <f>+SUM(E74:E77)</f>
        <v>33677280527.823162</v>
      </c>
      <c r="F78" s="30">
        <f t="shared" ref="F78:L78" si="22">+SUM(F74:F77)</f>
        <v>41438253919.702332</v>
      </c>
      <c r="G78" s="30">
        <f t="shared" si="22"/>
        <v>46097490448.289299</v>
      </c>
      <c r="H78" s="30">
        <f t="shared" si="22"/>
        <v>51695637165.765152</v>
      </c>
      <c r="I78" s="30">
        <f t="shared" si="22"/>
        <v>58041839058.105873</v>
      </c>
      <c r="J78" s="30">
        <f t="shared" si="22"/>
        <v>65260011575.84111</v>
      </c>
      <c r="K78" s="30">
        <f t="shared" si="22"/>
        <v>73611193025.640808</v>
      </c>
      <c r="L78" s="31">
        <f t="shared" si="22"/>
        <v>83002739159.687134</v>
      </c>
    </row>
    <row r="79" spans="2:12" outlineLevel="1" x14ac:dyDescent="0.25">
      <c r="B79" s="149" t="s">
        <v>4</v>
      </c>
      <c r="C79" s="160" t="s">
        <v>21</v>
      </c>
      <c r="D79" s="156">
        <v>20827702250.022533</v>
      </c>
      <c r="E79" s="26">
        <v>23822693168.102459</v>
      </c>
      <c r="F79" s="26">
        <v>29704835050.870907</v>
      </c>
      <c r="G79" s="26">
        <v>32729818520.904533</v>
      </c>
      <c r="H79" s="26">
        <v>36779656816.003311</v>
      </c>
      <c r="I79" s="26">
        <v>41124498153.695633</v>
      </c>
      <c r="J79" s="26">
        <v>45663066360.041229</v>
      </c>
      <c r="K79" s="26">
        <v>50706666675.903778</v>
      </c>
      <c r="L79" s="27">
        <v>56756212981.104782</v>
      </c>
    </row>
    <row r="80" spans="2:12" outlineLevel="1" x14ac:dyDescent="0.25">
      <c r="B80" s="150" t="s">
        <v>4</v>
      </c>
      <c r="C80" s="161" t="s">
        <v>22</v>
      </c>
      <c r="D80" s="153">
        <v>5021265726.8400669</v>
      </c>
      <c r="E80" s="28">
        <v>4489973098.0817757</v>
      </c>
      <c r="F80" s="28">
        <v>5124831913.0625162</v>
      </c>
      <c r="G80" s="28">
        <v>6106803285.1302576</v>
      </c>
      <c r="H80" s="28">
        <v>7083694410.7471914</v>
      </c>
      <c r="I80" s="28">
        <v>7887937987.2718658</v>
      </c>
      <c r="J80" s="28">
        <v>9564074903.3280582</v>
      </c>
      <c r="K80" s="28">
        <v>11084422384.532415</v>
      </c>
      <c r="L80" s="29">
        <v>12741430664.172028</v>
      </c>
    </row>
    <row r="81" spans="2:12" outlineLevel="1" x14ac:dyDescent="0.25">
      <c r="B81" s="150" t="s">
        <v>4</v>
      </c>
      <c r="C81" s="161" t="s">
        <v>23</v>
      </c>
      <c r="D81" s="157">
        <v>6175115180</v>
      </c>
      <c r="E81" s="28">
        <v>7841850820</v>
      </c>
      <c r="F81" s="28">
        <v>8945978824.5999985</v>
      </c>
      <c r="G81" s="28">
        <v>10221378200.199997</v>
      </c>
      <c r="H81" s="28">
        <v>11792229142.600002</v>
      </c>
      <c r="I81" s="28">
        <v>13490924230.199997</v>
      </c>
      <c r="J81" s="28">
        <v>15444273186.800001</v>
      </c>
      <c r="K81" s="28">
        <v>17700219552.199997</v>
      </c>
      <c r="L81" s="29">
        <v>20267694252</v>
      </c>
    </row>
    <row r="82" spans="2:12" outlineLevel="1" x14ac:dyDescent="0.25">
      <c r="B82" s="150" t="s">
        <v>4</v>
      </c>
      <c r="C82" s="162" t="s">
        <v>55</v>
      </c>
      <c r="D82" s="158">
        <f>+D98*22000+D99*17000</f>
        <v>108184347.66333333</v>
      </c>
      <c r="E82" s="101">
        <f t="shared" ref="E82:L82" si="23">+E98*22000+E99*17000</f>
        <v>0</v>
      </c>
      <c r="F82" s="101">
        <f t="shared" si="23"/>
        <v>0</v>
      </c>
      <c r="G82" s="101">
        <f t="shared" si="23"/>
        <v>0</v>
      </c>
      <c r="H82" s="101">
        <f t="shared" si="23"/>
        <v>25004021.189166669</v>
      </c>
      <c r="I82" s="101">
        <f t="shared" si="23"/>
        <v>0</v>
      </c>
      <c r="J82" s="101">
        <f t="shared" si="23"/>
        <v>45432208.860833332</v>
      </c>
      <c r="K82" s="101">
        <f t="shared" si="23"/>
        <v>0</v>
      </c>
      <c r="L82" s="101">
        <f t="shared" si="23"/>
        <v>0</v>
      </c>
    </row>
    <row r="83" spans="2:12" ht="15.75" thickBot="1" x14ac:dyDescent="0.3">
      <c r="B83" s="151" t="s">
        <v>4</v>
      </c>
      <c r="C83" s="159" t="s">
        <v>18</v>
      </c>
      <c r="D83" s="154">
        <f>+SUM(D79:D82)</f>
        <v>32132267504.525936</v>
      </c>
      <c r="E83" s="30">
        <f>+SUM(E79:E82)</f>
        <v>36154517086.184235</v>
      </c>
      <c r="F83" s="30">
        <f t="shared" ref="F83:L83" si="24">+SUM(F79:F82)</f>
        <v>43775645788.533424</v>
      </c>
      <c r="G83" s="30">
        <f t="shared" si="24"/>
        <v>49058000006.234787</v>
      </c>
      <c r="H83" s="30">
        <f t="shared" si="24"/>
        <v>55680584390.539673</v>
      </c>
      <c r="I83" s="30">
        <f t="shared" si="24"/>
        <v>62503360371.167496</v>
      </c>
      <c r="J83" s="30">
        <f t="shared" si="24"/>
        <v>70716846659.030121</v>
      </c>
      <c r="K83" s="30">
        <f t="shared" si="24"/>
        <v>79491308612.6362</v>
      </c>
      <c r="L83" s="31">
        <f t="shared" si="24"/>
        <v>89765337897.27681</v>
      </c>
    </row>
    <row r="84" spans="2:12" ht="15.75" thickBot="1" x14ac:dyDescent="0.3">
      <c r="B84" s="34"/>
      <c r="C84" s="21"/>
      <c r="D84" s="35">
        <f>+D86-D89</f>
        <v>-677134499.87129211</v>
      </c>
      <c r="E84" s="35">
        <f>+D84*12</f>
        <v>-8125613998.4555054</v>
      </c>
      <c r="F84" s="35">
        <f>+D86-D88</f>
        <v>-116152080.0174408</v>
      </c>
      <c r="G84" s="35">
        <f>+F84*12</f>
        <v>-1393824960.2092896</v>
      </c>
      <c r="H84" s="35"/>
      <c r="I84" s="35"/>
      <c r="J84" s="35"/>
      <c r="K84" s="35"/>
      <c r="L84" s="35"/>
    </row>
    <row r="85" spans="2:12" ht="15.75" thickBot="1" x14ac:dyDescent="0.3">
      <c r="C85" s="71" t="s">
        <v>24</v>
      </c>
      <c r="D85" s="155">
        <v>2022</v>
      </c>
      <c r="E85" s="36">
        <v>2023</v>
      </c>
      <c r="F85" s="36">
        <v>2024</v>
      </c>
      <c r="G85" s="36">
        <v>2025</v>
      </c>
      <c r="H85" s="36">
        <v>2026</v>
      </c>
      <c r="I85" s="36">
        <v>2027</v>
      </c>
      <c r="J85" s="36">
        <v>2028</v>
      </c>
      <c r="K85" s="36">
        <v>2029</v>
      </c>
      <c r="L85" s="37">
        <v>2030</v>
      </c>
    </row>
    <row r="86" spans="2:12" x14ac:dyDescent="0.25">
      <c r="C86" s="70" t="s">
        <v>2</v>
      </c>
      <c r="D86" s="152">
        <f t="shared" ref="D86:L86" si="25">+D43+D68</f>
        <v>-47935185734.708267</v>
      </c>
      <c r="E86" s="32">
        <f t="shared" si="25"/>
        <v>-53008839670.556168</v>
      </c>
      <c r="F86" s="32">
        <f t="shared" si="25"/>
        <v>-54016401857.74308</v>
      </c>
      <c r="G86" s="32">
        <f t="shared" si="25"/>
        <v>-54785446216.703201</v>
      </c>
      <c r="H86" s="32">
        <f t="shared" si="25"/>
        <v>-55975357528.068893</v>
      </c>
      <c r="I86" s="32">
        <f t="shared" si="25"/>
        <v>-59601057698.094955</v>
      </c>
      <c r="J86" s="32">
        <f t="shared" si="25"/>
        <v>-63067267283.959305</v>
      </c>
      <c r="K86" s="32">
        <f t="shared" si="25"/>
        <v>-67090275389.092346</v>
      </c>
      <c r="L86" s="33">
        <f t="shared" si="25"/>
        <v>-71295462592.840683</v>
      </c>
    </row>
    <row r="87" spans="2:12" x14ac:dyDescent="0.25">
      <c r="C87" s="150" t="s">
        <v>58</v>
      </c>
      <c r="D87" s="153">
        <f>+D49+D73</f>
        <v>-47823219725.482048</v>
      </c>
      <c r="E87" s="28">
        <f t="shared" ref="E87:L87" si="26">+E49+E73</f>
        <v>-52529855009.603302</v>
      </c>
      <c r="F87" s="28">
        <f t="shared" si="26"/>
        <v>-52909480868.107948</v>
      </c>
      <c r="G87" s="28">
        <f t="shared" si="26"/>
        <v>-53378986352.018951</v>
      </c>
      <c r="H87" s="28">
        <f t="shared" si="26"/>
        <v>-54342555513.06189</v>
      </c>
      <c r="I87" s="28">
        <f t="shared" si="26"/>
        <v>-57805423380.265396</v>
      </c>
      <c r="J87" s="28">
        <f t="shared" si="26"/>
        <v>-61113195922.538422</v>
      </c>
      <c r="K87" s="28">
        <f t="shared" si="26"/>
        <v>-64902808266.139633</v>
      </c>
      <c r="L87" s="29">
        <f t="shared" si="26"/>
        <v>-69320312796.777893</v>
      </c>
    </row>
    <row r="88" spans="2:12" x14ac:dyDescent="0.25">
      <c r="C88" s="150" t="s">
        <v>3</v>
      </c>
      <c r="D88" s="153">
        <f t="shared" ref="D88:L88" si="27">+D55+D78</f>
        <v>-47819033654.690826</v>
      </c>
      <c r="E88" s="28">
        <f t="shared" si="27"/>
        <v>-52725585828.612915</v>
      </c>
      <c r="F88" s="28">
        <f t="shared" si="27"/>
        <v>-53310335602.441788</v>
      </c>
      <c r="G88" s="28">
        <f t="shared" si="27"/>
        <v>-53520203478.891808</v>
      </c>
      <c r="H88" s="28">
        <f t="shared" si="27"/>
        <v>-53784927083.727753</v>
      </c>
      <c r="I88" s="28">
        <f t="shared" si="27"/>
        <v>-57126196947.585487</v>
      </c>
      <c r="J88" s="28">
        <f t="shared" si="27"/>
        <v>-60220729012.15477</v>
      </c>
      <c r="K88" s="28">
        <f t="shared" si="27"/>
        <v>-63805854783.402786</v>
      </c>
      <c r="L88" s="29">
        <f t="shared" si="27"/>
        <v>-66716955911.187408</v>
      </c>
    </row>
    <row r="89" spans="2:12" ht="15.75" thickBot="1" x14ac:dyDescent="0.3">
      <c r="C89" s="151" t="s">
        <v>4</v>
      </c>
      <c r="D89" s="154">
        <f t="shared" ref="D89:L89" si="28">+D61+D83</f>
        <v>-47258051234.836975</v>
      </c>
      <c r="E89" s="30">
        <f t="shared" si="28"/>
        <v>-52060007426.01709</v>
      </c>
      <c r="F89" s="30">
        <f t="shared" si="28"/>
        <v>-52553540993.064323</v>
      </c>
      <c r="G89" s="30">
        <f t="shared" si="28"/>
        <v>-52623479036.337738</v>
      </c>
      <c r="H89" s="30">
        <f t="shared" si="28"/>
        <v>-53104133693.964981</v>
      </c>
      <c r="I89" s="30">
        <f t="shared" si="28"/>
        <v>-56244952072.384979</v>
      </c>
      <c r="J89" s="30">
        <f t="shared" si="28"/>
        <v>-59281210122.239822</v>
      </c>
      <c r="K89" s="30">
        <f t="shared" si="28"/>
        <v>-62260087462.442535</v>
      </c>
      <c r="L89" s="31">
        <f t="shared" si="28"/>
        <v>-65419340403.916885</v>
      </c>
    </row>
    <row r="90" spans="2:12" ht="15.75" thickBot="1" x14ac:dyDescent="0.3">
      <c r="C90" s="21"/>
      <c r="D90" s="35"/>
      <c r="E90" s="35"/>
      <c r="F90" s="35"/>
      <c r="G90" s="35"/>
      <c r="H90" s="35"/>
      <c r="I90" s="35"/>
      <c r="J90" s="35"/>
      <c r="K90" s="35"/>
      <c r="L90" s="35"/>
    </row>
    <row r="91" spans="2:12" ht="15.75" thickBot="1" x14ac:dyDescent="0.3">
      <c r="C91" s="142" t="s">
        <v>25</v>
      </c>
      <c r="D91" s="41">
        <v>2022</v>
      </c>
      <c r="E91" s="24">
        <v>2023</v>
      </c>
      <c r="F91" s="24">
        <v>2024</v>
      </c>
      <c r="G91" s="24">
        <v>2025</v>
      </c>
      <c r="H91" s="24">
        <v>2026</v>
      </c>
      <c r="I91" s="24">
        <v>2027</v>
      </c>
      <c r="J91" s="24">
        <v>2028</v>
      </c>
      <c r="K91" s="24">
        <v>2029</v>
      </c>
      <c r="L91" s="25">
        <v>2030</v>
      </c>
    </row>
    <row r="92" spans="2:12" s="45" customFormat="1" x14ac:dyDescent="0.25">
      <c r="B92" s="187" t="s">
        <v>2</v>
      </c>
      <c r="C92" s="143" t="s">
        <v>26</v>
      </c>
      <c r="D92" s="42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4">
        <v>0</v>
      </c>
    </row>
    <row r="93" spans="2:12" s="45" customFormat="1" ht="15.75" thickBot="1" x14ac:dyDescent="0.3">
      <c r="B93" s="188"/>
      <c r="C93" s="145" t="s">
        <v>27</v>
      </c>
      <c r="D93" s="46">
        <v>906.9825525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8">
        <v>0</v>
      </c>
    </row>
    <row r="94" spans="2:12" s="45" customFormat="1" x14ac:dyDescent="0.25">
      <c r="B94" s="187" t="s">
        <v>58</v>
      </c>
      <c r="C94" s="143" t="s">
        <v>26</v>
      </c>
      <c r="D94" s="42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4">
        <v>0</v>
      </c>
    </row>
    <row r="95" spans="2:12" s="45" customFormat="1" ht="15.75" thickBot="1" x14ac:dyDescent="0.3">
      <c r="B95" s="188"/>
      <c r="C95" s="145" t="s">
        <v>27</v>
      </c>
      <c r="D95" s="46">
        <v>22921.248920000002</v>
      </c>
      <c r="E95" s="47">
        <v>4182.1663966666665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8">
        <v>0</v>
      </c>
    </row>
    <row r="96" spans="2:12" s="45" customFormat="1" x14ac:dyDescent="0.25">
      <c r="B96" s="187" t="s">
        <v>3</v>
      </c>
      <c r="C96" s="143" t="s">
        <v>26</v>
      </c>
      <c r="D96" s="42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4">
        <v>0</v>
      </c>
    </row>
    <row r="97" spans="2:12" s="45" customFormat="1" ht="15.75" thickBot="1" x14ac:dyDescent="0.3">
      <c r="B97" s="188"/>
      <c r="C97" s="145" t="s">
        <v>27</v>
      </c>
      <c r="D97" s="46">
        <v>6507.2048466666665</v>
      </c>
      <c r="E97" s="47">
        <v>0</v>
      </c>
      <c r="F97" s="47">
        <v>6340.5973233333325</v>
      </c>
      <c r="G97" s="47">
        <v>3860.0568683333331</v>
      </c>
      <c r="H97" s="47">
        <v>0</v>
      </c>
      <c r="I97" s="47">
        <v>0</v>
      </c>
      <c r="J97" s="47">
        <v>0</v>
      </c>
      <c r="K97" s="47">
        <v>0</v>
      </c>
      <c r="L97" s="48">
        <v>0</v>
      </c>
    </row>
    <row r="98" spans="2:12" s="45" customFormat="1" x14ac:dyDescent="0.25">
      <c r="B98" s="187" t="s">
        <v>4</v>
      </c>
      <c r="C98" s="143" t="s">
        <v>26</v>
      </c>
      <c r="D98" s="42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4">
        <v>0</v>
      </c>
    </row>
    <row r="99" spans="2:12" s="45" customFormat="1" ht="15.75" thickBot="1" x14ac:dyDescent="0.3">
      <c r="B99" s="188"/>
      <c r="C99" s="145" t="s">
        <v>27</v>
      </c>
      <c r="D99" s="46">
        <v>6363.7851566666659</v>
      </c>
      <c r="E99" s="47">
        <v>0</v>
      </c>
      <c r="F99" s="47">
        <v>0</v>
      </c>
      <c r="G99" s="47">
        <v>0</v>
      </c>
      <c r="H99" s="47">
        <v>1470.8247758333334</v>
      </c>
      <c r="I99" s="47">
        <v>0</v>
      </c>
      <c r="J99" s="47">
        <v>2672.4828741666665</v>
      </c>
      <c r="K99" s="47">
        <v>0</v>
      </c>
      <c r="L99" s="48">
        <v>0</v>
      </c>
    </row>
    <row r="100" spans="2:12" s="45" customFormat="1" ht="15.75" thickBot="1" x14ac:dyDescent="0.3">
      <c r="B100"/>
      <c r="C100" s="21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2:12" x14ac:dyDescent="0.25">
      <c r="C101" s="55" t="s">
        <v>32</v>
      </c>
      <c r="D101" s="56" t="s">
        <v>33</v>
      </c>
      <c r="E101" s="56" t="s">
        <v>34</v>
      </c>
      <c r="F101" s="56" t="s">
        <v>35</v>
      </c>
      <c r="G101" s="57" t="s">
        <v>36</v>
      </c>
    </row>
    <row r="102" spans="2:12" x14ac:dyDescent="0.25">
      <c r="C102" s="58" t="s">
        <v>29</v>
      </c>
      <c r="D102" s="59">
        <v>2.2200000000000002</v>
      </c>
      <c r="E102" s="59">
        <v>2.2200000000000002</v>
      </c>
      <c r="F102" s="59">
        <v>1.35</v>
      </c>
      <c r="G102" s="60">
        <v>2.2200000000000002</v>
      </c>
      <c r="I102">
        <f>+(E102-F102)/E102</f>
        <v>0.39189189189189189</v>
      </c>
    </row>
    <row r="103" spans="2:12" x14ac:dyDescent="0.25">
      <c r="C103" s="58" t="s">
        <v>30</v>
      </c>
      <c r="D103" s="59">
        <v>1.06</v>
      </c>
      <c r="E103" s="59">
        <v>0.9</v>
      </c>
      <c r="F103" s="59">
        <v>1.06</v>
      </c>
      <c r="G103" s="60">
        <v>1.06</v>
      </c>
    </row>
    <row r="104" spans="2:12" ht="15.75" thickBot="1" x14ac:dyDescent="0.3">
      <c r="C104" s="61" t="s">
        <v>31</v>
      </c>
      <c r="D104" s="62">
        <v>2.37</v>
      </c>
      <c r="E104" s="62">
        <v>2.37</v>
      </c>
      <c r="F104" s="62">
        <v>1.44</v>
      </c>
      <c r="G104" s="63"/>
    </row>
    <row r="105" spans="2:12" ht="15.75" thickBot="1" x14ac:dyDescent="0.3"/>
    <row r="106" spans="2:12" x14ac:dyDescent="0.25">
      <c r="C106" s="55" t="s">
        <v>37</v>
      </c>
      <c r="D106" s="56" t="s">
        <v>33</v>
      </c>
      <c r="E106" s="56" t="s">
        <v>34</v>
      </c>
      <c r="F106" s="56" t="s">
        <v>35</v>
      </c>
      <c r="G106" s="57" t="s">
        <v>36</v>
      </c>
      <c r="I106" s="85" t="s">
        <v>18</v>
      </c>
      <c r="J106" s="85" t="s">
        <v>53</v>
      </c>
    </row>
    <row r="107" spans="2:12" x14ac:dyDescent="0.25">
      <c r="C107" s="58" t="s">
        <v>29</v>
      </c>
      <c r="D107" s="75">
        <f>+D102/4.5</f>
        <v>0.4933333333333334</v>
      </c>
      <c r="E107" s="75">
        <f>+E102/4.5</f>
        <v>0.4933333333333334</v>
      </c>
      <c r="F107" s="75">
        <f>+F102/4.5</f>
        <v>0.30000000000000004</v>
      </c>
      <c r="G107" s="76">
        <f>+G102/4.5</f>
        <v>0.4933333333333334</v>
      </c>
      <c r="H107" s="79">
        <v>0.6</v>
      </c>
      <c r="I107" s="84">
        <f>4.5*H107</f>
        <v>2.6999999999999997</v>
      </c>
      <c r="J107">
        <f>+I107*(1-I102)</f>
        <v>1.6418918918918917</v>
      </c>
    </row>
    <row r="108" spans="2:12" x14ac:dyDescent="0.25">
      <c r="C108" s="58" t="s">
        <v>30</v>
      </c>
      <c r="D108" s="75">
        <f>+D103/3.2</f>
        <v>0.33124999999999999</v>
      </c>
      <c r="E108" s="75">
        <f>+E103/3.2</f>
        <v>0.28125</v>
      </c>
      <c r="F108" s="75">
        <f>+F103/3.2</f>
        <v>0.33124999999999999</v>
      </c>
      <c r="G108" s="76">
        <f>+G103/3.2</f>
        <v>0.33124999999999999</v>
      </c>
      <c r="H108" s="79">
        <v>0.55000000000000004</v>
      </c>
      <c r="I108" s="84">
        <f>+H108*3.2</f>
        <v>1.7600000000000002</v>
      </c>
      <c r="J108">
        <f>+I108*(1-I103)</f>
        <v>1.7600000000000002</v>
      </c>
    </row>
    <row r="109" spans="2:12" ht="15.75" thickBot="1" x14ac:dyDescent="0.3">
      <c r="C109" s="61" t="s">
        <v>31</v>
      </c>
      <c r="D109" s="77">
        <f>+D104/2.8</f>
        <v>0.84642857142857153</v>
      </c>
      <c r="E109" s="77">
        <f>+E104/2.8</f>
        <v>0.84642857142857153</v>
      </c>
      <c r="F109" s="77">
        <f>+F104/2.8</f>
        <v>0.51428571428571435</v>
      </c>
      <c r="G109" s="78">
        <f>+G104/2.8</f>
        <v>0</v>
      </c>
    </row>
    <row r="111" spans="2:12" x14ac:dyDescent="0.25">
      <c r="D111" s="23"/>
      <c r="E111" s="23"/>
      <c r="F111" s="23"/>
      <c r="G111" s="23"/>
      <c r="H111" s="23"/>
      <c r="I111" s="23" t="e">
        <f>+#REF!-#REF!</f>
        <v>#REF!</v>
      </c>
      <c r="J111" s="23" t="e">
        <f>+#REF!-#REF!</f>
        <v>#REF!</v>
      </c>
      <c r="K111" s="23" t="e">
        <f>+#REF!-#REF!</f>
        <v>#REF!</v>
      </c>
      <c r="L111" s="23" t="e">
        <f>+#REF!-#REF!</f>
        <v>#REF!</v>
      </c>
    </row>
    <row r="112" spans="2:12" x14ac:dyDescent="0.25">
      <c r="C112" s="197" t="s">
        <v>38</v>
      </c>
      <c r="D112" s="197"/>
      <c r="E112" s="197"/>
      <c r="F112" s="197"/>
      <c r="H112" s="64"/>
    </row>
    <row r="113" spans="3:10" x14ac:dyDescent="0.25">
      <c r="C113" s="197" t="s">
        <v>39</v>
      </c>
      <c r="D113" s="197"/>
      <c r="E113" s="197"/>
      <c r="F113" s="197"/>
      <c r="H113" s="64"/>
    </row>
    <row r="114" spans="3:10" x14ac:dyDescent="0.25">
      <c r="C114" s="197" t="s">
        <v>40</v>
      </c>
      <c r="D114" s="197"/>
      <c r="E114" s="197"/>
      <c r="F114" s="197"/>
      <c r="H114" s="64"/>
    </row>
    <row r="115" spans="3:10" x14ac:dyDescent="0.25">
      <c r="C115" s="197" t="s">
        <v>41</v>
      </c>
      <c r="D115" s="197"/>
      <c r="E115" s="197"/>
      <c r="F115" s="197"/>
    </row>
    <row r="116" spans="3:10" x14ac:dyDescent="0.25">
      <c r="H116" s="65"/>
    </row>
    <row r="117" spans="3:10" x14ac:dyDescent="0.25">
      <c r="C117" s="197" t="s">
        <v>42</v>
      </c>
      <c r="D117" s="197"/>
      <c r="E117" s="197"/>
      <c r="F117" s="197"/>
      <c r="J117" s="64"/>
    </row>
    <row r="118" spans="3:10" x14ac:dyDescent="0.25">
      <c r="C118" s="66" t="s">
        <v>43</v>
      </c>
      <c r="D118" s="66"/>
      <c r="E118" s="66" t="s">
        <v>44</v>
      </c>
      <c r="F118" s="66" t="s">
        <v>45</v>
      </c>
    </row>
    <row r="119" spans="3:10" x14ac:dyDescent="0.25">
      <c r="C119" s="197" t="s">
        <v>46</v>
      </c>
      <c r="D119" s="197"/>
      <c r="E119" s="197"/>
      <c r="F119" s="197"/>
    </row>
    <row r="121" spans="3:10" x14ac:dyDescent="0.25">
      <c r="C121" s="197" t="s">
        <v>49</v>
      </c>
      <c r="D121" s="197"/>
      <c r="E121" s="197"/>
      <c r="F121" s="197"/>
    </row>
    <row r="122" spans="3:10" x14ac:dyDescent="0.25">
      <c r="D122" s="66" t="s">
        <v>48</v>
      </c>
    </row>
    <row r="123" spans="3:10" x14ac:dyDescent="0.25">
      <c r="C123" s="66" t="s">
        <v>26</v>
      </c>
      <c r="D123" s="66">
        <v>35</v>
      </c>
    </row>
    <row r="124" spans="3:10" x14ac:dyDescent="0.25">
      <c r="C124" s="66" t="s">
        <v>27</v>
      </c>
      <c r="D124" s="66">
        <v>65</v>
      </c>
    </row>
    <row r="125" spans="3:10" x14ac:dyDescent="0.25">
      <c r="C125" s="66" t="s">
        <v>47</v>
      </c>
      <c r="D125" s="66">
        <v>90</v>
      </c>
    </row>
    <row r="127" spans="3:10" x14ac:dyDescent="0.25">
      <c r="C127" s="197" t="s">
        <v>50</v>
      </c>
      <c r="D127" s="197"/>
      <c r="E127" s="197"/>
      <c r="F127" s="197"/>
    </row>
    <row r="128" spans="3:10" x14ac:dyDescent="0.25">
      <c r="C128" s="197" t="s">
        <v>51</v>
      </c>
      <c r="D128" s="197"/>
      <c r="E128" s="197"/>
      <c r="F128" s="197"/>
    </row>
  </sheetData>
  <mergeCells count="23">
    <mergeCell ref="C128:F128"/>
    <mergeCell ref="C112:F112"/>
    <mergeCell ref="C113:F113"/>
    <mergeCell ref="C114:F114"/>
    <mergeCell ref="B94:B95"/>
    <mergeCell ref="B96:B97"/>
    <mergeCell ref="B98:B99"/>
    <mergeCell ref="C115:F115"/>
    <mergeCell ref="C117:F117"/>
    <mergeCell ref="C119:F119"/>
    <mergeCell ref="C121:F121"/>
    <mergeCell ref="C127:F127"/>
    <mergeCell ref="B92:B93"/>
    <mergeCell ref="A2:A21"/>
    <mergeCell ref="B2:B6"/>
    <mergeCell ref="B12:B16"/>
    <mergeCell ref="B17:B21"/>
    <mergeCell ref="B7:B11"/>
    <mergeCell ref="B23:B26"/>
    <mergeCell ref="B28:B31"/>
    <mergeCell ref="B33:B35"/>
    <mergeCell ref="B37:C37"/>
    <mergeCell ref="B63:C63"/>
  </mergeCells>
  <conditionalFormatting sqref="D23:L26">
    <cfRule type="cellIs" dxfId="9" priority="2" operator="lessThan">
      <formula>0.85</formula>
    </cfRule>
  </conditionalFormatting>
  <conditionalFormatting sqref="D28:L31">
    <cfRule type="cellIs" dxfId="8" priority="1" operator="lessThan">
      <formula>0.77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C000"/>
  </sheetPr>
  <dimension ref="A1:N128"/>
  <sheetViews>
    <sheetView showGridLines="0" topLeftCell="B67" zoomScale="130" zoomScaleNormal="130" workbookViewId="0">
      <selection activeCell="F84" sqref="F84"/>
    </sheetView>
  </sheetViews>
  <sheetFormatPr baseColWidth="10" defaultRowHeight="15" outlineLevelRow="1" x14ac:dyDescent="0.25"/>
  <cols>
    <col min="2" max="2" width="22.7109375" bestFit="1" customWidth="1"/>
    <col min="3" max="3" width="30.42578125" customWidth="1"/>
    <col min="4" max="12" width="18.85546875" bestFit="1" customWidth="1"/>
  </cols>
  <sheetData>
    <row r="1" spans="1:12" ht="15.75" thickBot="1" x14ac:dyDescent="0.3">
      <c r="C1" s="139" t="s">
        <v>0</v>
      </c>
      <c r="D1" s="133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5">
        <v>2030</v>
      </c>
    </row>
    <row r="2" spans="1:12" outlineLevel="1" x14ac:dyDescent="0.25">
      <c r="A2" s="190" t="s">
        <v>1</v>
      </c>
      <c r="B2" s="194" t="s">
        <v>2</v>
      </c>
      <c r="C2" s="169" t="s">
        <v>33</v>
      </c>
      <c r="D2" s="134">
        <v>3600.890761666667</v>
      </c>
      <c r="E2" s="2">
        <v>3485.1377958333328</v>
      </c>
      <c r="F2" s="2">
        <v>3505.4616391666673</v>
      </c>
      <c r="G2" s="2">
        <v>3599.9095083333336</v>
      </c>
      <c r="H2" s="2">
        <v>3666.1259958333335</v>
      </c>
      <c r="I2" s="2">
        <v>3495.1468466666661</v>
      </c>
      <c r="J2" s="2">
        <v>3494.9764150000005</v>
      </c>
      <c r="K2" s="2">
        <v>3498.1819158333333</v>
      </c>
      <c r="L2" s="3">
        <v>3187.8368050000004</v>
      </c>
    </row>
    <row r="3" spans="1:12" outlineLevel="1" x14ac:dyDescent="0.25">
      <c r="A3" s="191"/>
      <c r="B3" s="195"/>
      <c r="C3" s="170" t="s">
        <v>57</v>
      </c>
      <c r="D3" s="135">
        <v>2359.7419091666666</v>
      </c>
      <c r="E3" s="5">
        <v>2842.265110000003</v>
      </c>
      <c r="F3" s="129">
        <v>2896.2702124999983</v>
      </c>
      <c r="G3" s="129">
        <v>3095.6341250000005</v>
      </c>
      <c r="H3" s="129">
        <v>3211.5647850000005</v>
      </c>
      <c r="I3" s="129">
        <v>3718.7835774999994</v>
      </c>
      <c r="J3" s="129">
        <v>3924.0169966666663</v>
      </c>
      <c r="K3" s="129">
        <v>4112.5100533333325</v>
      </c>
      <c r="L3" s="130">
        <v>4849.8960716666652</v>
      </c>
    </row>
    <row r="4" spans="1:12" outlineLevel="1" x14ac:dyDescent="0.25">
      <c r="A4" s="191"/>
      <c r="B4" s="195"/>
      <c r="C4" s="170" t="s">
        <v>56</v>
      </c>
      <c r="D4" s="135">
        <v>1772.2846775</v>
      </c>
      <c r="E4" s="5">
        <v>1475.4350733333333</v>
      </c>
      <c r="F4" s="129">
        <v>1645.7090358333332</v>
      </c>
      <c r="G4" s="129">
        <v>1511.0440525000001</v>
      </c>
      <c r="H4" s="129">
        <v>1534.5743716666666</v>
      </c>
      <c r="I4" s="129">
        <v>1364.1986033333333</v>
      </c>
      <c r="J4" s="129">
        <v>1334.0915933333333</v>
      </c>
      <c r="K4" s="129">
        <v>1316.8683658333332</v>
      </c>
      <c r="L4" s="130">
        <v>1026.2137325000001</v>
      </c>
    </row>
    <row r="5" spans="1:12" outlineLevel="1" x14ac:dyDescent="0.25">
      <c r="A5" s="191"/>
      <c r="B5" s="195"/>
      <c r="C5" s="170" t="s">
        <v>36</v>
      </c>
      <c r="D5" s="135">
        <v>977.51723999999979</v>
      </c>
      <c r="E5" s="5">
        <v>1208.0055183333334</v>
      </c>
      <c r="F5" s="129">
        <v>1231.6717208333334</v>
      </c>
      <c r="G5" s="129">
        <v>1256.3669000000002</v>
      </c>
      <c r="H5" s="129">
        <v>1282.0910324999998</v>
      </c>
      <c r="I5" s="129">
        <v>1307.8151708333332</v>
      </c>
      <c r="J5" s="129">
        <v>1333.5393100000001</v>
      </c>
      <c r="K5" s="129">
        <v>1366.0395366666669</v>
      </c>
      <c r="L5" s="130">
        <v>1381.2983933333333</v>
      </c>
    </row>
    <row r="6" spans="1:12" ht="15.75" thickBot="1" x14ac:dyDescent="0.3">
      <c r="A6" s="191"/>
      <c r="B6" s="196"/>
      <c r="C6" s="171" t="s">
        <v>18</v>
      </c>
      <c r="D6" s="136">
        <f>+SUM(D2:D5)</f>
        <v>8710.4345883333335</v>
      </c>
      <c r="E6" s="7">
        <f t="shared" ref="E6:L6" si="0">+SUM(E2:E5)</f>
        <v>9010.8434975000018</v>
      </c>
      <c r="F6" s="7">
        <f t="shared" si="0"/>
        <v>9279.1126083333329</v>
      </c>
      <c r="G6" s="7">
        <f t="shared" si="0"/>
        <v>9462.9545858333349</v>
      </c>
      <c r="H6" s="7">
        <f t="shared" si="0"/>
        <v>9694.3561850000006</v>
      </c>
      <c r="I6" s="7">
        <f t="shared" si="0"/>
        <v>9885.9441983333327</v>
      </c>
      <c r="J6" s="7">
        <f t="shared" si="0"/>
        <v>10086.624314999999</v>
      </c>
      <c r="K6" s="7">
        <f t="shared" si="0"/>
        <v>10293.599871666667</v>
      </c>
      <c r="L6" s="8">
        <f t="shared" si="0"/>
        <v>10445.245002499998</v>
      </c>
    </row>
    <row r="7" spans="1:12" hidden="1" outlineLevel="1" x14ac:dyDescent="0.25">
      <c r="A7" s="191"/>
      <c r="B7" s="194" t="s">
        <v>58</v>
      </c>
      <c r="C7" s="169" t="s">
        <v>33</v>
      </c>
      <c r="D7" s="134">
        <v>4341.5774708333329</v>
      </c>
      <c r="E7" s="2">
        <v>3925.3854924999996</v>
      </c>
      <c r="F7" s="2">
        <v>3042.0803000000001</v>
      </c>
      <c r="G7" s="2">
        <v>2945.6330808333332</v>
      </c>
      <c r="H7" s="2">
        <v>2719.4894250000002</v>
      </c>
      <c r="I7" s="2">
        <v>2628.4942925</v>
      </c>
      <c r="J7" s="2">
        <v>2690.8906175000002</v>
      </c>
      <c r="K7" s="2">
        <v>2745.5519391666671</v>
      </c>
      <c r="L7" s="3">
        <v>3238.9147675000004</v>
      </c>
    </row>
    <row r="8" spans="1:12" hidden="1" outlineLevel="1" x14ac:dyDescent="0.25">
      <c r="A8" s="191"/>
      <c r="B8" s="195"/>
      <c r="C8" s="170" t="s">
        <v>57</v>
      </c>
      <c r="D8" s="135">
        <v>135.27106083333342</v>
      </c>
      <c r="E8" s="5">
        <v>2184.146635000001</v>
      </c>
      <c r="F8" s="5">
        <v>4125.5619991666663</v>
      </c>
      <c r="G8" s="5">
        <v>4642.9813258333324</v>
      </c>
      <c r="H8" s="5">
        <v>5221.1344966666657</v>
      </c>
      <c r="I8" s="5">
        <v>5577.2411091666663</v>
      </c>
      <c r="J8" s="5">
        <v>5685.0135741666654</v>
      </c>
      <c r="K8" s="5">
        <v>5815.9662716666644</v>
      </c>
      <c r="L8" s="6">
        <v>5024.7356166666668</v>
      </c>
    </row>
    <row r="9" spans="1:12" hidden="1" outlineLevel="1" x14ac:dyDescent="0.25">
      <c r="A9" s="191"/>
      <c r="B9" s="195"/>
      <c r="C9" s="170" t="s">
        <v>56</v>
      </c>
      <c r="D9" s="135">
        <v>3447.5242416666665</v>
      </c>
      <c r="E9" s="5">
        <v>1535.5089525000001</v>
      </c>
      <c r="F9" s="5">
        <v>525.65750250000008</v>
      </c>
      <c r="G9" s="5">
        <v>249.28847583333334</v>
      </c>
      <c r="H9" s="5">
        <v>90.400333333333336</v>
      </c>
      <c r="I9" s="5">
        <v>0</v>
      </c>
      <c r="J9" s="5">
        <v>0</v>
      </c>
      <c r="K9" s="5">
        <v>0</v>
      </c>
      <c r="L9" s="6">
        <v>491.89709833333336</v>
      </c>
    </row>
    <row r="10" spans="1:12" hidden="1" outlineLevel="1" x14ac:dyDescent="0.25">
      <c r="A10" s="191"/>
      <c r="B10" s="195"/>
      <c r="C10" s="170" t="s">
        <v>36</v>
      </c>
      <c r="D10" s="135">
        <v>1523.2193741666667</v>
      </c>
      <c r="E10" s="5">
        <v>1871.37607</v>
      </c>
      <c r="F10" s="5">
        <v>1908.0384599999995</v>
      </c>
      <c r="G10" s="5">
        <v>1946.2948716666669</v>
      </c>
      <c r="H10" s="5">
        <v>1986.1452999999999</v>
      </c>
      <c r="I10" s="5">
        <v>2017.092595833333</v>
      </c>
      <c r="J10" s="5">
        <v>2065.8461500000003</v>
      </c>
      <c r="K10" s="5">
        <v>2107.2906000000003</v>
      </c>
      <c r="L10" s="6">
        <v>2157.6381774999995</v>
      </c>
    </row>
    <row r="11" spans="1:12" ht="15.75" collapsed="1" thickBot="1" x14ac:dyDescent="0.3">
      <c r="A11" s="191"/>
      <c r="B11" s="196"/>
      <c r="C11" s="171" t="s">
        <v>18</v>
      </c>
      <c r="D11" s="136">
        <f>+SUM(D7:D10)</f>
        <v>9447.5921474999996</v>
      </c>
      <c r="E11" s="7">
        <f t="shared" ref="E11:L11" si="1">+SUM(E7:E10)</f>
        <v>9516.4171500000011</v>
      </c>
      <c r="F11" s="7">
        <f t="shared" si="1"/>
        <v>9601.3382616666659</v>
      </c>
      <c r="G11" s="7">
        <f t="shared" si="1"/>
        <v>9784.1977541666656</v>
      </c>
      <c r="H11" s="7">
        <f t="shared" si="1"/>
        <v>10017.169554999999</v>
      </c>
      <c r="I11" s="7">
        <f t="shared" si="1"/>
        <v>10222.8279975</v>
      </c>
      <c r="J11" s="7">
        <f t="shared" si="1"/>
        <v>10441.750341666666</v>
      </c>
      <c r="K11" s="7">
        <f t="shared" si="1"/>
        <v>10668.808810833332</v>
      </c>
      <c r="L11" s="8">
        <f t="shared" si="1"/>
        <v>10913.185659999999</v>
      </c>
    </row>
    <row r="12" spans="1:12" outlineLevel="1" x14ac:dyDescent="0.25">
      <c r="A12" s="191"/>
      <c r="B12" s="194" t="s">
        <v>3</v>
      </c>
      <c r="C12" s="169" t="s">
        <v>33</v>
      </c>
      <c r="D12" s="134">
        <v>3500.0000008333323</v>
      </c>
      <c r="E12" s="2">
        <v>3666.9739949999998</v>
      </c>
      <c r="F12" s="2">
        <v>3530.0461574999995</v>
      </c>
      <c r="G12" s="2">
        <v>3464.386665</v>
      </c>
      <c r="H12" s="2">
        <v>3541.0727850000003</v>
      </c>
      <c r="I12" s="2">
        <v>3347.8239141666659</v>
      </c>
      <c r="J12" s="2">
        <v>3770.0171041666677</v>
      </c>
      <c r="K12" s="2">
        <v>3353.9871416666665</v>
      </c>
      <c r="L12" s="3">
        <v>3417.9769008333333</v>
      </c>
    </row>
    <row r="13" spans="1:12" outlineLevel="1" x14ac:dyDescent="0.25">
      <c r="A13" s="191"/>
      <c r="B13" s="195"/>
      <c r="C13" s="170" t="s">
        <v>57</v>
      </c>
      <c r="D13" s="135">
        <v>1413.6431691666685</v>
      </c>
      <c r="E13" s="5">
        <v>1660.5293383333333</v>
      </c>
      <c r="F13" s="5">
        <v>1973.4160433333338</v>
      </c>
      <c r="G13" s="5">
        <v>2425.6362125000005</v>
      </c>
      <c r="H13" s="5">
        <v>2502.1221750000013</v>
      </c>
      <c r="I13" s="5">
        <v>3024.7671799999998</v>
      </c>
      <c r="J13" s="5">
        <v>2479.5092375000013</v>
      </c>
      <c r="K13" s="5">
        <v>3396.0921816666651</v>
      </c>
      <c r="L13" s="6">
        <v>3417.4803341666657</v>
      </c>
    </row>
    <row r="14" spans="1:12" outlineLevel="1" x14ac:dyDescent="0.25">
      <c r="A14" s="191"/>
      <c r="B14" s="195"/>
      <c r="C14" s="170" t="s">
        <v>56</v>
      </c>
      <c r="D14" s="135">
        <v>1826.9730750000001</v>
      </c>
      <c r="E14" s="5">
        <v>1394.4816700000001</v>
      </c>
      <c r="F14" s="5">
        <v>1419.6762100000003</v>
      </c>
      <c r="G14" s="5">
        <v>1156.8972358333333</v>
      </c>
      <c r="H14" s="5">
        <v>1182.5822316666665</v>
      </c>
      <c r="I14" s="5">
        <v>989.15147166666668</v>
      </c>
      <c r="J14" s="5">
        <v>1299.1558541666666</v>
      </c>
      <c r="K14" s="5">
        <v>921.95614333333333</v>
      </c>
      <c r="L14" s="6">
        <v>956.41371000000026</v>
      </c>
    </row>
    <row r="15" spans="1:12" outlineLevel="1" x14ac:dyDescent="0.25">
      <c r="A15" s="191"/>
      <c r="B15" s="195"/>
      <c r="C15" s="170" t="s">
        <v>36</v>
      </c>
      <c r="D15" s="135">
        <v>977.51724000000002</v>
      </c>
      <c r="E15" s="5">
        <v>1208.0055200000002</v>
      </c>
      <c r="F15" s="5">
        <v>1231.6717208333337</v>
      </c>
      <c r="G15" s="5">
        <v>1256.3668983333334</v>
      </c>
      <c r="H15" s="5">
        <v>1282.0910299999998</v>
      </c>
      <c r="I15" s="5">
        <v>1307.8151700000001</v>
      </c>
      <c r="J15" s="5">
        <v>1333.5393099999999</v>
      </c>
      <c r="K15" s="5">
        <v>1360.29241</v>
      </c>
      <c r="L15" s="6">
        <v>1387.0455183333331</v>
      </c>
    </row>
    <row r="16" spans="1:12" ht="15.75" thickBot="1" x14ac:dyDescent="0.3">
      <c r="A16" s="191"/>
      <c r="B16" s="196"/>
      <c r="C16" s="171" t="s">
        <v>18</v>
      </c>
      <c r="D16" s="136">
        <f>+SUM(D12:D15)</f>
        <v>7718.1334850000012</v>
      </c>
      <c r="E16" s="7">
        <f t="shared" ref="E16:L16" si="2">+SUM(E12:E15)</f>
        <v>7929.9905233333338</v>
      </c>
      <c r="F16" s="7">
        <f t="shared" si="2"/>
        <v>8154.810131666668</v>
      </c>
      <c r="G16" s="7">
        <f t="shared" si="2"/>
        <v>8303.2870116666672</v>
      </c>
      <c r="H16" s="7">
        <f t="shared" si="2"/>
        <v>8507.8682216666675</v>
      </c>
      <c r="I16" s="7">
        <f t="shared" si="2"/>
        <v>8669.5577358333339</v>
      </c>
      <c r="J16" s="7">
        <f t="shared" si="2"/>
        <v>8882.221505833335</v>
      </c>
      <c r="K16" s="7">
        <f t="shared" si="2"/>
        <v>9032.3278766666645</v>
      </c>
      <c r="L16" s="8">
        <f t="shared" si="2"/>
        <v>9178.9164633333312</v>
      </c>
    </row>
    <row r="17" spans="1:14" hidden="1" outlineLevel="1" x14ac:dyDescent="0.25">
      <c r="A17" s="191"/>
      <c r="B17" s="194" t="s">
        <v>4</v>
      </c>
      <c r="C17" s="169" t="s">
        <v>33</v>
      </c>
      <c r="D17" s="134">
        <v>2689.8374908333335</v>
      </c>
      <c r="E17" s="2">
        <v>3063.5135758333331</v>
      </c>
      <c r="F17" s="2">
        <v>3196.2283324999994</v>
      </c>
      <c r="G17" s="2">
        <v>3285.9594641666667</v>
      </c>
      <c r="H17" s="2">
        <v>3623.7323491666666</v>
      </c>
      <c r="I17" s="2">
        <v>3212.6438058333333</v>
      </c>
      <c r="J17" s="2">
        <v>3090.0845291666665</v>
      </c>
      <c r="K17" s="2">
        <v>3060.924703333334</v>
      </c>
      <c r="L17" s="3">
        <v>3595.4689724999994</v>
      </c>
    </row>
    <row r="18" spans="1:14" hidden="1" outlineLevel="1" x14ac:dyDescent="0.25">
      <c r="A18" s="191"/>
      <c r="B18" s="195"/>
      <c r="C18" s="170" t="s">
        <v>57</v>
      </c>
      <c r="D18" s="135">
        <v>3221.4518991666664</v>
      </c>
      <c r="E18" s="5">
        <v>2962.6755666666686</v>
      </c>
      <c r="F18" s="5">
        <v>3019.3367566666666</v>
      </c>
      <c r="G18" s="5">
        <v>2909.246402499999</v>
      </c>
      <c r="H18" s="5">
        <v>2610.5848999999998</v>
      </c>
      <c r="I18" s="5">
        <v>3615.0703175000008</v>
      </c>
      <c r="J18" s="5">
        <v>4024.5140383333342</v>
      </c>
      <c r="K18" s="5">
        <v>4252.1629524999989</v>
      </c>
      <c r="L18" s="6">
        <v>3426.1510474999986</v>
      </c>
    </row>
    <row r="19" spans="1:14" hidden="1" outlineLevel="1" x14ac:dyDescent="0.25">
      <c r="A19" s="191"/>
      <c r="B19" s="195"/>
      <c r="C19" s="170" t="s">
        <v>56</v>
      </c>
      <c r="D19" s="135">
        <v>492.71276166666667</v>
      </c>
      <c r="E19" s="5">
        <v>388.31413500000002</v>
      </c>
      <c r="F19" s="5">
        <v>350.47065416666669</v>
      </c>
      <c r="G19" s="5">
        <v>596.51787833333333</v>
      </c>
      <c r="H19" s="5">
        <v>728.2893458333333</v>
      </c>
      <c r="I19" s="5">
        <v>216.73740749999999</v>
      </c>
      <c r="J19" s="5">
        <v>66.90011916666667</v>
      </c>
      <c r="K19" s="5">
        <v>2.0389733333333333</v>
      </c>
      <c r="L19" s="6">
        <v>500.42284333333333</v>
      </c>
    </row>
    <row r="20" spans="1:14" hidden="1" outlineLevel="1" x14ac:dyDescent="0.25">
      <c r="A20" s="191"/>
      <c r="B20" s="195"/>
      <c r="C20" s="170" t="s">
        <v>36</v>
      </c>
      <c r="D20" s="137">
        <v>1514.3162400000001</v>
      </c>
      <c r="E20" s="5">
        <v>1871.3760699999996</v>
      </c>
      <c r="F20" s="5">
        <v>1908.03846</v>
      </c>
      <c r="G20" s="5">
        <v>1946.2948700000004</v>
      </c>
      <c r="H20" s="5">
        <v>1986.1452999999999</v>
      </c>
      <c r="I20" s="5">
        <v>2025.9957283333331</v>
      </c>
      <c r="J20" s="5">
        <v>2065.8461516666671</v>
      </c>
      <c r="K20" s="5">
        <v>2116.1937333333331</v>
      </c>
      <c r="L20" s="6">
        <v>2139.8319091666663</v>
      </c>
    </row>
    <row r="21" spans="1:14" ht="15.75" collapsed="1" thickBot="1" x14ac:dyDescent="0.3">
      <c r="A21" s="191"/>
      <c r="B21" s="196"/>
      <c r="C21" s="171" t="s">
        <v>18</v>
      </c>
      <c r="D21" s="136">
        <f>+SUM(D17:D20)</f>
        <v>7918.3183916666667</v>
      </c>
      <c r="E21" s="7">
        <f t="shared" ref="E21:L21" si="3">+SUM(E17:E20)</f>
        <v>8285.8793475000002</v>
      </c>
      <c r="F21" s="7">
        <f t="shared" si="3"/>
        <v>8474.0742033333336</v>
      </c>
      <c r="G21" s="7">
        <f t="shared" si="3"/>
        <v>8738.018614999999</v>
      </c>
      <c r="H21" s="7">
        <f t="shared" si="3"/>
        <v>8948.7518949999994</v>
      </c>
      <c r="I21" s="7">
        <f t="shared" si="3"/>
        <v>9070.4472591666672</v>
      </c>
      <c r="J21" s="7">
        <f t="shared" si="3"/>
        <v>9247.3448383333343</v>
      </c>
      <c r="K21" s="7">
        <f t="shared" si="3"/>
        <v>9431.3203624999987</v>
      </c>
      <c r="L21" s="8">
        <f t="shared" si="3"/>
        <v>9661.8747724999994</v>
      </c>
      <c r="N21" s="146"/>
    </row>
    <row r="22" spans="1:14" s="13" customFormat="1" ht="7.5" customHeight="1" thickBot="1" x14ac:dyDescent="0.3">
      <c r="B22" s="9"/>
      <c r="C22" s="10"/>
      <c r="D22" s="11"/>
      <c r="E22" s="12"/>
      <c r="F22" s="12"/>
      <c r="G22" s="12"/>
      <c r="H22" s="12"/>
      <c r="I22" s="12"/>
      <c r="J22" s="12"/>
      <c r="K22" s="12"/>
      <c r="L22" s="12"/>
    </row>
    <row r="23" spans="1:14" x14ac:dyDescent="0.25">
      <c r="A23" s="23">
        <f>+E11-E6</f>
        <v>505.5736524999993</v>
      </c>
      <c r="B23" s="190" t="s">
        <v>6</v>
      </c>
      <c r="C23" s="119" t="s">
        <v>2</v>
      </c>
      <c r="D23" s="89">
        <f t="shared" ref="D23:L23" si="4">+MIN(D6*0.85/7680,1)</f>
        <v>0.96404549480251733</v>
      </c>
      <c r="E23" s="14">
        <f t="shared" si="4"/>
        <v>0.99729387667643243</v>
      </c>
      <c r="F23" s="14">
        <f t="shared" si="4"/>
        <v>1</v>
      </c>
      <c r="G23" s="14">
        <f t="shared" si="4"/>
        <v>1</v>
      </c>
      <c r="H23" s="14">
        <f t="shared" si="4"/>
        <v>1</v>
      </c>
      <c r="I23" s="14">
        <f t="shared" si="4"/>
        <v>1</v>
      </c>
      <c r="J23" s="14">
        <f t="shared" si="4"/>
        <v>1</v>
      </c>
      <c r="K23" s="14">
        <f t="shared" si="4"/>
        <v>1</v>
      </c>
      <c r="L23" s="15">
        <f t="shared" si="4"/>
        <v>1</v>
      </c>
      <c r="N23" s="23"/>
    </row>
    <row r="24" spans="1:14" x14ac:dyDescent="0.25">
      <c r="A24" s="23"/>
      <c r="B24" s="202"/>
      <c r="C24" s="147" t="s">
        <v>58</v>
      </c>
      <c r="D24" s="148">
        <f>+MIN(D11*0.85/7680,1)</f>
        <v>1</v>
      </c>
      <c r="E24" s="148">
        <f t="shared" ref="E24:L24" si="5">+MIN(E11*0.85/7680,1)</f>
        <v>1</v>
      </c>
      <c r="F24" s="148">
        <f t="shared" si="5"/>
        <v>1</v>
      </c>
      <c r="G24" s="148">
        <f t="shared" si="5"/>
        <v>1</v>
      </c>
      <c r="H24" s="148">
        <f t="shared" si="5"/>
        <v>1</v>
      </c>
      <c r="I24" s="148">
        <f t="shared" si="5"/>
        <v>1</v>
      </c>
      <c r="J24" s="148">
        <f t="shared" si="5"/>
        <v>1</v>
      </c>
      <c r="K24" s="148">
        <f t="shared" si="5"/>
        <v>1</v>
      </c>
      <c r="L24" s="148">
        <f t="shared" si="5"/>
        <v>1</v>
      </c>
      <c r="N24" s="23"/>
    </row>
    <row r="25" spans="1:14" x14ac:dyDescent="0.25">
      <c r="B25" s="191"/>
      <c r="C25" s="120" t="s">
        <v>3</v>
      </c>
      <c r="D25" s="90">
        <f>+MIN(D16*0.85/7680,1)</f>
        <v>0.85422050289713547</v>
      </c>
      <c r="E25" s="16">
        <f t="shared" ref="E25:L25" si="6">+MIN(E16*0.85/7680,1)</f>
        <v>0.87766822198350702</v>
      </c>
      <c r="F25" s="16">
        <f t="shared" si="6"/>
        <v>0.90255060050998281</v>
      </c>
      <c r="G25" s="16">
        <f t="shared" si="6"/>
        <v>0.91898358853081596</v>
      </c>
      <c r="H25" s="16">
        <f t="shared" si="6"/>
        <v>0.94162604015842022</v>
      </c>
      <c r="I25" s="16">
        <f t="shared" si="6"/>
        <v>0.95952136399197052</v>
      </c>
      <c r="J25" s="16">
        <f t="shared" si="6"/>
        <v>0.9830583697862415</v>
      </c>
      <c r="K25" s="16">
        <f t="shared" si="6"/>
        <v>0.99967170509982617</v>
      </c>
      <c r="L25" s="17">
        <f t="shared" si="6"/>
        <v>1</v>
      </c>
    </row>
    <row r="26" spans="1:14" x14ac:dyDescent="0.25">
      <c r="B26" s="191"/>
      <c r="C26" s="120" t="s">
        <v>4</v>
      </c>
      <c r="D26" s="90">
        <f t="shared" ref="D26:L26" si="7">+MIN(D21*0.85/7680,1)</f>
        <v>0.87637638449435762</v>
      </c>
      <c r="E26" s="16">
        <f t="shared" si="7"/>
        <v>0.91705695903320317</v>
      </c>
      <c r="F26" s="16">
        <f t="shared" si="7"/>
        <v>0.93788581677517358</v>
      </c>
      <c r="G26" s="16">
        <f t="shared" si="7"/>
        <v>0.96709841442057276</v>
      </c>
      <c r="H26" s="16">
        <f t="shared" si="7"/>
        <v>0.99042175921223952</v>
      </c>
      <c r="I26" s="16">
        <f t="shared" si="7"/>
        <v>1</v>
      </c>
      <c r="J26" s="16">
        <f t="shared" si="7"/>
        <v>1</v>
      </c>
      <c r="K26" s="16">
        <f t="shared" si="7"/>
        <v>1</v>
      </c>
      <c r="L26" s="17">
        <f t="shared" si="7"/>
        <v>1</v>
      </c>
    </row>
    <row r="27" spans="1:14" ht="6.75" customHeight="1" thickBot="1" x14ac:dyDescent="0.3">
      <c r="B27" s="9"/>
      <c r="C27" s="10"/>
      <c r="D27" s="20"/>
      <c r="E27" s="20"/>
      <c r="F27" s="20"/>
      <c r="G27" s="20"/>
      <c r="H27" s="20"/>
      <c r="I27" s="20"/>
      <c r="J27" s="20"/>
      <c r="K27" s="20"/>
      <c r="L27" s="20"/>
    </row>
    <row r="28" spans="1:14" x14ac:dyDescent="0.25">
      <c r="B28" s="190" t="s">
        <v>7</v>
      </c>
      <c r="C28" s="119" t="s">
        <v>2</v>
      </c>
      <c r="D28" s="89">
        <f t="shared" ref="D28:L28" si="8">+MIN(D6*0.85/9440,1)</f>
        <v>0.78430819916137007</v>
      </c>
      <c r="E28" s="14">
        <f t="shared" si="8"/>
        <v>0.81135773017743662</v>
      </c>
      <c r="F28" s="14">
        <f t="shared" si="8"/>
        <v>0.83551331748764124</v>
      </c>
      <c r="G28" s="14">
        <f t="shared" si="8"/>
        <v>0.8520668853769422</v>
      </c>
      <c r="H28" s="14">
        <f t="shared" si="8"/>
        <v>0.87290283445444927</v>
      </c>
      <c r="I28" s="14">
        <f t="shared" si="8"/>
        <v>0.89015387379060729</v>
      </c>
      <c r="J28" s="14">
        <f t="shared" si="8"/>
        <v>0.90822358768538136</v>
      </c>
      <c r="K28" s="14">
        <f t="shared" si="8"/>
        <v>0.92686015793608767</v>
      </c>
      <c r="L28" s="15">
        <f t="shared" si="8"/>
        <v>0.94051464535222429</v>
      </c>
    </row>
    <row r="29" spans="1:14" x14ac:dyDescent="0.25">
      <c r="B29" s="202"/>
      <c r="C29" s="147" t="s">
        <v>58</v>
      </c>
      <c r="D29" s="148">
        <f>+MIN(D11*0.85/9440,1)</f>
        <v>0.85068361497616518</v>
      </c>
      <c r="E29" s="148">
        <f t="shared" ref="E29:L29" si="9">+MIN(E11*0.85/9440,1)</f>
        <v>0.8568807815148306</v>
      </c>
      <c r="F29" s="148">
        <f t="shared" si="9"/>
        <v>0.86452727991701972</v>
      </c>
      <c r="G29" s="148">
        <f t="shared" si="9"/>
        <v>0.88099238252560008</v>
      </c>
      <c r="H29" s="148">
        <f t="shared" si="9"/>
        <v>0.90196971628707612</v>
      </c>
      <c r="I29" s="148">
        <f t="shared" si="9"/>
        <v>0.92048769045286016</v>
      </c>
      <c r="J29" s="148">
        <f t="shared" si="9"/>
        <v>0.94019997779837561</v>
      </c>
      <c r="K29" s="148">
        <f t="shared" si="9"/>
        <v>0.9606448611449504</v>
      </c>
      <c r="L29" s="148">
        <f t="shared" si="9"/>
        <v>0.98264913252118624</v>
      </c>
    </row>
    <row r="30" spans="1:14" x14ac:dyDescent="0.25">
      <c r="B30" s="191"/>
      <c r="C30" s="120" t="s">
        <v>3</v>
      </c>
      <c r="D30" s="90">
        <f t="shared" ref="D30:L30" si="10">+MIN(D16*0.85/9440,1)</f>
        <v>0.69495905320444917</v>
      </c>
      <c r="E30" s="16">
        <f t="shared" si="10"/>
        <v>0.71403516364759889</v>
      </c>
      <c r="F30" s="16">
        <f t="shared" si="10"/>
        <v>0.73427845465218944</v>
      </c>
      <c r="G30" s="16">
        <f t="shared" si="10"/>
        <v>0.7476476652454096</v>
      </c>
      <c r="H30" s="16">
        <f t="shared" si="10"/>
        <v>0.76606864284074871</v>
      </c>
      <c r="I30" s="16">
        <f t="shared" si="10"/>
        <v>0.7806275503663489</v>
      </c>
      <c r="J30" s="16">
        <f t="shared" si="10"/>
        <v>0.79977630084304385</v>
      </c>
      <c r="K30" s="16">
        <f t="shared" si="10"/>
        <v>0.81329223465748568</v>
      </c>
      <c r="L30" s="17">
        <f t="shared" si="10"/>
        <v>0.82649141883827659</v>
      </c>
    </row>
    <row r="31" spans="1:14" x14ac:dyDescent="0.25">
      <c r="A31">
        <f>5900/0.85</f>
        <v>6941.1764705882351</v>
      </c>
      <c r="B31" s="191"/>
      <c r="C31" s="120" t="s">
        <v>4</v>
      </c>
      <c r="D31" s="90">
        <f t="shared" ref="D31:L31" si="11">+MIN(D21*0.85/9440,1)</f>
        <v>0.71298417721574858</v>
      </c>
      <c r="E31" s="16">
        <f t="shared" si="11"/>
        <v>0.7460802378575212</v>
      </c>
      <c r="F31" s="16">
        <f t="shared" si="11"/>
        <v>0.76302574924081923</v>
      </c>
      <c r="G31" s="16">
        <f t="shared" si="11"/>
        <v>0.78679193037605921</v>
      </c>
      <c r="H31" s="16">
        <f t="shared" si="11"/>
        <v>0.80576685495233047</v>
      </c>
      <c r="I31" s="16">
        <f t="shared" si="11"/>
        <v>0.81672459431055799</v>
      </c>
      <c r="J31" s="16">
        <f t="shared" si="11"/>
        <v>0.83265287209569216</v>
      </c>
      <c r="K31" s="16">
        <f t="shared" si="11"/>
        <v>0.84921846484374985</v>
      </c>
      <c r="L31" s="17">
        <f t="shared" si="11"/>
        <v>0.86997813099841093</v>
      </c>
    </row>
    <row r="32" spans="1:14" ht="15.75" thickBot="1" x14ac:dyDescent="0.3">
      <c r="B32" s="21"/>
      <c r="C32" s="21"/>
      <c r="D32" s="12"/>
      <c r="E32" s="12"/>
      <c r="F32" s="12"/>
      <c r="G32" s="12"/>
      <c r="H32" s="12"/>
      <c r="I32" s="12"/>
      <c r="J32" s="12"/>
      <c r="K32" s="12"/>
      <c r="L32" s="12"/>
    </row>
    <row r="33" spans="2:12" x14ac:dyDescent="0.25">
      <c r="B33" s="194" t="s">
        <v>8</v>
      </c>
      <c r="C33" s="113" t="s">
        <v>9</v>
      </c>
      <c r="D33" s="2">
        <v>24215</v>
      </c>
      <c r="E33" s="2">
        <v>24215</v>
      </c>
      <c r="F33" s="2">
        <v>31615</v>
      </c>
      <c r="G33" s="2">
        <v>31615</v>
      </c>
      <c r="H33" s="2">
        <v>31615</v>
      </c>
      <c r="I33" s="2">
        <v>31615</v>
      </c>
      <c r="J33" s="2">
        <v>31615</v>
      </c>
      <c r="K33" s="2">
        <v>31615</v>
      </c>
      <c r="L33" s="3">
        <v>31615</v>
      </c>
    </row>
    <row r="34" spans="2:12" x14ac:dyDescent="0.25">
      <c r="B34" s="195"/>
      <c r="C34" s="114" t="s">
        <v>10</v>
      </c>
      <c r="D34" s="16">
        <v>0.75</v>
      </c>
      <c r="E34" s="16">
        <v>0.75</v>
      </c>
      <c r="F34" s="16">
        <v>0.75</v>
      </c>
      <c r="G34" s="16">
        <v>0.75</v>
      </c>
      <c r="H34" s="16">
        <v>0.75</v>
      </c>
      <c r="I34" s="16">
        <v>0.75</v>
      </c>
      <c r="J34" s="16">
        <v>0.75</v>
      </c>
      <c r="K34" s="16">
        <v>0.75</v>
      </c>
      <c r="L34" s="17">
        <v>0.75</v>
      </c>
    </row>
    <row r="35" spans="2:12" ht="15.75" thickBot="1" x14ac:dyDescent="0.3">
      <c r="B35" s="196"/>
      <c r="C35" s="115" t="s">
        <v>11</v>
      </c>
      <c r="D35" s="7">
        <v>0</v>
      </c>
      <c r="E35" s="7">
        <v>0</v>
      </c>
      <c r="F35" s="7">
        <f>1711*4.3</f>
        <v>7357.2999999999993</v>
      </c>
      <c r="G35" s="7">
        <f t="shared" ref="G35:L35" si="12">1711*4.3</f>
        <v>7357.2999999999993</v>
      </c>
      <c r="H35" s="7">
        <f t="shared" si="12"/>
        <v>7357.2999999999993</v>
      </c>
      <c r="I35" s="7">
        <f t="shared" si="12"/>
        <v>7357.2999999999993</v>
      </c>
      <c r="J35" s="7">
        <f t="shared" si="12"/>
        <v>7357.2999999999993</v>
      </c>
      <c r="K35" s="7">
        <f t="shared" si="12"/>
        <v>7357.2999999999993</v>
      </c>
      <c r="L35" s="8">
        <f t="shared" si="12"/>
        <v>7357.2999999999993</v>
      </c>
    </row>
    <row r="36" spans="2:12" ht="15.75" thickBot="1" x14ac:dyDescent="0.3">
      <c r="C36" s="140"/>
      <c r="D36" s="22"/>
      <c r="E36" s="22"/>
      <c r="F36" s="23"/>
      <c r="I36" s="112"/>
    </row>
    <row r="37" spans="2:12" ht="15.75" thickBot="1" x14ac:dyDescent="0.3">
      <c r="B37" s="185" t="s">
        <v>12</v>
      </c>
      <c r="C37" s="203"/>
      <c r="D37" s="155">
        <v>2022</v>
      </c>
      <c r="E37" s="36">
        <v>2023</v>
      </c>
      <c r="F37" s="36">
        <v>2024</v>
      </c>
      <c r="G37" s="36">
        <v>2025</v>
      </c>
      <c r="H37" s="36">
        <v>2026</v>
      </c>
      <c r="I37" s="36">
        <v>2027</v>
      </c>
      <c r="J37" s="36">
        <v>2028</v>
      </c>
      <c r="K37" s="36">
        <v>2029</v>
      </c>
      <c r="L37" s="37">
        <v>2030</v>
      </c>
    </row>
    <row r="38" spans="2:12" outlineLevel="1" x14ac:dyDescent="0.25">
      <c r="B38" s="169" t="s">
        <v>2</v>
      </c>
      <c r="C38" s="160" t="s">
        <v>13</v>
      </c>
      <c r="D38" s="164">
        <v>-34235128736.401016</v>
      </c>
      <c r="E38" s="26">
        <v>-39908933692.324432</v>
      </c>
      <c r="F38" s="26">
        <v>-46198284369.102631</v>
      </c>
      <c r="G38" s="26">
        <v>-53399156716.618103</v>
      </c>
      <c r="H38" s="26">
        <v>-62255221437.307281</v>
      </c>
      <c r="I38" s="26">
        <v>-71640563380.397614</v>
      </c>
      <c r="J38" s="26">
        <v>-82490405541.680237</v>
      </c>
      <c r="K38" s="26">
        <v>-95115011043.500214</v>
      </c>
      <c r="L38" s="27">
        <v>-109028120381.306</v>
      </c>
    </row>
    <row r="39" spans="2:12" outlineLevel="1" x14ac:dyDescent="0.25">
      <c r="B39" s="170" t="s">
        <v>2</v>
      </c>
      <c r="C39" s="161" t="s">
        <v>14</v>
      </c>
      <c r="D39" s="165">
        <v>-18487059200</v>
      </c>
      <c r="E39" s="28">
        <v>-19078637870</v>
      </c>
      <c r="F39" s="28">
        <v>-25714414935</v>
      </c>
      <c r="G39" s="28">
        <v>-26588707175</v>
      </c>
      <c r="H39" s="28">
        <v>-27492717065</v>
      </c>
      <c r="I39" s="28">
        <v>-28427458435</v>
      </c>
      <c r="J39" s="28">
        <v>-29394008130</v>
      </c>
      <c r="K39" s="28">
        <v>-30393412025</v>
      </c>
      <c r="L39" s="29">
        <v>-31426779010</v>
      </c>
    </row>
    <row r="40" spans="2:12" outlineLevel="1" x14ac:dyDescent="0.25">
      <c r="B40" s="170" t="s">
        <v>2</v>
      </c>
      <c r="C40" s="161" t="s">
        <v>15</v>
      </c>
      <c r="D40" s="165">
        <v>-6729557811.766633</v>
      </c>
      <c r="E40" s="28">
        <v>-6904061589.4948006</v>
      </c>
      <c r="F40" s="28">
        <v>-7832184751.3290834</v>
      </c>
      <c r="G40" s="28">
        <v>-7901268451.4889755</v>
      </c>
      <c r="H40" s="28">
        <v>-7866714600.9904165</v>
      </c>
      <c r="I40" s="28">
        <v>-7882490912.2736092</v>
      </c>
      <c r="J40" s="28">
        <v>-7876573171.7880163</v>
      </c>
      <c r="K40" s="28">
        <v>-7894795919.9408913</v>
      </c>
      <c r="L40" s="29">
        <v>-7619011061.4612751</v>
      </c>
    </row>
    <row r="41" spans="2:12" outlineLevel="1" x14ac:dyDescent="0.25">
      <c r="B41" s="170" t="s">
        <v>2</v>
      </c>
      <c r="C41" s="161" t="s">
        <v>16</v>
      </c>
      <c r="D41" s="165">
        <v>-1351415386.6072083</v>
      </c>
      <c r="E41" s="28">
        <v>-1410661944.1154249</v>
      </c>
      <c r="F41" s="28">
        <v>-1875833669.9520664</v>
      </c>
      <c r="G41" s="28">
        <v>-1979174606.6574497</v>
      </c>
      <c r="H41" s="28">
        <v>-2074474997.5093753</v>
      </c>
      <c r="I41" s="28">
        <v>-2108608174.1043746</v>
      </c>
      <c r="J41" s="28">
        <v>-2107491917.1950502</v>
      </c>
      <c r="K41" s="28">
        <v>-2123898608.1957331</v>
      </c>
      <c r="L41" s="29">
        <v>-2131905299.9693747</v>
      </c>
    </row>
    <row r="42" spans="2:12" outlineLevel="1" x14ac:dyDescent="0.25">
      <c r="B42" s="170" t="s">
        <v>2</v>
      </c>
      <c r="C42" s="161" t="s">
        <v>17</v>
      </c>
      <c r="D42" s="165">
        <v>-21551049134.761349</v>
      </c>
      <c r="E42" s="28">
        <v>-24610599117.751751</v>
      </c>
      <c r="F42" s="28">
        <v>-19325481284.562119</v>
      </c>
      <c r="G42" s="28">
        <v>-17451822121.218746</v>
      </c>
      <c r="H42" s="28">
        <v>-15862891573.632486</v>
      </c>
      <c r="I42" s="28">
        <v>-16680144486.213285</v>
      </c>
      <c r="J42" s="28">
        <v>-16949739537.641222</v>
      </c>
      <c r="K42" s="28">
        <v>-17193691868.46545</v>
      </c>
      <c r="L42" s="29">
        <v>-17935523663.131084</v>
      </c>
    </row>
    <row r="43" spans="2:12" ht="15.75" thickBot="1" x14ac:dyDescent="0.3">
      <c r="B43" s="171" t="s">
        <v>2</v>
      </c>
      <c r="C43" s="159" t="s">
        <v>18</v>
      </c>
      <c r="D43" s="163">
        <f>+SUM(D38:D42)</f>
        <v>-82354210269.536209</v>
      </c>
      <c r="E43" s="30">
        <f t="shared" ref="E43:L43" si="13">+SUM(E38:E42)</f>
        <v>-91912894213.686401</v>
      </c>
      <c r="F43" s="30">
        <f t="shared" si="13"/>
        <v>-100946199009.94591</v>
      </c>
      <c r="G43" s="30">
        <f t="shared" si="13"/>
        <v>-107320129070.98329</v>
      </c>
      <c r="H43" s="30">
        <f t="shared" si="13"/>
        <v>-115552019674.43956</v>
      </c>
      <c r="I43" s="30">
        <f t="shared" si="13"/>
        <v>-126739265387.98888</v>
      </c>
      <c r="J43" s="30">
        <f t="shared" si="13"/>
        <v>-138818218298.30453</v>
      </c>
      <c r="K43" s="30">
        <f t="shared" si="13"/>
        <v>-152720809465.10229</v>
      </c>
      <c r="L43" s="31">
        <f t="shared" si="13"/>
        <v>-168141339415.86771</v>
      </c>
    </row>
    <row r="44" spans="2:12" outlineLevel="1" x14ac:dyDescent="0.25">
      <c r="B44" s="169" t="s">
        <v>58</v>
      </c>
      <c r="C44" s="160" t="s">
        <v>13</v>
      </c>
      <c r="D44" s="164">
        <v>-37220454679.782288</v>
      </c>
      <c r="E44" s="26">
        <v>-42222565606.145874</v>
      </c>
      <c r="F44" s="26">
        <v>-47864566048.301727</v>
      </c>
      <c r="G44" s="26">
        <v>-55276313876.248871</v>
      </c>
      <c r="H44" s="26">
        <v>-64405640739.687241</v>
      </c>
      <c r="I44" s="26">
        <v>-74176452130.088989</v>
      </c>
      <c r="J44" s="26">
        <v>-85511129212.349854</v>
      </c>
      <c r="K44" s="26">
        <v>-98721462675.707367</v>
      </c>
      <c r="L44" s="27">
        <v>-114110605933.26349</v>
      </c>
    </row>
    <row r="45" spans="2:12" outlineLevel="1" x14ac:dyDescent="0.25">
      <c r="B45" s="170" t="s">
        <v>58</v>
      </c>
      <c r="C45" s="161" t="s">
        <v>14</v>
      </c>
      <c r="D45" s="165">
        <v>-18487059200</v>
      </c>
      <c r="E45" s="28">
        <v>-19078637870</v>
      </c>
      <c r="F45" s="28">
        <v>-25714414935</v>
      </c>
      <c r="G45" s="28">
        <v>-26588707175</v>
      </c>
      <c r="H45" s="28">
        <v>-27492717065</v>
      </c>
      <c r="I45" s="28">
        <v>-28427458435</v>
      </c>
      <c r="J45" s="28">
        <v>-29394008130</v>
      </c>
      <c r="K45" s="28">
        <v>-30393412025</v>
      </c>
      <c r="L45" s="29">
        <v>-31426779010</v>
      </c>
    </row>
    <row r="46" spans="2:12" outlineLevel="1" x14ac:dyDescent="0.25">
      <c r="B46" s="170" t="s">
        <v>58</v>
      </c>
      <c r="C46" s="161" t="s">
        <v>15</v>
      </c>
      <c r="D46" s="165">
        <v>-6818565042.583333</v>
      </c>
      <c r="E46" s="28">
        <v>-6960829849.4049587</v>
      </c>
      <c r="F46" s="28">
        <v>-7821670000.236475</v>
      </c>
      <c r="G46" s="28">
        <v>-7816872846.3779583</v>
      </c>
      <c r="H46" s="28">
        <v>-7837162434.8407917</v>
      </c>
      <c r="I46" s="28">
        <v>-7855587959.2564583</v>
      </c>
      <c r="J46" s="28">
        <v>-7874093836.3460999</v>
      </c>
      <c r="K46" s="28">
        <v>-7895095289.7590666</v>
      </c>
      <c r="L46" s="29">
        <v>-7456668010.2523499</v>
      </c>
    </row>
    <row r="47" spans="2:12" outlineLevel="1" x14ac:dyDescent="0.25">
      <c r="B47" s="170" t="s">
        <v>58</v>
      </c>
      <c r="C47" s="161" t="s">
        <v>19</v>
      </c>
      <c r="D47" s="165">
        <v>-1402778035.5943165</v>
      </c>
      <c r="E47" s="28">
        <v>-1440226648.1565835</v>
      </c>
      <c r="F47" s="28">
        <v>-1904495931.5813668</v>
      </c>
      <c r="G47" s="28">
        <v>-2014491419.3368499</v>
      </c>
      <c r="H47" s="28">
        <v>-2092938059.636358</v>
      </c>
      <c r="I47" s="28">
        <v>-2125883651.2853584</v>
      </c>
      <c r="J47" s="28">
        <v>-2122330352.1219747</v>
      </c>
      <c r="K47" s="28">
        <v>-2139442503.1324749</v>
      </c>
      <c r="L47" s="29">
        <v>-2165094979.5814247</v>
      </c>
    </row>
    <row r="48" spans="2:12" outlineLevel="1" x14ac:dyDescent="0.25">
      <c r="B48" s="170" t="s">
        <v>58</v>
      </c>
      <c r="C48" s="161" t="s">
        <v>17</v>
      </c>
      <c r="D48" s="165">
        <v>-21551049134.761349</v>
      </c>
      <c r="E48" s="28">
        <v>-24610599117.751755</v>
      </c>
      <c r="F48" s="28">
        <v>-19325481284.562115</v>
      </c>
      <c r="G48" s="28">
        <v>-17451822121.21875</v>
      </c>
      <c r="H48" s="28">
        <v>-15866424773.632486</v>
      </c>
      <c r="I48" s="28">
        <v>-16680463455.65773</v>
      </c>
      <c r="J48" s="28">
        <v>-16949741752.70681</v>
      </c>
      <c r="K48" s="28">
        <v>-17193691883.847851</v>
      </c>
      <c r="L48" s="29">
        <v>-17935523663.237907</v>
      </c>
    </row>
    <row r="49" spans="2:12" ht="15.75" thickBot="1" x14ac:dyDescent="0.3">
      <c r="B49" s="171" t="s">
        <v>58</v>
      </c>
      <c r="C49" s="159" t="s">
        <v>18</v>
      </c>
      <c r="D49" s="154">
        <f>+SUM(D44:D48)</f>
        <v>-85479906092.721283</v>
      </c>
      <c r="E49" s="30">
        <f t="shared" ref="E49:L49" si="14">+SUM(E44:E48)</f>
        <v>-94312859091.459167</v>
      </c>
      <c r="F49" s="30">
        <f t="shared" si="14"/>
        <v>-102630628199.68169</v>
      </c>
      <c r="G49" s="30">
        <f t="shared" si="14"/>
        <v>-109148207438.18243</v>
      </c>
      <c r="H49" s="30">
        <f t="shared" si="14"/>
        <v>-117694883072.79687</v>
      </c>
      <c r="I49" s="30">
        <f t="shared" si="14"/>
        <v>-129265845631.28853</v>
      </c>
      <c r="J49" s="30">
        <f t="shared" si="14"/>
        <v>-141851303283.52475</v>
      </c>
      <c r="K49" s="30">
        <f t="shared" si="14"/>
        <v>-156343104377.44675</v>
      </c>
      <c r="L49" s="31">
        <f t="shared" si="14"/>
        <v>-173094671596.33517</v>
      </c>
    </row>
    <row r="50" spans="2:12" hidden="1" outlineLevel="1" x14ac:dyDescent="0.25">
      <c r="B50" s="169" t="s">
        <v>3</v>
      </c>
      <c r="C50" s="160" t="s">
        <v>13</v>
      </c>
      <c r="D50" s="164">
        <v>-30216527590.337292</v>
      </c>
      <c r="E50" s="26">
        <v>-34962679162.884308</v>
      </c>
      <c r="F50" s="26">
        <v>-40384331874.217682</v>
      </c>
      <c r="G50" s="26">
        <v>-46622737822.367264</v>
      </c>
      <c r="H50" s="26">
        <v>-54351439000.266296</v>
      </c>
      <c r="I50" s="26">
        <v>-62484228904.270821</v>
      </c>
      <c r="J50" s="26">
        <v>-72245681780.512634</v>
      </c>
      <c r="K50" s="26">
        <v>-82991855046.592651</v>
      </c>
      <c r="L50" s="27">
        <v>-95274033536.435791</v>
      </c>
    </row>
    <row r="51" spans="2:12" hidden="1" outlineLevel="1" x14ac:dyDescent="0.25">
      <c r="B51" s="170" t="s">
        <v>3</v>
      </c>
      <c r="C51" s="161" t="s">
        <v>14</v>
      </c>
      <c r="D51" s="165">
        <v>-18487059200</v>
      </c>
      <c r="E51" s="28">
        <v>-19078637870</v>
      </c>
      <c r="F51" s="28">
        <v>-25714414935</v>
      </c>
      <c r="G51" s="28">
        <v>-26588707175</v>
      </c>
      <c r="H51" s="28">
        <v>-27492717065</v>
      </c>
      <c r="I51" s="28">
        <v>-28427458435</v>
      </c>
      <c r="J51" s="28">
        <v>-29394008130</v>
      </c>
      <c r="K51" s="28">
        <v>-30393412025</v>
      </c>
      <c r="L51" s="29">
        <v>-31426779010</v>
      </c>
    </row>
    <row r="52" spans="2:12" hidden="1" outlineLevel="1" x14ac:dyDescent="0.25">
      <c r="B52" s="170" t="s">
        <v>3</v>
      </c>
      <c r="C52" s="161" t="s">
        <v>15</v>
      </c>
      <c r="D52" s="165">
        <v>-6460127385.8843584</v>
      </c>
      <c r="E52" s="28">
        <v>-6641902782.3455753</v>
      </c>
      <c r="F52" s="28">
        <v>-7539245923.5702753</v>
      </c>
      <c r="G52" s="28">
        <v>-7557369678.2846079</v>
      </c>
      <c r="H52" s="28">
        <v>-7651813585.1123085</v>
      </c>
      <c r="I52" s="28">
        <v>-7733535359.9014254</v>
      </c>
      <c r="J52" s="28">
        <v>-7760612860.8922415</v>
      </c>
      <c r="K52" s="28">
        <v>-7815933779.5018587</v>
      </c>
      <c r="L52" s="29">
        <v>-7167478876.1960335</v>
      </c>
    </row>
    <row r="53" spans="2:12" hidden="1" outlineLevel="1" x14ac:dyDescent="0.25">
      <c r="B53" s="170" t="s">
        <v>3</v>
      </c>
      <c r="C53" s="161" t="s">
        <v>19</v>
      </c>
      <c r="D53" s="165">
        <v>-1343473606.5993834</v>
      </c>
      <c r="E53" s="28">
        <v>-1386955247.3031914</v>
      </c>
      <c r="F53" s="28">
        <v>-1869091950.1997578</v>
      </c>
      <c r="G53" s="28">
        <v>-1959231054.9708908</v>
      </c>
      <c r="H53" s="28">
        <v>-2019731454.076025</v>
      </c>
      <c r="I53" s="28">
        <v>-2050946692.504216</v>
      </c>
      <c r="J53" s="28">
        <v>-2050597871.7082994</v>
      </c>
      <c r="K53" s="28">
        <v>-2060147461.1108835</v>
      </c>
      <c r="L53" s="29">
        <v>-2086214592.4788587</v>
      </c>
    </row>
    <row r="54" spans="2:12" hidden="1" outlineLevel="1" x14ac:dyDescent="0.25">
      <c r="B54" s="170" t="s">
        <v>3</v>
      </c>
      <c r="C54" s="161" t="s">
        <v>17</v>
      </c>
      <c r="D54" s="165">
        <v>-22873903003.987534</v>
      </c>
      <c r="E54" s="28">
        <v>-25957507981.554333</v>
      </c>
      <c r="F54" s="28">
        <v>-20788619293.86911</v>
      </c>
      <c r="G54" s="28">
        <v>-18805725815.618336</v>
      </c>
      <c r="H54" s="28">
        <v>-17062036928.100924</v>
      </c>
      <c r="I54" s="28">
        <v>-17940201360.719982</v>
      </c>
      <c r="J54" s="28">
        <v>-18292551231.545002</v>
      </c>
      <c r="K54" s="28">
        <v>-18610113750.94582</v>
      </c>
      <c r="L54" s="29">
        <v>-19404296051.094551</v>
      </c>
    </row>
    <row r="55" spans="2:12" ht="15.75" collapsed="1" thickBot="1" x14ac:dyDescent="0.3">
      <c r="B55" s="171" t="s">
        <v>3</v>
      </c>
      <c r="C55" s="159" t="s">
        <v>18</v>
      </c>
      <c r="D55" s="154">
        <f>+SUM(D50:D54)</f>
        <v>-79381090786.808563</v>
      </c>
      <c r="E55" s="30">
        <f t="shared" ref="E55:L55" si="15">+SUM(E50:E54)</f>
        <v>-88027683044.087402</v>
      </c>
      <c r="F55" s="30">
        <f t="shared" si="15"/>
        <v>-96295703976.856827</v>
      </c>
      <c r="G55" s="30">
        <f t="shared" si="15"/>
        <v>-101533771546.24109</v>
      </c>
      <c r="H55" s="30">
        <f t="shared" si="15"/>
        <v>-108577738032.55554</v>
      </c>
      <c r="I55" s="30">
        <f t="shared" si="15"/>
        <v>-118636370752.39644</v>
      </c>
      <c r="J55" s="30">
        <f t="shared" si="15"/>
        <v>-129743451874.65817</v>
      </c>
      <c r="K55" s="30">
        <f t="shared" si="15"/>
        <v>-141871462063.15121</v>
      </c>
      <c r="L55" s="31">
        <f t="shared" si="15"/>
        <v>-155358802066.20523</v>
      </c>
    </row>
    <row r="56" spans="2:12" hidden="1" outlineLevel="1" x14ac:dyDescent="0.25">
      <c r="B56" s="70" t="s">
        <v>4</v>
      </c>
      <c r="C56" s="167" t="s">
        <v>13</v>
      </c>
      <c r="D56" s="166">
        <v>-31027232418.00111</v>
      </c>
      <c r="E56" s="32">
        <v>-36591315763.22879</v>
      </c>
      <c r="F56" s="32">
        <v>-42035298726.082123</v>
      </c>
      <c r="G56" s="32">
        <v>-49163055028.037582</v>
      </c>
      <c r="H56" s="32">
        <v>-57288382887.068375</v>
      </c>
      <c r="I56" s="32">
        <v>-65501919957.612</v>
      </c>
      <c r="J56" s="32">
        <v>-75351443141.500763</v>
      </c>
      <c r="K56" s="32">
        <v>-86826910561.734955</v>
      </c>
      <c r="L56" s="33">
        <v>-100519631609.10544</v>
      </c>
    </row>
    <row r="57" spans="2:12" hidden="1" outlineLevel="1" x14ac:dyDescent="0.25">
      <c r="B57" s="170" t="s">
        <v>4</v>
      </c>
      <c r="C57" s="161" t="s">
        <v>14</v>
      </c>
      <c r="D57" s="157">
        <v>-18487059200</v>
      </c>
      <c r="E57" s="28">
        <v>-19078637870</v>
      </c>
      <c r="F57" s="28">
        <v>-25714414935</v>
      </c>
      <c r="G57" s="28">
        <v>-26588707175</v>
      </c>
      <c r="H57" s="28">
        <v>-27492717065</v>
      </c>
      <c r="I57" s="28">
        <v>-28427458435</v>
      </c>
      <c r="J57" s="28">
        <v>-29394008130</v>
      </c>
      <c r="K57" s="28">
        <v>-30393412025</v>
      </c>
      <c r="L57" s="29">
        <v>-31426779010</v>
      </c>
    </row>
    <row r="58" spans="2:12" hidden="1" outlineLevel="1" x14ac:dyDescent="0.25">
      <c r="B58" s="170" t="s">
        <v>4</v>
      </c>
      <c r="C58" s="161" t="s">
        <v>15</v>
      </c>
      <c r="D58" s="157">
        <v>-6441932093.6368752</v>
      </c>
      <c r="E58" s="28">
        <v>-6677138187.5745916</v>
      </c>
      <c r="F58" s="28">
        <v>-7634455589.8282089</v>
      </c>
      <c r="G58" s="28">
        <v>-7725099729.101408</v>
      </c>
      <c r="H58" s="28">
        <v>-7761982918.4247332</v>
      </c>
      <c r="I58" s="28">
        <v>-7822387580.2244501</v>
      </c>
      <c r="J58" s="28">
        <v>-7844193151.8842163</v>
      </c>
      <c r="K58" s="28">
        <v>-7857270326.1124668</v>
      </c>
      <c r="L58" s="29">
        <v>-7382091058.1884499</v>
      </c>
    </row>
    <row r="59" spans="2:12" hidden="1" outlineLevel="1" x14ac:dyDescent="0.25">
      <c r="B59" s="170" t="s">
        <v>4</v>
      </c>
      <c r="C59" s="161" t="s">
        <v>19</v>
      </c>
      <c r="D59" s="157">
        <v>-1384464530.8548834</v>
      </c>
      <c r="E59" s="28">
        <v>-1428663485.1813333</v>
      </c>
      <c r="F59" s="28">
        <v>-1887984544.7221334</v>
      </c>
      <c r="G59" s="28">
        <v>-1976898428.5477087</v>
      </c>
      <c r="H59" s="28">
        <v>-2050401603.795742</v>
      </c>
      <c r="I59" s="28">
        <v>-2080117266.1937835</v>
      </c>
      <c r="J59" s="28">
        <v>-2074046556.2097836</v>
      </c>
      <c r="K59" s="28">
        <v>-2089403064.3633492</v>
      </c>
      <c r="L59" s="29">
        <v>-2106150310.3680751</v>
      </c>
    </row>
    <row r="60" spans="2:12" hidden="1" outlineLevel="1" x14ac:dyDescent="0.25">
      <c r="B60" s="170" t="s">
        <v>4</v>
      </c>
      <c r="C60" s="161" t="s">
        <v>17</v>
      </c>
      <c r="D60" s="157">
        <v>-22873903003.987534</v>
      </c>
      <c r="E60" s="28">
        <v>-25957507981.554337</v>
      </c>
      <c r="F60" s="28">
        <v>-20788619293.86911</v>
      </c>
      <c r="G60" s="28">
        <v>-18800525815.618336</v>
      </c>
      <c r="H60" s="28">
        <v>-17065100683.656481</v>
      </c>
      <c r="I60" s="28">
        <v>-17940517070.133564</v>
      </c>
      <c r="J60" s="28">
        <v>-18292553423.971481</v>
      </c>
      <c r="K60" s="28">
        <v>-18610113766.171009</v>
      </c>
      <c r="L60" s="29">
        <v>-19401173672.86195</v>
      </c>
    </row>
    <row r="61" spans="2:12" ht="15.75" collapsed="1" thickBot="1" x14ac:dyDescent="0.3">
      <c r="B61" s="171" t="s">
        <v>4</v>
      </c>
      <c r="C61" s="159" t="s">
        <v>18</v>
      </c>
      <c r="D61" s="154">
        <f>+SUM(D56:D60)</f>
        <v>-80214591246.480408</v>
      </c>
      <c r="E61" s="30">
        <f t="shared" ref="E61:L61" si="16">+SUM(E56:E60)</f>
        <v>-89733263287.539062</v>
      </c>
      <c r="F61" s="30">
        <f t="shared" si="16"/>
        <v>-98060773089.501587</v>
      </c>
      <c r="G61" s="30">
        <f t="shared" si="16"/>
        <v>-104254286176.30504</v>
      </c>
      <c r="H61" s="30">
        <f t="shared" si="16"/>
        <v>-111658585157.94533</v>
      </c>
      <c r="I61" s="30">
        <f t="shared" si="16"/>
        <v>-121772400309.1638</v>
      </c>
      <c r="J61" s="30">
        <f t="shared" si="16"/>
        <v>-132956244403.56624</v>
      </c>
      <c r="K61" s="30">
        <f t="shared" si="16"/>
        <v>-145777109743.38177</v>
      </c>
      <c r="L61" s="31">
        <f t="shared" si="16"/>
        <v>-160835825660.5239</v>
      </c>
    </row>
    <row r="62" spans="2:12" ht="15.75" thickBot="1" x14ac:dyDescent="0.3">
      <c r="B62" s="141"/>
      <c r="C62" s="128"/>
      <c r="D62" s="111"/>
      <c r="E62" s="35"/>
      <c r="F62" s="35"/>
      <c r="G62" s="35"/>
      <c r="H62" s="35"/>
      <c r="I62" s="35"/>
      <c r="J62" s="35"/>
      <c r="K62" s="35"/>
      <c r="L62" s="35"/>
    </row>
    <row r="63" spans="2:12" ht="15.75" thickBot="1" x14ac:dyDescent="0.3">
      <c r="B63" s="185" t="s">
        <v>20</v>
      </c>
      <c r="C63" s="203"/>
      <c r="D63" s="155">
        <v>2022</v>
      </c>
      <c r="E63" s="36">
        <v>2023</v>
      </c>
      <c r="F63" s="36">
        <v>2024</v>
      </c>
      <c r="G63" s="36">
        <v>2025</v>
      </c>
      <c r="H63" s="36">
        <v>2026</v>
      </c>
      <c r="I63" s="36">
        <v>2027</v>
      </c>
      <c r="J63" s="36">
        <v>2028</v>
      </c>
      <c r="K63" s="36">
        <v>2029</v>
      </c>
      <c r="L63" s="37">
        <v>2030</v>
      </c>
    </row>
    <row r="64" spans="2:12" outlineLevel="1" x14ac:dyDescent="0.25">
      <c r="B64" s="169" t="s">
        <v>2</v>
      </c>
      <c r="C64" s="160" t="s">
        <v>21</v>
      </c>
      <c r="D64" s="156">
        <v>20178689823.342281</v>
      </c>
      <c r="E64" s="26">
        <v>21891291894.915905</v>
      </c>
      <c r="F64" s="26">
        <v>26983838879.423676</v>
      </c>
      <c r="G64" s="26">
        <v>29908146919.650806</v>
      </c>
      <c r="H64" s="26">
        <v>33272817898.779392</v>
      </c>
      <c r="I64" s="26">
        <v>36539152642.158333</v>
      </c>
      <c r="J64" s="26">
        <v>40453077604.536575</v>
      </c>
      <c r="K64" s="26">
        <v>44894613308.305206</v>
      </c>
      <c r="L64" s="27">
        <v>49385660583.983398</v>
      </c>
    </row>
    <row r="65" spans="2:12" outlineLevel="1" x14ac:dyDescent="0.25">
      <c r="B65" s="170" t="s">
        <v>2</v>
      </c>
      <c r="C65" s="161" t="s">
        <v>22</v>
      </c>
      <c r="D65" s="153">
        <v>8061242048.596817</v>
      </c>
      <c r="E65" s="28">
        <v>9131776909.4636841</v>
      </c>
      <c r="F65" s="28">
        <v>10963552886.363018</v>
      </c>
      <c r="G65" s="28">
        <v>12357960882.093102</v>
      </c>
      <c r="H65" s="28">
        <v>14481365559.271767</v>
      </c>
      <c r="I65" s="28">
        <v>17053267874.288673</v>
      </c>
      <c r="J65" s="28">
        <v>19786993733.54084</v>
      </c>
      <c r="K65" s="28">
        <v>22956644877.406048</v>
      </c>
      <c r="L65" s="29">
        <v>27102498817.276829</v>
      </c>
    </row>
    <row r="66" spans="2:12" outlineLevel="1" x14ac:dyDescent="0.25">
      <c r="B66" s="170" t="s">
        <v>2</v>
      </c>
      <c r="C66" s="161" t="s">
        <v>23</v>
      </c>
      <c r="D66" s="157">
        <v>6175115180</v>
      </c>
      <c r="E66" s="28">
        <v>7841850820</v>
      </c>
      <c r="F66" s="28">
        <v>8945978824.5999985</v>
      </c>
      <c r="G66" s="28">
        <v>10221378200.199997</v>
      </c>
      <c r="H66" s="28">
        <v>11792229142.600002</v>
      </c>
      <c r="I66" s="28">
        <v>13490924230.199997</v>
      </c>
      <c r="J66" s="28">
        <v>15444273186.800001</v>
      </c>
      <c r="K66" s="28">
        <v>17700219552.199997</v>
      </c>
      <c r="L66" s="29">
        <v>20267694252</v>
      </c>
    </row>
    <row r="67" spans="2:12" outlineLevel="1" x14ac:dyDescent="0.25">
      <c r="B67" s="170" t="s">
        <v>2</v>
      </c>
      <c r="C67" s="162" t="s">
        <v>55</v>
      </c>
      <c r="D67" s="158">
        <f>+D92*22000+D93*17000</f>
        <v>0</v>
      </c>
      <c r="E67" s="101">
        <f t="shared" ref="E67:L67" si="17">+E92*22000+E93*17000</f>
        <v>0</v>
      </c>
      <c r="F67" s="101">
        <f t="shared" si="17"/>
        <v>45753547.224166669</v>
      </c>
      <c r="G67" s="101">
        <f t="shared" si="17"/>
        <v>0</v>
      </c>
      <c r="H67" s="101">
        <f t="shared" si="17"/>
        <v>0</v>
      </c>
      <c r="I67" s="101">
        <f t="shared" si="17"/>
        <v>0</v>
      </c>
      <c r="J67" s="101">
        <f t="shared" si="17"/>
        <v>0</v>
      </c>
      <c r="K67" s="101">
        <f t="shared" si="17"/>
        <v>0</v>
      </c>
      <c r="L67" s="102">
        <f t="shared" si="17"/>
        <v>0</v>
      </c>
    </row>
    <row r="68" spans="2:12" ht="15.75" thickBot="1" x14ac:dyDescent="0.3">
      <c r="B68" s="171" t="s">
        <v>2</v>
      </c>
      <c r="C68" s="159" t="s">
        <v>18</v>
      </c>
      <c r="D68" s="154">
        <f>+SUM(D64:D67)</f>
        <v>34415047051.939102</v>
      </c>
      <c r="E68" s="30">
        <f t="shared" ref="E68:L68" si="18">+SUM(E64:E67)</f>
        <v>38864919624.379593</v>
      </c>
      <c r="F68" s="30">
        <f t="shared" si="18"/>
        <v>46939124137.610863</v>
      </c>
      <c r="G68" s="30">
        <f t="shared" si="18"/>
        <v>52487486001.943909</v>
      </c>
      <c r="H68" s="30">
        <f t="shared" si="18"/>
        <v>59546412600.651169</v>
      </c>
      <c r="I68" s="30">
        <f t="shared" si="18"/>
        <v>67083344746.647003</v>
      </c>
      <c r="J68" s="30">
        <f t="shared" si="18"/>
        <v>75684344524.877411</v>
      </c>
      <c r="K68" s="30">
        <f t="shared" si="18"/>
        <v>85551477737.911255</v>
      </c>
      <c r="L68" s="31">
        <f t="shared" si="18"/>
        <v>96755853653.260223</v>
      </c>
    </row>
    <row r="69" spans="2:12" hidden="1" outlineLevel="1" x14ac:dyDescent="0.25">
      <c r="B69" s="169" t="s">
        <v>58</v>
      </c>
      <c r="C69" s="160" t="s">
        <v>21</v>
      </c>
      <c r="D69" s="156">
        <v>22365091150.968601</v>
      </c>
      <c r="E69" s="26">
        <v>25715553997.293808</v>
      </c>
      <c r="F69" s="26">
        <v>30859260771.678005</v>
      </c>
      <c r="G69" s="26">
        <v>34154514680.950535</v>
      </c>
      <c r="H69" s="26">
        <v>37741764739.111763</v>
      </c>
      <c r="I69" s="26">
        <v>41732532127.769798</v>
      </c>
      <c r="J69" s="26">
        <v>46588015294.452766</v>
      </c>
      <c r="K69" s="26">
        <v>52113643064.238037</v>
      </c>
      <c r="L69" s="27">
        <v>59121916303.301216</v>
      </c>
    </row>
    <row r="70" spans="2:12" hidden="1" outlineLevel="1" x14ac:dyDescent="0.25">
      <c r="B70" s="170" t="s">
        <v>58</v>
      </c>
      <c r="C70" s="161" t="s">
        <v>22</v>
      </c>
      <c r="D70" s="153">
        <v>8726818804.6306419</v>
      </c>
      <c r="E70" s="28">
        <v>8138579619.6720419</v>
      </c>
      <c r="F70" s="28">
        <v>9881134125.8731155</v>
      </c>
      <c r="G70" s="28">
        <v>11346131352.676743</v>
      </c>
      <c r="H70" s="28">
        <v>13773494879.726025</v>
      </c>
      <c r="I70" s="28">
        <v>16182102949.806437</v>
      </c>
      <c r="J70" s="28">
        <v>18639212390.265728</v>
      </c>
      <c r="K70" s="28">
        <v>21547377156.770439</v>
      </c>
      <c r="L70" s="29">
        <v>24294725074.489208</v>
      </c>
    </row>
    <row r="71" spans="2:12" hidden="1" outlineLevel="1" x14ac:dyDescent="0.25">
      <c r="B71" s="170" t="s">
        <v>58</v>
      </c>
      <c r="C71" s="161" t="s">
        <v>23</v>
      </c>
      <c r="D71" s="157">
        <v>6175115180</v>
      </c>
      <c r="E71" s="28">
        <v>7841850820</v>
      </c>
      <c r="F71" s="28">
        <v>8945978824.5999985</v>
      </c>
      <c r="G71" s="28">
        <v>10221378200.199997</v>
      </c>
      <c r="H71" s="28">
        <v>11792229142.600002</v>
      </c>
      <c r="I71" s="28">
        <v>13490924230.199997</v>
      </c>
      <c r="J71" s="28">
        <v>15444273186.800001</v>
      </c>
      <c r="K71" s="28">
        <v>17700219552.199997</v>
      </c>
      <c r="L71" s="29">
        <v>20267694252</v>
      </c>
    </row>
    <row r="72" spans="2:12" hidden="1" outlineLevel="1" x14ac:dyDescent="0.25">
      <c r="B72" s="170" t="s">
        <v>58</v>
      </c>
      <c r="C72" s="162" t="s">
        <v>55</v>
      </c>
      <c r="D72" s="158">
        <f>+D94*22000+D95*17000</f>
        <v>389661231.64000005</v>
      </c>
      <c r="E72" s="101">
        <f t="shared" ref="E72:L72" si="19">+E94*22000+E95*17000</f>
        <v>71096828.743333325</v>
      </c>
      <c r="F72" s="101">
        <f t="shared" si="19"/>
        <v>0</v>
      </c>
      <c r="G72" s="101">
        <f t="shared" si="19"/>
        <v>0</v>
      </c>
      <c r="H72" s="101">
        <f t="shared" si="19"/>
        <v>0</v>
      </c>
      <c r="I72" s="101">
        <f t="shared" si="19"/>
        <v>0</v>
      </c>
      <c r="J72" s="101">
        <f t="shared" si="19"/>
        <v>0</v>
      </c>
      <c r="K72" s="101">
        <f t="shared" si="19"/>
        <v>0</v>
      </c>
      <c r="L72" s="101">
        <f t="shared" si="19"/>
        <v>0</v>
      </c>
    </row>
    <row r="73" spans="2:12" ht="15.75" collapsed="1" thickBot="1" x14ac:dyDescent="0.3">
      <c r="B73" s="171" t="s">
        <v>58</v>
      </c>
      <c r="C73" s="159" t="s">
        <v>18</v>
      </c>
      <c r="D73" s="154">
        <f>+SUM(D69:D72)</f>
        <v>37656686367.239243</v>
      </c>
      <c r="E73" s="30">
        <f>+SUM(E69:E72)</f>
        <v>41767081265.709183</v>
      </c>
      <c r="F73" s="30">
        <f t="shared" ref="F73:L73" si="20">+SUM(F69:F72)</f>
        <v>49686373722.151115</v>
      </c>
      <c r="G73" s="30">
        <f t="shared" si="20"/>
        <v>55722024233.827271</v>
      </c>
      <c r="H73" s="30">
        <f t="shared" si="20"/>
        <v>63307488761.43779</v>
      </c>
      <c r="I73" s="30">
        <f t="shared" si="20"/>
        <v>71405559307.77623</v>
      </c>
      <c r="J73" s="30">
        <f t="shared" si="20"/>
        <v>80671500871.518494</v>
      </c>
      <c r="K73" s="30">
        <f t="shared" si="20"/>
        <v>91361239773.208481</v>
      </c>
      <c r="L73" s="31">
        <f t="shared" si="20"/>
        <v>103684335629.79042</v>
      </c>
    </row>
    <row r="74" spans="2:12" outlineLevel="1" x14ac:dyDescent="0.25">
      <c r="B74" s="169" t="s">
        <v>3</v>
      </c>
      <c r="C74" s="160" t="s">
        <v>21</v>
      </c>
      <c r="D74" s="156">
        <v>18589979816.784824</v>
      </c>
      <c r="E74" s="26">
        <v>20507578484.32502</v>
      </c>
      <c r="F74" s="26">
        <v>25403591771.081703</v>
      </c>
      <c r="G74" s="26">
        <v>27924024776.779751</v>
      </c>
      <c r="H74" s="26">
        <v>30927779251.261269</v>
      </c>
      <c r="I74" s="26">
        <v>33856686341.261864</v>
      </c>
      <c r="J74" s="26">
        <v>37978151764.540733</v>
      </c>
      <c r="K74" s="26">
        <v>41340178958.435219</v>
      </c>
      <c r="L74" s="27">
        <v>46062661375.562309</v>
      </c>
    </row>
    <row r="75" spans="2:12" outlineLevel="1" x14ac:dyDescent="0.25">
      <c r="B75" s="170" t="s">
        <v>3</v>
      </c>
      <c r="C75" s="161" t="s">
        <v>22</v>
      </c>
      <c r="D75" s="153">
        <v>6719466644.6224422</v>
      </c>
      <c r="E75" s="28">
        <v>6821321360.7663574</v>
      </c>
      <c r="F75" s="28">
        <v>8411177464.4071598</v>
      </c>
      <c r="G75" s="28">
        <v>9586677377.1787663</v>
      </c>
      <c r="H75" s="28">
        <v>11229572488.233391</v>
      </c>
      <c r="I75" s="28">
        <v>13317672577.776031</v>
      </c>
      <c r="J75" s="28">
        <v>14869695188.630518</v>
      </c>
      <c r="K75" s="28">
        <v>17987178267.289925</v>
      </c>
      <c r="L75" s="29">
        <v>20643293134.050957</v>
      </c>
    </row>
    <row r="76" spans="2:12" outlineLevel="1" x14ac:dyDescent="0.25">
      <c r="B76" s="170" t="s">
        <v>3</v>
      </c>
      <c r="C76" s="161" t="s">
        <v>23</v>
      </c>
      <c r="D76" s="157">
        <v>6175115180</v>
      </c>
      <c r="E76" s="28">
        <v>7841850820</v>
      </c>
      <c r="F76" s="28">
        <v>8945978824.5999985</v>
      </c>
      <c r="G76" s="28">
        <v>10221378200.199997</v>
      </c>
      <c r="H76" s="28">
        <v>11792229142.600002</v>
      </c>
      <c r="I76" s="28">
        <v>13490924230.199997</v>
      </c>
      <c r="J76" s="28">
        <v>15444273186.800001</v>
      </c>
      <c r="K76" s="28">
        <v>17700219552.199997</v>
      </c>
      <c r="L76" s="29">
        <v>20267694252</v>
      </c>
    </row>
    <row r="77" spans="2:12" outlineLevel="1" x14ac:dyDescent="0.25">
      <c r="B77" s="170" t="s">
        <v>3</v>
      </c>
      <c r="C77" s="162" t="s">
        <v>55</v>
      </c>
      <c r="D77" s="158">
        <f>+D96*22000+D97*17000</f>
        <v>90699303.564166665</v>
      </c>
      <c r="E77" s="101">
        <f t="shared" ref="E77:L77" si="21">+E96*22000+E97*17000</f>
        <v>0</v>
      </c>
      <c r="F77" s="101">
        <f t="shared" si="21"/>
        <v>43233607.219166666</v>
      </c>
      <c r="G77" s="101">
        <f t="shared" si="21"/>
        <v>0</v>
      </c>
      <c r="H77" s="101">
        <f t="shared" si="21"/>
        <v>0</v>
      </c>
      <c r="I77" s="101">
        <f t="shared" si="21"/>
        <v>0</v>
      </c>
      <c r="J77" s="101">
        <f t="shared" si="21"/>
        <v>0</v>
      </c>
      <c r="K77" s="101">
        <f t="shared" si="21"/>
        <v>0</v>
      </c>
      <c r="L77" s="101">
        <f t="shared" si="21"/>
        <v>0</v>
      </c>
    </row>
    <row r="78" spans="2:12" ht="15.75" thickBot="1" x14ac:dyDescent="0.3">
      <c r="B78" s="171" t="s">
        <v>3</v>
      </c>
      <c r="C78" s="159" t="s">
        <v>18</v>
      </c>
      <c r="D78" s="154">
        <f>+SUM(D74:D77)</f>
        <v>31575260944.971432</v>
      </c>
      <c r="E78" s="30">
        <f>+SUM(E74:E77)</f>
        <v>35170750665.091377</v>
      </c>
      <c r="F78" s="30">
        <f t="shared" ref="F78:L78" si="22">+SUM(F74:F77)</f>
        <v>42803981667.308029</v>
      </c>
      <c r="G78" s="30">
        <f t="shared" si="22"/>
        <v>47732080354.158516</v>
      </c>
      <c r="H78" s="30">
        <f t="shared" si="22"/>
        <v>53949580882.094666</v>
      </c>
      <c r="I78" s="30">
        <f t="shared" si="22"/>
        <v>60665283149.237892</v>
      </c>
      <c r="J78" s="30">
        <f t="shared" si="22"/>
        <v>68292120139.971252</v>
      </c>
      <c r="K78" s="30">
        <f t="shared" si="22"/>
        <v>77027576777.92514</v>
      </c>
      <c r="L78" s="31">
        <f t="shared" si="22"/>
        <v>86973648761.613266</v>
      </c>
    </row>
    <row r="79" spans="2:12" hidden="1" outlineLevel="1" x14ac:dyDescent="0.25">
      <c r="B79" s="169" t="s">
        <v>4</v>
      </c>
      <c r="C79" s="160" t="s">
        <v>21</v>
      </c>
      <c r="D79" s="156">
        <v>20680750168.216351</v>
      </c>
      <c r="E79" s="26">
        <v>23505166467.836613</v>
      </c>
      <c r="F79" s="26">
        <v>29377070660.108391</v>
      </c>
      <c r="G79" s="26">
        <v>32334710587.382595</v>
      </c>
      <c r="H79" s="26">
        <v>36518078187.660202</v>
      </c>
      <c r="I79" s="26">
        <v>40086209322.005737</v>
      </c>
      <c r="J79" s="26">
        <v>44373064987.802261</v>
      </c>
      <c r="K79" s="26">
        <v>49358409048.091133</v>
      </c>
      <c r="L79" s="27">
        <v>55947068271.915436</v>
      </c>
    </row>
    <row r="80" spans="2:12" hidden="1" outlineLevel="1" x14ac:dyDescent="0.25">
      <c r="B80" s="170" t="s">
        <v>4</v>
      </c>
      <c r="C80" s="161" t="s">
        <v>22</v>
      </c>
      <c r="D80" s="153">
        <v>6245726354.4025583</v>
      </c>
      <c r="E80" s="28">
        <v>6309810996.4771576</v>
      </c>
      <c r="F80" s="28">
        <v>7123627920.7513428</v>
      </c>
      <c r="G80" s="28">
        <v>8678699121.0782509</v>
      </c>
      <c r="H80" s="28">
        <v>9662240381.6062737</v>
      </c>
      <c r="I80" s="28">
        <v>11484054667.506851</v>
      </c>
      <c r="J80" s="28">
        <v>13542091926.2265</v>
      </c>
      <c r="K80" s="28">
        <v>15765648808.078035</v>
      </c>
      <c r="L80" s="29">
        <v>17658747257.764122</v>
      </c>
    </row>
    <row r="81" spans="2:12" hidden="1" outlineLevel="1" x14ac:dyDescent="0.25">
      <c r="B81" s="170" t="s">
        <v>4</v>
      </c>
      <c r="C81" s="161" t="s">
        <v>23</v>
      </c>
      <c r="D81" s="157">
        <v>6175115180</v>
      </c>
      <c r="E81" s="28">
        <v>7841850820</v>
      </c>
      <c r="F81" s="28">
        <v>8945978824.5999985</v>
      </c>
      <c r="G81" s="28">
        <v>10221378200.199997</v>
      </c>
      <c r="H81" s="28">
        <v>11792229142.600002</v>
      </c>
      <c r="I81" s="28">
        <v>13490924230.199997</v>
      </c>
      <c r="J81" s="28">
        <v>15444273186.800001</v>
      </c>
      <c r="K81" s="28">
        <v>17700219552.199997</v>
      </c>
      <c r="L81" s="29">
        <v>20267694252</v>
      </c>
    </row>
    <row r="82" spans="2:12" hidden="1" outlineLevel="1" x14ac:dyDescent="0.25">
      <c r="B82" s="170" t="s">
        <v>4</v>
      </c>
      <c r="C82" s="162" t="s">
        <v>55</v>
      </c>
      <c r="D82" s="158">
        <f>+D98*22000+D99*17000</f>
        <v>46739499.397499993</v>
      </c>
      <c r="E82" s="101">
        <f t="shared" ref="E82:L82" si="23">+E98*22000+E99*17000</f>
        <v>25046772.109166671</v>
      </c>
      <c r="F82" s="101">
        <f t="shared" si="23"/>
        <v>0</v>
      </c>
      <c r="G82" s="101">
        <f t="shared" si="23"/>
        <v>55550327.411666662</v>
      </c>
      <c r="H82" s="101">
        <f t="shared" si="23"/>
        <v>31709295.956666667</v>
      </c>
      <c r="I82" s="101">
        <f t="shared" si="23"/>
        <v>0</v>
      </c>
      <c r="J82" s="101">
        <f t="shared" si="23"/>
        <v>0</v>
      </c>
      <c r="K82" s="101">
        <f t="shared" si="23"/>
        <v>0</v>
      </c>
      <c r="L82" s="101">
        <f t="shared" si="23"/>
        <v>27232077.200833336</v>
      </c>
    </row>
    <row r="83" spans="2:12" ht="15.75" collapsed="1" thickBot="1" x14ac:dyDescent="0.3">
      <c r="B83" s="171" t="s">
        <v>4</v>
      </c>
      <c r="C83" s="159" t="s">
        <v>18</v>
      </c>
      <c r="D83" s="154">
        <f>+SUM(D79:D82)</f>
        <v>33148331202.016407</v>
      </c>
      <c r="E83" s="30">
        <f>+SUM(E79:E82)</f>
        <v>37681875056.422935</v>
      </c>
      <c r="F83" s="30">
        <f t="shared" ref="F83:L83" si="24">+SUM(F79:F82)</f>
        <v>45446677405.459732</v>
      </c>
      <c r="G83" s="30">
        <f t="shared" si="24"/>
        <v>51290338236.07251</v>
      </c>
      <c r="H83" s="30">
        <f t="shared" si="24"/>
        <v>58004257007.823151</v>
      </c>
      <c r="I83" s="30">
        <f t="shared" si="24"/>
        <v>65061188219.712585</v>
      </c>
      <c r="J83" s="30">
        <f t="shared" si="24"/>
        <v>73359430100.828766</v>
      </c>
      <c r="K83" s="30">
        <f t="shared" si="24"/>
        <v>82824277408.369171</v>
      </c>
      <c r="L83" s="31">
        <f t="shared" si="24"/>
        <v>93900741858.880402</v>
      </c>
    </row>
    <row r="84" spans="2:12" ht="15.75" thickBot="1" x14ac:dyDescent="0.3">
      <c r="B84" s="34"/>
      <c r="C84" s="21"/>
      <c r="D84" s="35">
        <f>+D86-D89</f>
        <v>-872903173.13310242</v>
      </c>
      <c r="E84" s="35">
        <f>+D84*12</f>
        <v>-10474838077.597229</v>
      </c>
      <c r="F84" s="35">
        <f>+D86-D88</f>
        <v>-133333375.75997925</v>
      </c>
      <c r="G84" s="35">
        <f>+F84*12</f>
        <v>-1600000509.119751</v>
      </c>
      <c r="H84" s="35"/>
      <c r="I84" s="35"/>
      <c r="J84" s="35"/>
      <c r="K84" s="35"/>
      <c r="L84" s="35"/>
    </row>
    <row r="85" spans="2:12" ht="15.75" thickBot="1" x14ac:dyDescent="0.3">
      <c r="C85" s="71" t="s">
        <v>24</v>
      </c>
      <c r="D85" s="155">
        <v>2022</v>
      </c>
      <c r="E85" s="36">
        <v>2023</v>
      </c>
      <c r="F85" s="36">
        <v>2024</v>
      </c>
      <c r="G85" s="36">
        <v>2025</v>
      </c>
      <c r="H85" s="36">
        <v>2026</v>
      </c>
      <c r="I85" s="36">
        <v>2027</v>
      </c>
      <c r="J85" s="36">
        <v>2028</v>
      </c>
      <c r="K85" s="36">
        <v>2029</v>
      </c>
      <c r="L85" s="37">
        <v>2030</v>
      </c>
    </row>
    <row r="86" spans="2:12" x14ac:dyDescent="0.25">
      <c r="C86" s="70" t="s">
        <v>2</v>
      </c>
      <c r="D86" s="152">
        <f t="shared" ref="D86:L86" si="25">+D43+D68</f>
        <v>-47939163217.597107</v>
      </c>
      <c r="E86" s="32">
        <f t="shared" si="25"/>
        <v>-53047974589.306808</v>
      </c>
      <c r="F86" s="32">
        <f t="shared" si="25"/>
        <v>-54007074872.335045</v>
      </c>
      <c r="G86" s="32">
        <f t="shared" si="25"/>
        <v>-54832643069.039383</v>
      </c>
      <c r="H86" s="32">
        <f t="shared" si="25"/>
        <v>-56005607073.788391</v>
      </c>
      <c r="I86" s="32">
        <f t="shared" si="25"/>
        <v>-59655920641.341873</v>
      </c>
      <c r="J86" s="32">
        <f t="shared" si="25"/>
        <v>-63133873773.427124</v>
      </c>
      <c r="K86" s="32">
        <f t="shared" si="25"/>
        <v>-67169331727.19104</v>
      </c>
      <c r="L86" s="33">
        <f t="shared" si="25"/>
        <v>-71385485762.607483</v>
      </c>
    </row>
    <row r="87" spans="2:12" x14ac:dyDescent="0.25">
      <c r="C87" s="170" t="s">
        <v>58</v>
      </c>
      <c r="D87" s="153">
        <f>+D49+D73</f>
        <v>-47823219725.48204</v>
      </c>
      <c r="E87" s="28">
        <f t="shared" ref="E87:L87" si="26">+E49+E73</f>
        <v>-52545777825.749985</v>
      </c>
      <c r="F87" s="28">
        <f t="shared" si="26"/>
        <v>-52944254477.530571</v>
      </c>
      <c r="G87" s="28">
        <f t="shared" si="26"/>
        <v>-53426183204.355164</v>
      </c>
      <c r="H87" s="28">
        <f t="shared" si="26"/>
        <v>-54387394311.359085</v>
      </c>
      <c r="I87" s="28">
        <f t="shared" si="26"/>
        <v>-57860286323.512299</v>
      </c>
      <c r="J87" s="28">
        <f t="shared" si="26"/>
        <v>-61179802412.006256</v>
      </c>
      <c r="K87" s="28">
        <f t="shared" si="26"/>
        <v>-64981864604.238266</v>
      </c>
      <c r="L87" s="29">
        <f t="shared" si="26"/>
        <v>-69410335966.544754</v>
      </c>
    </row>
    <row r="88" spans="2:12" x14ac:dyDescent="0.25">
      <c r="C88" s="170" t="s">
        <v>3</v>
      </c>
      <c r="D88" s="153">
        <f t="shared" ref="D88:L88" si="27">+D55+D78</f>
        <v>-47805829841.837128</v>
      </c>
      <c r="E88" s="28">
        <f t="shared" si="27"/>
        <v>-52856932378.996025</v>
      </c>
      <c r="F88" s="28">
        <f t="shared" si="27"/>
        <v>-53491722309.548798</v>
      </c>
      <c r="G88" s="28">
        <f t="shared" si="27"/>
        <v>-53801691192.082573</v>
      </c>
      <c r="H88" s="28">
        <f t="shared" si="27"/>
        <v>-54628157150.460876</v>
      </c>
      <c r="I88" s="28">
        <f t="shared" si="27"/>
        <v>-57971087603.158546</v>
      </c>
      <c r="J88" s="28">
        <f t="shared" si="27"/>
        <v>-61451331734.68692</v>
      </c>
      <c r="K88" s="28">
        <f t="shared" si="27"/>
        <v>-64843885285.226074</v>
      </c>
      <c r="L88" s="29">
        <f t="shared" si="27"/>
        <v>-68385153304.591965</v>
      </c>
    </row>
    <row r="89" spans="2:12" ht="15.75" thickBot="1" x14ac:dyDescent="0.3">
      <c r="C89" s="171" t="s">
        <v>4</v>
      </c>
      <c r="D89" s="154">
        <f t="shared" ref="D89:L89" si="28">+D61+D83</f>
        <v>-47066260044.464005</v>
      </c>
      <c r="E89" s="30">
        <f t="shared" si="28"/>
        <v>-52051388231.116127</v>
      </c>
      <c r="F89" s="30">
        <f t="shared" si="28"/>
        <v>-52614095684.041855</v>
      </c>
      <c r="G89" s="30">
        <f t="shared" si="28"/>
        <v>-52963947940.232529</v>
      </c>
      <c r="H89" s="30">
        <f t="shared" si="28"/>
        <v>-53654328150.122177</v>
      </c>
      <c r="I89" s="30">
        <f t="shared" si="28"/>
        <v>-56711212089.451218</v>
      </c>
      <c r="J89" s="30">
        <f t="shared" si="28"/>
        <v>-59596814302.737473</v>
      </c>
      <c r="K89" s="30">
        <f t="shared" si="28"/>
        <v>-62952832335.012604</v>
      </c>
      <c r="L89" s="31">
        <f t="shared" si="28"/>
        <v>-66935083801.643494</v>
      </c>
    </row>
    <row r="90" spans="2:12" ht="15.75" thickBot="1" x14ac:dyDescent="0.3">
      <c r="C90" s="21"/>
      <c r="D90" s="35"/>
      <c r="E90" s="35"/>
      <c r="F90" s="35"/>
      <c r="G90" s="35"/>
      <c r="H90" s="35"/>
      <c r="I90" s="35"/>
      <c r="J90" s="35"/>
      <c r="K90" s="35"/>
      <c r="L90" s="35"/>
    </row>
    <row r="91" spans="2:12" ht="15.75" thickBot="1" x14ac:dyDescent="0.3">
      <c r="C91" s="168" t="s">
        <v>25</v>
      </c>
      <c r="D91" s="41">
        <v>2022</v>
      </c>
      <c r="E91" s="24">
        <v>2023</v>
      </c>
      <c r="F91" s="24">
        <v>2024</v>
      </c>
      <c r="G91" s="24">
        <v>2025</v>
      </c>
      <c r="H91" s="24">
        <v>2026</v>
      </c>
      <c r="I91" s="24">
        <v>2027</v>
      </c>
      <c r="J91" s="24">
        <v>2028</v>
      </c>
      <c r="K91" s="24">
        <v>2029</v>
      </c>
      <c r="L91" s="25">
        <v>2030</v>
      </c>
    </row>
    <row r="92" spans="2:12" s="45" customFormat="1" x14ac:dyDescent="0.25">
      <c r="B92" s="187" t="s">
        <v>2</v>
      </c>
      <c r="C92" s="169" t="s">
        <v>26</v>
      </c>
      <c r="D92" s="42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4">
        <v>0</v>
      </c>
    </row>
    <row r="93" spans="2:12" s="45" customFormat="1" ht="15.75" thickBot="1" x14ac:dyDescent="0.3">
      <c r="B93" s="188"/>
      <c r="C93" s="171" t="s">
        <v>27</v>
      </c>
      <c r="D93" s="46">
        <v>0</v>
      </c>
      <c r="E93" s="47">
        <v>0</v>
      </c>
      <c r="F93" s="47">
        <v>2691.3851308333333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8">
        <v>0</v>
      </c>
    </row>
    <row r="94" spans="2:12" s="45" customFormat="1" x14ac:dyDescent="0.25">
      <c r="B94" s="187" t="s">
        <v>58</v>
      </c>
      <c r="C94" s="169" t="s">
        <v>26</v>
      </c>
      <c r="D94" s="42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4">
        <v>0</v>
      </c>
    </row>
    <row r="95" spans="2:12" s="45" customFormat="1" ht="15.75" thickBot="1" x14ac:dyDescent="0.3">
      <c r="B95" s="188"/>
      <c r="C95" s="171" t="s">
        <v>27</v>
      </c>
      <c r="D95" s="46">
        <v>22921.248920000002</v>
      </c>
      <c r="E95" s="47">
        <v>4182.1663966666665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8">
        <v>0</v>
      </c>
    </row>
    <row r="96" spans="2:12" s="45" customFormat="1" x14ac:dyDescent="0.25">
      <c r="B96" s="187" t="s">
        <v>3</v>
      </c>
      <c r="C96" s="169" t="s">
        <v>26</v>
      </c>
      <c r="D96" s="42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4">
        <v>0</v>
      </c>
    </row>
    <row r="97" spans="2:12" s="45" customFormat="1" ht="15.75" thickBot="1" x14ac:dyDescent="0.3">
      <c r="B97" s="188"/>
      <c r="C97" s="171" t="s">
        <v>27</v>
      </c>
      <c r="D97" s="46">
        <v>5335.2531508333332</v>
      </c>
      <c r="E97" s="47">
        <v>0</v>
      </c>
      <c r="F97" s="47">
        <v>2543.1533658333333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8">
        <v>0</v>
      </c>
    </row>
    <row r="98" spans="2:12" s="45" customFormat="1" x14ac:dyDescent="0.25">
      <c r="B98" s="187" t="s">
        <v>4</v>
      </c>
      <c r="C98" s="169" t="s">
        <v>26</v>
      </c>
      <c r="D98" s="42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4">
        <v>0</v>
      </c>
    </row>
    <row r="99" spans="2:12" s="45" customFormat="1" ht="15.75" thickBot="1" x14ac:dyDescent="0.3">
      <c r="B99" s="188"/>
      <c r="C99" s="171" t="s">
        <v>27</v>
      </c>
      <c r="D99" s="46">
        <v>2749.3823174999998</v>
      </c>
      <c r="E99" s="47">
        <v>1473.3395358333335</v>
      </c>
      <c r="F99" s="47">
        <v>0</v>
      </c>
      <c r="G99" s="47">
        <v>3267.666318333333</v>
      </c>
      <c r="H99" s="47">
        <v>1865.2527033333333</v>
      </c>
      <c r="I99" s="47">
        <v>0</v>
      </c>
      <c r="J99" s="47">
        <v>0</v>
      </c>
      <c r="K99" s="47">
        <v>0</v>
      </c>
      <c r="L99" s="48">
        <v>1601.8868941666667</v>
      </c>
    </row>
    <row r="100" spans="2:12" s="45" customFormat="1" ht="15.75" thickBot="1" x14ac:dyDescent="0.3">
      <c r="B100"/>
      <c r="C100" s="21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2:12" x14ac:dyDescent="0.25">
      <c r="C101" s="55" t="s">
        <v>32</v>
      </c>
      <c r="D101" s="56" t="s">
        <v>33</v>
      </c>
      <c r="E101" s="56" t="s">
        <v>34</v>
      </c>
      <c r="F101" s="56" t="s">
        <v>35</v>
      </c>
      <c r="G101" s="57" t="s">
        <v>36</v>
      </c>
    </row>
    <row r="102" spans="2:12" x14ac:dyDescent="0.25">
      <c r="C102" s="58" t="s">
        <v>29</v>
      </c>
      <c r="D102" s="59">
        <v>2.2200000000000002</v>
      </c>
      <c r="E102" s="59">
        <v>2.2200000000000002</v>
      </c>
      <c r="F102" s="59">
        <v>1.35</v>
      </c>
      <c r="G102" s="60">
        <v>2.2200000000000002</v>
      </c>
      <c r="I102">
        <f>+(E102-F102)/E102</f>
        <v>0.39189189189189189</v>
      </c>
    </row>
    <row r="103" spans="2:12" x14ac:dyDescent="0.25">
      <c r="C103" s="58" t="s">
        <v>30</v>
      </c>
      <c r="D103" s="59">
        <v>1.06</v>
      </c>
      <c r="E103" s="59">
        <v>0.9</v>
      </c>
      <c r="F103" s="59">
        <v>1.06</v>
      </c>
      <c r="G103" s="60">
        <v>1.06</v>
      </c>
    </row>
    <row r="104" spans="2:12" ht="15.75" thickBot="1" x14ac:dyDescent="0.3">
      <c r="C104" s="61" t="s">
        <v>31</v>
      </c>
      <c r="D104" s="62">
        <v>2.37</v>
      </c>
      <c r="E104" s="62">
        <v>2.37</v>
      </c>
      <c r="F104" s="62">
        <v>1.44</v>
      </c>
      <c r="G104" s="63"/>
    </row>
    <row r="105" spans="2:12" ht="15.75" thickBot="1" x14ac:dyDescent="0.3"/>
    <row r="106" spans="2:12" x14ac:dyDescent="0.25">
      <c r="C106" s="55" t="s">
        <v>37</v>
      </c>
      <c r="D106" s="56" t="s">
        <v>33</v>
      </c>
      <c r="E106" s="56" t="s">
        <v>34</v>
      </c>
      <c r="F106" s="56" t="s">
        <v>35</v>
      </c>
      <c r="G106" s="57" t="s">
        <v>36</v>
      </c>
      <c r="I106" s="85" t="s">
        <v>18</v>
      </c>
      <c r="J106" s="85" t="s">
        <v>53</v>
      </c>
    </row>
    <row r="107" spans="2:12" x14ac:dyDescent="0.25">
      <c r="C107" s="58" t="s">
        <v>29</v>
      </c>
      <c r="D107" s="75">
        <f>+D102/4.5</f>
        <v>0.4933333333333334</v>
      </c>
      <c r="E107" s="75">
        <f>+E102/4.5</f>
        <v>0.4933333333333334</v>
      </c>
      <c r="F107" s="75">
        <f>+F102/4.5</f>
        <v>0.30000000000000004</v>
      </c>
      <c r="G107" s="76">
        <f>+G102/4.5</f>
        <v>0.4933333333333334</v>
      </c>
      <c r="H107" s="79">
        <v>0.6</v>
      </c>
      <c r="I107" s="84">
        <f>4.5*H107</f>
        <v>2.6999999999999997</v>
      </c>
      <c r="J107">
        <f>+I107*(1-I102)</f>
        <v>1.6418918918918917</v>
      </c>
    </row>
    <row r="108" spans="2:12" x14ac:dyDescent="0.25">
      <c r="C108" s="58" t="s">
        <v>30</v>
      </c>
      <c r="D108" s="75">
        <f>+D103/3.2</f>
        <v>0.33124999999999999</v>
      </c>
      <c r="E108" s="75">
        <f>+E103/3.2</f>
        <v>0.28125</v>
      </c>
      <c r="F108" s="75">
        <f>+F103/3.2</f>
        <v>0.33124999999999999</v>
      </c>
      <c r="G108" s="76">
        <f>+G103/3.2</f>
        <v>0.33124999999999999</v>
      </c>
      <c r="H108" s="79">
        <v>0.55000000000000004</v>
      </c>
      <c r="I108" s="84">
        <f>+H108*3.2</f>
        <v>1.7600000000000002</v>
      </c>
      <c r="J108">
        <f>+I108*(1-I103)</f>
        <v>1.7600000000000002</v>
      </c>
    </row>
    <row r="109" spans="2:12" ht="15.75" thickBot="1" x14ac:dyDescent="0.3">
      <c r="C109" s="61" t="s">
        <v>31</v>
      </c>
      <c r="D109" s="77">
        <f>+D104/2.8</f>
        <v>0.84642857142857153</v>
      </c>
      <c r="E109" s="77">
        <f>+E104/2.8</f>
        <v>0.84642857142857153</v>
      </c>
      <c r="F109" s="77">
        <f>+F104/2.8</f>
        <v>0.51428571428571435</v>
      </c>
      <c r="G109" s="78">
        <f>+G104/2.8</f>
        <v>0</v>
      </c>
    </row>
    <row r="111" spans="2:12" x14ac:dyDescent="0.25">
      <c r="D111" s="23"/>
      <c r="E111" s="23"/>
      <c r="F111" s="23"/>
      <c r="G111" s="23"/>
      <c r="H111" s="23"/>
      <c r="I111" s="23" t="e">
        <f>+#REF!-#REF!</f>
        <v>#REF!</v>
      </c>
      <c r="J111" s="23" t="e">
        <f>+#REF!-#REF!</f>
        <v>#REF!</v>
      </c>
      <c r="K111" s="23" t="e">
        <f>+#REF!-#REF!</f>
        <v>#REF!</v>
      </c>
      <c r="L111" s="23" t="e">
        <f>+#REF!-#REF!</f>
        <v>#REF!</v>
      </c>
    </row>
    <row r="112" spans="2:12" x14ac:dyDescent="0.25">
      <c r="C112" s="197" t="s">
        <v>38</v>
      </c>
      <c r="D112" s="197"/>
      <c r="E112" s="197"/>
      <c r="F112" s="197"/>
      <c r="H112" s="64"/>
    </row>
    <row r="113" spans="3:10" x14ac:dyDescent="0.25">
      <c r="C113" s="197" t="s">
        <v>39</v>
      </c>
      <c r="D113" s="197"/>
      <c r="E113" s="197"/>
      <c r="F113" s="197"/>
      <c r="H113" s="64"/>
    </row>
    <row r="114" spans="3:10" x14ac:dyDescent="0.25">
      <c r="C114" s="197" t="s">
        <v>40</v>
      </c>
      <c r="D114" s="197"/>
      <c r="E114" s="197"/>
      <c r="F114" s="197"/>
      <c r="H114" s="64"/>
    </row>
    <row r="115" spans="3:10" x14ac:dyDescent="0.25">
      <c r="C115" s="197" t="s">
        <v>41</v>
      </c>
      <c r="D115" s="197"/>
      <c r="E115" s="197"/>
      <c r="F115" s="197"/>
    </row>
    <row r="116" spans="3:10" x14ac:dyDescent="0.25">
      <c r="H116" s="65"/>
    </row>
    <row r="117" spans="3:10" x14ac:dyDescent="0.25">
      <c r="C117" s="197" t="s">
        <v>42</v>
      </c>
      <c r="D117" s="197"/>
      <c r="E117" s="197"/>
      <c r="F117" s="197"/>
      <c r="J117" s="64"/>
    </row>
    <row r="118" spans="3:10" x14ac:dyDescent="0.25">
      <c r="C118" s="66" t="s">
        <v>43</v>
      </c>
      <c r="D118" s="66"/>
      <c r="E118" s="66" t="s">
        <v>44</v>
      </c>
      <c r="F118" s="66" t="s">
        <v>45</v>
      </c>
    </row>
    <row r="119" spans="3:10" x14ac:dyDescent="0.25">
      <c r="C119" s="197" t="s">
        <v>46</v>
      </c>
      <c r="D119" s="197"/>
      <c r="E119" s="197"/>
      <c r="F119" s="197"/>
    </row>
    <row r="121" spans="3:10" x14ac:dyDescent="0.25">
      <c r="C121" s="197" t="s">
        <v>49</v>
      </c>
      <c r="D121" s="197"/>
      <c r="E121" s="197"/>
      <c r="F121" s="197"/>
    </row>
    <row r="122" spans="3:10" x14ac:dyDescent="0.25">
      <c r="D122" s="66" t="s">
        <v>48</v>
      </c>
    </row>
    <row r="123" spans="3:10" x14ac:dyDescent="0.25">
      <c r="C123" s="66" t="s">
        <v>26</v>
      </c>
      <c r="D123" s="66">
        <v>35</v>
      </c>
    </row>
    <row r="124" spans="3:10" x14ac:dyDescent="0.25">
      <c r="C124" s="66" t="s">
        <v>27</v>
      </c>
      <c r="D124" s="66">
        <v>65</v>
      </c>
    </row>
    <row r="125" spans="3:10" x14ac:dyDescent="0.25">
      <c r="C125" s="66" t="s">
        <v>47</v>
      </c>
      <c r="D125" s="66">
        <v>90</v>
      </c>
    </row>
    <row r="127" spans="3:10" x14ac:dyDescent="0.25">
      <c r="C127" s="197" t="s">
        <v>50</v>
      </c>
      <c r="D127" s="197"/>
      <c r="E127" s="197"/>
      <c r="F127" s="197"/>
    </row>
    <row r="128" spans="3:10" x14ac:dyDescent="0.25">
      <c r="C128" s="197" t="s">
        <v>51</v>
      </c>
      <c r="D128" s="197"/>
      <c r="E128" s="197"/>
      <c r="F128" s="197"/>
    </row>
  </sheetData>
  <mergeCells count="23">
    <mergeCell ref="C117:F117"/>
    <mergeCell ref="C119:F119"/>
    <mergeCell ref="C121:F121"/>
    <mergeCell ref="C127:F127"/>
    <mergeCell ref="C128:F128"/>
    <mergeCell ref="C115:F115"/>
    <mergeCell ref="B28:B31"/>
    <mergeCell ref="B33:B35"/>
    <mergeCell ref="B37:C37"/>
    <mergeCell ref="B63:C63"/>
    <mergeCell ref="B92:B93"/>
    <mergeCell ref="B94:B95"/>
    <mergeCell ref="B96:B97"/>
    <mergeCell ref="B98:B99"/>
    <mergeCell ref="C112:F112"/>
    <mergeCell ref="C113:F113"/>
    <mergeCell ref="C114:F114"/>
    <mergeCell ref="B23:B26"/>
    <mergeCell ref="A2:A21"/>
    <mergeCell ref="B2:B6"/>
    <mergeCell ref="B7:B11"/>
    <mergeCell ref="B12:B16"/>
    <mergeCell ref="B17:B21"/>
  </mergeCells>
  <conditionalFormatting sqref="D23:L26">
    <cfRule type="cellIs" dxfId="7" priority="2" operator="lessThan">
      <formula>0.85</formula>
    </cfRule>
  </conditionalFormatting>
  <conditionalFormatting sqref="D28:L31">
    <cfRule type="cellIs" dxfId="6" priority="1" operator="lessThan">
      <formula>0.77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C000"/>
  </sheetPr>
  <dimension ref="A1:DD128"/>
  <sheetViews>
    <sheetView showGridLines="0" zoomScale="130" zoomScaleNormal="130" workbookViewId="0">
      <selection activeCell="D21" sqref="D21"/>
    </sheetView>
  </sheetViews>
  <sheetFormatPr baseColWidth="10" defaultRowHeight="15" outlineLevelRow="1" x14ac:dyDescent="0.25"/>
  <cols>
    <col min="2" max="2" width="22.7109375" bestFit="1" customWidth="1"/>
    <col min="3" max="3" width="30.42578125" customWidth="1"/>
    <col min="4" max="7" width="18.85546875" bestFit="1" customWidth="1"/>
    <col min="8" max="8" width="20.42578125" bestFit="1" customWidth="1"/>
    <col min="9" max="9" width="21.5703125" bestFit="1" customWidth="1"/>
    <col min="10" max="10" width="22.7109375" bestFit="1" customWidth="1"/>
    <col min="11" max="11" width="24.42578125" bestFit="1" customWidth="1"/>
    <col min="12" max="12" width="25.5703125" bestFit="1" customWidth="1"/>
  </cols>
  <sheetData>
    <row r="1" spans="1:12" x14ac:dyDescent="0.25">
      <c r="C1" s="139" t="s">
        <v>0</v>
      </c>
      <c r="D1" s="133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5">
        <v>2030</v>
      </c>
    </row>
    <row r="2" spans="1:12" hidden="1" outlineLevel="1" x14ac:dyDescent="0.25">
      <c r="A2" s="190" t="s">
        <v>1</v>
      </c>
      <c r="B2" s="194" t="s">
        <v>2</v>
      </c>
      <c r="C2" s="173" t="s">
        <v>33</v>
      </c>
      <c r="D2" s="134">
        <v>3605.3948724999996</v>
      </c>
      <c r="E2" s="2">
        <v>3394.6051283333341</v>
      </c>
      <c r="F2" s="2">
        <v>3682.9803966666673</v>
      </c>
      <c r="G2" s="2">
        <v>3550.9919450000002</v>
      </c>
      <c r="H2" s="2">
        <v>3623.5533608333335</v>
      </c>
      <c r="I2" s="2">
        <v>3495.1468458333329</v>
      </c>
      <c r="J2" s="2">
        <v>3547.3274516666665</v>
      </c>
      <c r="K2" s="2">
        <v>3445.8308791666664</v>
      </c>
      <c r="L2" s="3">
        <v>3154.1691225</v>
      </c>
    </row>
    <row r="3" spans="1:12" hidden="1" outlineLevel="1" x14ac:dyDescent="0.25">
      <c r="A3" s="191"/>
      <c r="B3" s="195"/>
      <c r="C3" s="174" t="s">
        <v>57</v>
      </c>
      <c r="D3" s="135">
        <v>2351.9060200000008</v>
      </c>
      <c r="E3" s="5">
        <v>2999.7665574999983</v>
      </c>
      <c r="F3" s="129">
        <v>2725.7764691666671</v>
      </c>
      <c r="G3" s="129">
        <v>3180.7369583333339</v>
      </c>
      <c r="H3" s="129">
        <v>3285.6292283333332</v>
      </c>
      <c r="I3" s="129">
        <v>3718.7835775000012</v>
      </c>
      <c r="J3" s="129">
        <v>3832.9408800000001</v>
      </c>
      <c r="K3" s="129">
        <v>4203.5861691666678</v>
      </c>
      <c r="L3" s="130">
        <v>4908.468394999999</v>
      </c>
    </row>
    <row r="4" spans="1:12" hidden="1" outlineLevel="1" x14ac:dyDescent="0.25">
      <c r="A4" s="191"/>
      <c r="B4" s="195"/>
      <c r="C4" s="174" t="s">
        <v>56</v>
      </c>
      <c r="D4" s="135">
        <v>1775.9791441666669</v>
      </c>
      <c r="E4" s="5">
        <v>1401.1762508333334</v>
      </c>
      <c r="F4" s="129">
        <v>1608.8944749999998</v>
      </c>
      <c r="G4" s="129">
        <v>1470.9197483333335</v>
      </c>
      <c r="H4" s="129">
        <v>1499.6544474999998</v>
      </c>
      <c r="I4" s="129">
        <v>1364.1986033333333</v>
      </c>
      <c r="J4" s="129">
        <v>1377.0321841666666</v>
      </c>
      <c r="K4" s="129">
        <v>1273.927775833333</v>
      </c>
      <c r="L4" s="130">
        <v>998.59803666666664</v>
      </c>
    </row>
    <row r="5" spans="1:12" hidden="1" outlineLevel="1" x14ac:dyDescent="0.25">
      <c r="A5" s="191"/>
      <c r="B5" s="195"/>
      <c r="C5" s="174" t="s">
        <v>36</v>
      </c>
      <c r="D5" s="135">
        <v>977.51723999999979</v>
      </c>
      <c r="E5" s="5">
        <v>1208.0055191666668</v>
      </c>
      <c r="F5" s="129">
        <v>1231.6717216666668</v>
      </c>
      <c r="G5" s="129">
        <v>1256.3669000000002</v>
      </c>
      <c r="H5" s="129">
        <v>1282.0910333333331</v>
      </c>
      <c r="I5" s="129">
        <v>1307.8151708333332</v>
      </c>
      <c r="J5" s="129">
        <v>1333.5393100000001</v>
      </c>
      <c r="K5" s="129">
        <v>1366.0395366666669</v>
      </c>
      <c r="L5" s="130">
        <v>1381.2983933333333</v>
      </c>
    </row>
    <row r="6" spans="1:12" ht="15.75" collapsed="1" thickBot="1" x14ac:dyDescent="0.3">
      <c r="A6" s="191"/>
      <c r="B6" s="196"/>
      <c r="C6" s="175" t="s">
        <v>18</v>
      </c>
      <c r="D6" s="136">
        <f>+SUM(D2:D5)</f>
        <v>8710.7972766666662</v>
      </c>
      <c r="E6" s="7">
        <f t="shared" ref="E6:L6" si="0">+SUM(E2:E5)</f>
        <v>9003.5534558333311</v>
      </c>
      <c r="F6" s="7">
        <f t="shared" si="0"/>
        <v>9249.3230625000015</v>
      </c>
      <c r="G6" s="7">
        <f t="shared" si="0"/>
        <v>9459.0155516666691</v>
      </c>
      <c r="H6" s="7">
        <f t="shared" si="0"/>
        <v>9690.9280699999981</v>
      </c>
      <c r="I6" s="7">
        <f t="shared" si="0"/>
        <v>9885.9441975000009</v>
      </c>
      <c r="J6" s="7">
        <f t="shared" si="0"/>
        <v>10090.839825833333</v>
      </c>
      <c r="K6" s="7">
        <f t="shared" si="0"/>
        <v>10289.384360833335</v>
      </c>
      <c r="L6" s="8">
        <f t="shared" si="0"/>
        <v>10442.533947499998</v>
      </c>
    </row>
    <row r="7" spans="1:12" hidden="1" outlineLevel="1" x14ac:dyDescent="0.25">
      <c r="A7" s="191"/>
      <c r="B7" s="194" t="s">
        <v>58</v>
      </c>
      <c r="C7" s="173" t="s">
        <v>33</v>
      </c>
      <c r="D7" s="134">
        <v>4361.9913366666669</v>
      </c>
      <c r="E7" s="2">
        <v>3904.9716258333333</v>
      </c>
      <c r="F7" s="2">
        <v>3042.0803000000001</v>
      </c>
      <c r="G7" s="2">
        <v>2945.6330808333332</v>
      </c>
      <c r="H7" s="2">
        <v>2719.4894250000002</v>
      </c>
      <c r="I7" s="2">
        <v>2628.4942925</v>
      </c>
      <c r="J7" s="2">
        <v>2690.8906175000002</v>
      </c>
      <c r="K7" s="2">
        <v>2745.5519391666671</v>
      </c>
      <c r="L7" s="3">
        <v>3238.9147675000004</v>
      </c>
    </row>
    <row r="8" spans="1:12" hidden="1" outlineLevel="1" x14ac:dyDescent="0.25">
      <c r="A8" s="191"/>
      <c r="B8" s="195"/>
      <c r="C8" s="174" t="s">
        <v>57</v>
      </c>
      <c r="D8" s="135">
        <v>127.31224166666721</v>
      </c>
      <c r="E8" s="5">
        <v>2192.105454999999</v>
      </c>
      <c r="F8" s="5">
        <v>4125.5619991666663</v>
      </c>
      <c r="G8" s="5">
        <v>4642.9813258333324</v>
      </c>
      <c r="H8" s="5">
        <v>5221.1344966666657</v>
      </c>
      <c r="I8" s="5">
        <v>5577.2411091666663</v>
      </c>
      <c r="J8" s="5">
        <v>5685.0135741666654</v>
      </c>
      <c r="K8" s="5">
        <v>5815.9662716666644</v>
      </c>
      <c r="L8" s="6">
        <v>5024.7356166666668</v>
      </c>
    </row>
    <row r="9" spans="1:12" hidden="1" outlineLevel="1" x14ac:dyDescent="0.25">
      <c r="A9" s="191"/>
      <c r="B9" s="195"/>
      <c r="C9" s="174" t="s">
        <v>56</v>
      </c>
      <c r="D9" s="135">
        <v>3447.5242416666665</v>
      </c>
      <c r="E9" s="5">
        <v>1535.5089525000001</v>
      </c>
      <c r="F9" s="5">
        <v>525.65750250000008</v>
      </c>
      <c r="G9" s="5">
        <v>249.28847583333334</v>
      </c>
      <c r="H9" s="5">
        <v>90.400333333333336</v>
      </c>
      <c r="I9" s="5">
        <v>0</v>
      </c>
      <c r="J9" s="5">
        <v>0</v>
      </c>
      <c r="K9" s="5">
        <v>0</v>
      </c>
      <c r="L9" s="6">
        <v>491.89709833333336</v>
      </c>
    </row>
    <row r="10" spans="1:12" hidden="1" outlineLevel="1" x14ac:dyDescent="0.25">
      <c r="A10" s="191"/>
      <c r="B10" s="195"/>
      <c r="C10" s="174" t="s">
        <v>36</v>
      </c>
      <c r="D10" s="135">
        <v>1523.2193741666667</v>
      </c>
      <c r="E10" s="5">
        <v>1871.37607</v>
      </c>
      <c r="F10" s="5">
        <v>1908.0384599999995</v>
      </c>
      <c r="G10" s="5">
        <v>1946.2948716666669</v>
      </c>
      <c r="H10" s="5">
        <v>1986.1452999999999</v>
      </c>
      <c r="I10" s="5">
        <v>2017.092595833333</v>
      </c>
      <c r="J10" s="5">
        <v>2065.8461500000003</v>
      </c>
      <c r="K10" s="5">
        <v>2107.2906000000003</v>
      </c>
      <c r="L10" s="6">
        <v>2157.6381774999995</v>
      </c>
    </row>
    <row r="11" spans="1:12" ht="15.75" collapsed="1" thickBot="1" x14ac:dyDescent="0.3">
      <c r="A11" s="191"/>
      <c r="B11" s="196"/>
      <c r="C11" s="175" t="s">
        <v>18</v>
      </c>
      <c r="D11" s="136">
        <f>+SUM(D7:D10)</f>
        <v>9460.0471941666674</v>
      </c>
      <c r="E11" s="7">
        <f t="shared" ref="E11:L11" si="1">+SUM(E7:E10)</f>
        <v>9503.9621033333333</v>
      </c>
      <c r="F11" s="7">
        <f t="shared" si="1"/>
        <v>9601.3382616666659</v>
      </c>
      <c r="G11" s="7">
        <f t="shared" si="1"/>
        <v>9784.1977541666656</v>
      </c>
      <c r="H11" s="7">
        <f t="shared" si="1"/>
        <v>10017.169554999999</v>
      </c>
      <c r="I11" s="7">
        <f t="shared" si="1"/>
        <v>10222.8279975</v>
      </c>
      <c r="J11" s="7">
        <f t="shared" si="1"/>
        <v>10441.750341666666</v>
      </c>
      <c r="K11" s="7">
        <f t="shared" si="1"/>
        <v>10668.808810833332</v>
      </c>
      <c r="L11" s="8">
        <f t="shared" si="1"/>
        <v>10913.185659999999</v>
      </c>
    </row>
    <row r="12" spans="1:12" hidden="1" outlineLevel="1" x14ac:dyDescent="0.25">
      <c r="A12" s="191"/>
      <c r="B12" s="194" t="s">
        <v>3</v>
      </c>
      <c r="C12" s="173" t="s">
        <v>33</v>
      </c>
      <c r="D12" s="134">
        <v>3709.8640241666671</v>
      </c>
      <c r="E12" s="2">
        <v>3457.1099691666664</v>
      </c>
      <c r="F12" s="2">
        <v>3534.8661274999995</v>
      </c>
      <c r="G12" s="2">
        <v>3466.3128208333333</v>
      </c>
      <c r="H12" s="2">
        <v>3419.8668574999997</v>
      </c>
      <c r="I12" s="2">
        <v>3600.7212125000001</v>
      </c>
      <c r="J12" s="2">
        <v>3468.3679699999998</v>
      </c>
      <c r="K12" s="2">
        <v>3645.1586941666669</v>
      </c>
      <c r="L12" s="3">
        <v>3197.7323208333332</v>
      </c>
    </row>
    <row r="13" spans="1:12" hidden="1" outlineLevel="1" x14ac:dyDescent="0.25">
      <c r="A13" s="191"/>
      <c r="B13" s="195"/>
      <c r="C13" s="174" t="s">
        <v>57</v>
      </c>
      <c r="D13" s="135">
        <v>1033.181600833334</v>
      </c>
      <c r="E13" s="5">
        <v>2025.6338650000012</v>
      </c>
      <c r="F13" s="5">
        <v>1965.0306483333318</v>
      </c>
      <c r="G13" s="5">
        <v>2422.2852416666665</v>
      </c>
      <c r="H13" s="5">
        <v>2712.9864841666667</v>
      </c>
      <c r="I13" s="5">
        <v>2584.7968308333329</v>
      </c>
      <c r="J13" s="5">
        <v>3004.2941016666673</v>
      </c>
      <c r="K13" s="5">
        <v>2889.5353674999997</v>
      </c>
      <c r="L13" s="6">
        <v>3800.6441183333336</v>
      </c>
    </row>
    <row r="14" spans="1:12" hidden="1" outlineLevel="1" x14ac:dyDescent="0.25">
      <c r="A14" s="191"/>
      <c r="B14" s="195"/>
      <c r="C14" s="174" t="s">
        <v>56</v>
      </c>
      <c r="D14" s="135">
        <v>2019.3634733333336</v>
      </c>
      <c r="E14" s="5">
        <v>1222.3420925</v>
      </c>
      <c r="F14" s="5">
        <v>1423.6297583333333</v>
      </c>
      <c r="G14" s="5">
        <v>1158.4771533333333</v>
      </c>
      <c r="H14" s="5">
        <v>1083.1638725</v>
      </c>
      <c r="I14" s="5">
        <v>1196.5888075</v>
      </c>
      <c r="J14" s="5">
        <v>1051.7301491666667</v>
      </c>
      <c r="K14" s="5">
        <v>1160.7876800000001</v>
      </c>
      <c r="L14" s="6">
        <v>775.75954833333333</v>
      </c>
    </row>
    <row r="15" spans="1:12" hidden="1" outlineLevel="1" x14ac:dyDescent="0.25">
      <c r="A15" s="191"/>
      <c r="B15" s="195"/>
      <c r="C15" s="174" t="s">
        <v>36</v>
      </c>
      <c r="D15" s="135">
        <v>977.51724000000002</v>
      </c>
      <c r="E15" s="5">
        <v>1208.0055200000002</v>
      </c>
      <c r="F15" s="5">
        <v>1231.6717208333337</v>
      </c>
      <c r="G15" s="5">
        <v>1256.3668983333334</v>
      </c>
      <c r="H15" s="5">
        <v>1282.0910299999998</v>
      </c>
      <c r="I15" s="5">
        <v>1307.8151708333332</v>
      </c>
      <c r="J15" s="5">
        <v>1333.5393099999999</v>
      </c>
      <c r="K15" s="5">
        <v>1360.2924108333334</v>
      </c>
      <c r="L15" s="6">
        <v>1387.0455199999999</v>
      </c>
    </row>
    <row r="16" spans="1:12" ht="15.75" collapsed="1" thickBot="1" x14ac:dyDescent="0.3">
      <c r="A16" s="191"/>
      <c r="B16" s="196"/>
      <c r="C16" s="175" t="s">
        <v>18</v>
      </c>
      <c r="D16" s="136">
        <f>+SUM(D12:D15)</f>
        <v>7739.9263383333346</v>
      </c>
      <c r="E16" s="7">
        <f t="shared" ref="E16:L16" si="2">+SUM(E12:E15)</f>
        <v>7913.0914466666673</v>
      </c>
      <c r="F16" s="7">
        <f t="shared" si="2"/>
        <v>8155.1982549999984</v>
      </c>
      <c r="G16" s="7">
        <f t="shared" si="2"/>
        <v>8303.4421141666662</v>
      </c>
      <c r="H16" s="7">
        <f t="shared" si="2"/>
        <v>8498.1082441666676</v>
      </c>
      <c r="I16" s="7">
        <f t="shared" si="2"/>
        <v>8689.9220216666672</v>
      </c>
      <c r="J16" s="7">
        <f t="shared" si="2"/>
        <v>8857.9315308333335</v>
      </c>
      <c r="K16" s="7">
        <f t="shared" si="2"/>
        <v>9055.7741525000001</v>
      </c>
      <c r="L16" s="8">
        <f t="shared" si="2"/>
        <v>9161.1815074999995</v>
      </c>
    </row>
    <row r="17" spans="1:14" hidden="1" outlineLevel="1" x14ac:dyDescent="0.25">
      <c r="A17" s="191"/>
      <c r="B17" s="194" t="s">
        <v>4</v>
      </c>
      <c r="C17" s="173" t="s">
        <v>33</v>
      </c>
      <c r="D17" s="134">
        <v>2689.8374899999999</v>
      </c>
      <c r="E17" s="2">
        <v>2821.2837716666668</v>
      </c>
      <c r="F17" s="2">
        <v>3343.0272766666662</v>
      </c>
      <c r="G17" s="2">
        <v>3183.5366850000005</v>
      </c>
      <c r="H17" s="2">
        <v>3444.0593391666666</v>
      </c>
      <c r="I17" s="2">
        <v>3212.6438058333333</v>
      </c>
      <c r="J17" s="2">
        <v>3171.8906408333328</v>
      </c>
      <c r="K17" s="2">
        <v>3071.3404483333338</v>
      </c>
      <c r="L17" s="3">
        <v>3107.3336524999995</v>
      </c>
    </row>
    <row r="18" spans="1:14" hidden="1" outlineLevel="1" x14ac:dyDescent="0.25">
      <c r="A18" s="191"/>
      <c r="B18" s="195"/>
      <c r="C18" s="174" t="s">
        <v>57</v>
      </c>
      <c r="D18" s="135">
        <v>3221.4518991666664</v>
      </c>
      <c r="E18" s="5">
        <v>3459.8181591666671</v>
      </c>
      <c r="F18" s="5">
        <v>2377.4939541666672</v>
      </c>
      <c r="G18" s="5">
        <v>3023.4926383333323</v>
      </c>
      <c r="H18" s="5">
        <v>2886.8201174999995</v>
      </c>
      <c r="I18" s="5">
        <v>3615.070317499999</v>
      </c>
      <c r="J18" s="5">
        <v>3882.194356666666</v>
      </c>
      <c r="K18" s="5">
        <v>4257.1956133333333</v>
      </c>
      <c r="L18" s="6">
        <v>4334.5545333333339</v>
      </c>
    </row>
    <row r="19" spans="1:14" hidden="1" outlineLevel="1" x14ac:dyDescent="0.25">
      <c r="A19" s="191"/>
      <c r="B19" s="195"/>
      <c r="C19" s="174" t="s">
        <v>56</v>
      </c>
      <c r="D19" s="135">
        <v>492.71276166666667</v>
      </c>
      <c r="E19" s="5">
        <v>89.763206666666676</v>
      </c>
      <c r="F19" s="5">
        <v>980.48529250000013</v>
      </c>
      <c r="G19" s="5">
        <v>596.82269916666667</v>
      </c>
      <c r="H19" s="5">
        <v>628.84123083333327</v>
      </c>
      <c r="I19" s="5">
        <v>216.73740749999999</v>
      </c>
      <c r="J19" s="5">
        <v>134.00103999999999</v>
      </c>
      <c r="K19" s="5">
        <v>2.0389733333333333</v>
      </c>
      <c r="L19" s="6">
        <v>0</v>
      </c>
    </row>
    <row r="20" spans="1:14" hidden="1" outlineLevel="1" x14ac:dyDescent="0.25">
      <c r="A20" s="191"/>
      <c r="B20" s="195"/>
      <c r="C20" s="174" t="s">
        <v>36</v>
      </c>
      <c r="D20" s="137">
        <v>1514.3162400000001</v>
      </c>
      <c r="E20" s="5">
        <v>1871.37607</v>
      </c>
      <c r="F20" s="5">
        <v>1908.03846</v>
      </c>
      <c r="G20" s="5">
        <v>1946.2948700000004</v>
      </c>
      <c r="H20" s="5">
        <v>1986.1453000000001</v>
      </c>
      <c r="I20" s="5">
        <v>2025.9957274999997</v>
      </c>
      <c r="J20" s="5">
        <v>2065.8461516666666</v>
      </c>
      <c r="K20" s="5">
        <v>2107.2905991666671</v>
      </c>
      <c r="L20" s="6">
        <v>2148.7350416666663</v>
      </c>
    </row>
    <row r="21" spans="1:14" ht="15.75" collapsed="1" thickBot="1" x14ac:dyDescent="0.3">
      <c r="A21" s="191"/>
      <c r="B21" s="196"/>
      <c r="C21" s="175" t="s">
        <v>18</v>
      </c>
      <c r="D21" s="136">
        <f>+SUM(D17:D20)</f>
        <v>7918.3183908333331</v>
      </c>
      <c r="E21" s="7">
        <f t="shared" ref="E21:L21" si="3">+SUM(E17:E20)</f>
        <v>8242.2412075000011</v>
      </c>
      <c r="F21" s="7">
        <f t="shared" si="3"/>
        <v>8609.044983333335</v>
      </c>
      <c r="G21" s="7">
        <f t="shared" si="3"/>
        <v>8750.146892499999</v>
      </c>
      <c r="H21" s="7">
        <f t="shared" si="3"/>
        <v>8945.8659874999994</v>
      </c>
      <c r="I21" s="7">
        <f t="shared" si="3"/>
        <v>9070.4472583333318</v>
      </c>
      <c r="J21" s="7">
        <f t="shared" si="3"/>
        <v>9253.9321891666659</v>
      </c>
      <c r="K21" s="7">
        <f t="shared" si="3"/>
        <v>9437.8656341666683</v>
      </c>
      <c r="L21" s="8">
        <f t="shared" si="3"/>
        <v>9590.6232275000002</v>
      </c>
      <c r="N21" s="146"/>
    </row>
    <row r="22" spans="1:14" s="13" customFormat="1" ht="7.5" customHeight="1" thickBot="1" x14ac:dyDescent="0.3">
      <c r="B22" s="9"/>
      <c r="C22" s="10"/>
      <c r="D22" s="11"/>
      <c r="E22" s="12"/>
      <c r="F22" s="12"/>
      <c r="G22" s="12"/>
      <c r="H22" s="12"/>
      <c r="I22" s="12"/>
      <c r="J22" s="12"/>
      <c r="K22" s="12"/>
      <c r="L22" s="12"/>
    </row>
    <row r="23" spans="1:14" x14ac:dyDescent="0.25">
      <c r="A23" s="23">
        <f>+E11-E6</f>
        <v>500.40864750000219</v>
      </c>
      <c r="B23" s="190" t="s">
        <v>6</v>
      </c>
      <c r="C23" s="119" t="s">
        <v>2</v>
      </c>
      <c r="D23" s="89">
        <f t="shared" ref="D23:L23" si="4">+MIN(D6*0.85/7680,1)</f>
        <v>0.96408563608940967</v>
      </c>
      <c r="E23" s="14">
        <f t="shared" si="4"/>
        <v>0.99648703612738687</v>
      </c>
      <c r="F23" s="14">
        <f t="shared" si="4"/>
        <v>1</v>
      </c>
      <c r="G23" s="14">
        <f t="shared" si="4"/>
        <v>1</v>
      </c>
      <c r="H23" s="14">
        <f t="shared" si="4"/>
        <v>1</v>
      </c>
      <c r="I23" s="14">
        <f t="shared" si="4"/>
        <v>1</v>
      </c>
      <c r="J23" s="14">
        <f t="shared" si="4"/>
        <v>1</v>
      </c>
      <c r="K23" s="14">
        <f t="shared" si="4"/>
        <v>1</v>
      </c>
      <c r="L23" s="15">
        <f t="shared" si="4"/>
        <v>1</v>
      </c>
      <c r="N23" s="23"/>
    </row>
    <row r="24" spans="1:14" x14ac:dyDescent="0.25">
      <c r="A24" s="23"/>
      <c r="B24" s="202"/>
      <c r="C24" s="147" t="s">
        <v>58</v>
      </c>
      <c r="D24" s="148">
        <f>+MIN(D11*0.85/7680,1)</f>
        <v>1</v>
      </c>
      <c r="E24" s="148">
        <f t="shared" ref="E24:L24" si="5">+MIN(E11*0.85/7680,1)</f>
        <v>1</v>
      </c>
      <c r="F24" s="148">
        <f t="shared" si="5"/>
        <v>1</v>
      </c>
      <c r="G24" s="148">
        <f t="shared" si="5"/>
        <v>1</v>
      </c>
      <c r="H24" s="148">
        <f t="shared" si="5"/>
        <v>1</v>
      </c>
      <c r="I24" s="148">
        <f t="shared" si="5"/>
        <v>1</v>
      </c>
      <c r="J24" s="148">
        <f t="shared" si="5"/>
        <v>1</v>
      </c>
      <c r="K24" s="148">
        <f t="shared" si="5"/>
        <v>1</v>
      </c>
      <c r="L24" s="148">
        <f t="shared" si="5"/>
        <v>1</v>
      </c>
      <c r="N24" s="23"/>
    </row>
    <row r="25" spans="1:14" x14ac:dyDescent="0.25">
      <c r="B25" s="191"/>
      <c r="C25" s="120" t="s">
        <v>3</v>
      </c>
      <c r="D25" s="90">
        <f>+MIN(D16*0.85/7680,1)</f>
        <v>0.85663247234158002</v>
      </c>
      <c r="E25" s="16">
        <f t="shared" ref="E25:L25" si="6">+MIN(E16*0.85/7680,1)</f>
        <v>0.87579788146701387</v>
      </c>
      <c r="F25" s="16">
        <f t="shared" si="6"/>
        <v>0.9025935568684893</v>
      </c>
      <c r="G25" s="16">
        <f t="shared" si="6"/>
        <v>0.91900075482313359</v>
      </c>
      <c r="H25" s="16">
        <f t="shared" si="6"/>
        <v>0.94054583431532124</v>
      </c>
      <c r="I25" s="16">
        <f t="shared" si="6"/>
        <v>0.96177522375217017</v>
      </c>
      <c r="J25" s="16">
        <f t="shared" si="6"/>
        <v>0.98037002619900171</v>
      </c>
      <c r="K25" s="16">
        <f t="shared" si="6"/>
        <v>1</v>
      </c>
      <c r="L25" s="17">
        <f t="shared" si="6"/>
        <v>1</v>
      </c>
    </row>
    <row r="26" spans="1:14" x14ac:dyDescent="0.25">
      <c r="B26" s="191"/>
      <c r="C26" s="120" t="s">
        <v>4</v>
      </c>
      <c r="D26" s="90">
        <f t="shared" ref="D26:L26" si="7">+MIN(D21*0.85/7680,1)</f>
        <v>0.87637638440212673</v>
      </c>
      <c r="E26" s="16">
        <f t="shared" si="7"/>
        <v>0.91222721697591147</v>
      </c>
      <c r="F26" s="16">
        <f t="shared" si="7"/>
        <v>0.95282398904079868</v>
      </c>
      <c r="G26" s="16">
        <f t="shared" si="7"/>
        <v>0.96844073680012999</v>
      </c>
      <c r="H26" s="16">
        <f t="shared" si="7"/>
        <v>0.99010235538736968</v>
      </c>
      <c r="I26" s="16">
        <f t="shared" si="7"/>
        <v>1</v>
      </c>
      <c r="J26" s="16">
        <f t="shared" si="7"/>
        <v>1</v>
      </c>
      <c r="K26" s="16">
        <f t="shared" si="7"/>
        <v>1</v>
      </c>
      <c r="L26" s="17">
        <f t="shared" si="7"/>
        <v>1</v>
      </c>
    </row>
    <row r="27" spans="1:14" ht="6.75" customHeight="1" thickBot="1" x14ac:dyDescent="0.3">
      <c r="B27" s="9"/>
      <c r="C27" s="10"/>
      <c r="D27" s="20"/>
      <c r="E27" s="20"/>
      <c r="F27" s="20"/>
      <c r="G27" s="20"/>
      <c r="H27" s="20"/>
      <c r="I27" s="20"/>
      <c r="J27" s="20"/>
      <c r="K27" s="20"/>
      <c r="L27" s="20"/>
    </row>
    <row r="28" spans="1:14" x14ac:dyDescent="0.25">
      <c r="B28" s="190" t="s">
        <v>7</v>
      </c>
      <c r="C28" s="119" t="s">
        <v>2</v>
      </c>
      <c r="D28" s="89">
        <f>+MIN(D6*0.85/9440,1)</f>
        <v>0.78434085647951979</v>
      </c>
      <c r="E28" s="14">
        <f t="shared" ref="E28:L28" si="8">+MIN(E6*0.85/9440,1)</f>
        <v>0.81070131752736552</v>
      </c>
      <c r="F28" s="14">
        <f t="shared" si="8"/>
        <v>0.83283099609375011</v>
      </c>
      <c r="G28" s="14">
        <f t="shared" si="8"/>
        <v>0.85171220539371484</v>
      </c>
      <c r="H28" s="14">
        <f t="shared" si="8"/>
        <v>0.87259415884533886</v>
      </c>
      <c r="I28" s="14">
        <f t="shared" si="8"/>
        <v>0.89015387371557209</v>
      </c>
      <c r="J28" s="14">
        <f t="shared" si="8"/>
        <v>0.90860316228372173</v>
      </c>
      <c r="K28" s="14">
        <f t="shared" si="8"/>
        <v>0.92648058333774741</v>
      </c>
      <c r="L28" s="15">
        <f t="shared" si="8"/>
        <v>0.94027053552701245</v>
      </c>
    </row>
    <row r="29" spans="1:14" x14ac:dyDescent="0.25">
      <c r="B29" s="202"/>
      <c r="C29" s="147" t="s">
        <v>58</v>
      </c>
      <c r="D29" s="148">
        <f>+MIN(D11*0.85/9440,1)</f>
        <v>0.85180509693238005</v>
      </c>
      <c r="E29" s="148">
        <f t="shared" ref="E29:L29" si="9">+MIN(E11*0.85/9440,1)</f>
        <v>0.85575929955861574</v>
      </c>
      <c r="F29" s="148">
        <f t="shared" si="9"/>
        <v>0.86452727991701972</v>
      </c>
      <c r="G29" s="148">
        <f t="shared" si="9"/>
        <v>0.88099238252560008</v>
      </c>
      <c r="H29" s="148">
        <f t="shared" si="9"/>
        <v>0.90196971628707612</v>
      </c>
      <c r="I29" s="148">
        <f t="shared" si="9"/>
        <v>0.92048769045286016</v>
      </c>
      <c r="J29" s="148">
        <f t="shared" si="9"/>
        <v>0.94019997779837561</v>
      </c>
      <c r="K29" s="148">
        <f t="shared" si="9"/>
        <v>0.9606448611449504</v>
      </c>
      <c r="L29" s="148">
        <f t="shared" si="9"/>
        <v>0.98264913252118624</v>
      </c>
    </row>
    <row r="30" spans="1:14" x14ac:dyDescent="0.25">
      <c r="B30" s="191"/>
      <c r="C30" s="120" t="s">
        <v>3</v>
      </c>
      <c r="D30" s="90">
        <f t="shared" ref="D30:L30" si="10">+MIN(D16*0.85/9440,1)</f>
        <v>0.69692133343043794</v>
      </c>
      <c r="E30" s="16">
        <f t="shared" si="10"/>
        <v>0.71251353068502821</v>
      </c>
      <c r="F30" s="16">
        <f t="shared" si="10"/>
        <v>0.73431340219809305</v>
      </c>
      <c r="G30" s="16">
        <f t="shared" si="10"/>
        <v>0.74766163104254935</v>
      </c>
      <c r="H30" s="16">
        <f t="shared" si="10"/>
        <v>0.76518983130738005</v>
      </c>
      <c r="I30" s="16">
        <f t="shared" si="10"/>
        <v>0.78246119898481648</v>
      </c>
      <c r="J30" s="16">
        <f t="shared" si="10"/>
        <v>0.79758917385681494</v>
      </c>
      <c r="K30" s="16">
        <f t="shared" si="10"/>
        <v>0.81540339296874997</v>
      </c>
      <c r="L30" s="17">
        <f t="shared" si="10"/>
        <v>0.8248945213320974</v>
      </c>
    </row>
    <row r="31" spans="1:14" x14ac:dyDescent="0.25">
      <c r="A31">
        <f>5900/0.85</f>
        <v>6941.1764705882351</v>
      </c>
      <c r="B31" s="191"/>
      <c r="C31" s="120" t="s">
        <v>4</v>
      </c>
      <c r="D31" s="90">
        <f t="shared" ref="D31:L31" si="11">+MIN(D21*0.85/9440,1)</f>
        <v>0.71298417714071327</v>
      </c>
      <c r="E31" s="16">
        <f t="shared" si="11"/>
        <v>0.74215095618379245</v>
      </c>
      <c r="F31" s="16">
        <f t="shared" si="11"/>
        <v>0.7751788385416668</v>
      </c>
      <c r="G31" s="16">
        <f t="shared" si="11"/>
        <v>0.78788398926112269</v>
      </c>
      <c r="H31" s="16">
        <f t="shared" si="11"/>
        <v>0.80550700099311434</v>
      </c>
      <c r="I31" s="16">
        <f t="shared" si="11"/>
        <v>0.81672459423552246</v>
      </c>
      <c r="J31" s="16">
        <f t="shared" si="11"/>
        <v>0.8332460127957273</v>
      </c>
      <c r="K31" s="16">
        <f t="shared" si="11"/>
        <v>0.84980781663576987</v>
      </c>
      <c r="L31" s="17">
        <f t="shared" si="11"/>
        <v>0.86356247281514831</v>
      </c>
    </row>
    <row r="32" spans="1:14" ht="15.75" thickBot="1" x14ac:dyDescent="0.3">
      <c r="B32" s="21"/>
      <c r="C32" s="21"/>
      <c r="D32" s="20">
        <f>+D16*0.95</f>
        <v>7352.9300214166678</v>
      </c>
      <c r="E32" s="12"/>
      <c r="F32" s="12"/>
      <c r="G32" s="12"/>
      <c r="H32" s="12"/>
      <c r="I32" s="12"/>
      <c r="J32" s="12"/>
      <c r="K32" s="12"/>
      <c r="L32" s="12"/>
    </row>
    <row r="33" spans="2:12" x14ac:dyDescent="0.25">
      <c r="B33" s="194" t="s">
        <v>8</v>
      </c>
      <c r="C33" s="113" t="s">
        <v>9</v>
      </c>
      <c r="D33" s="2">
        <v>24215</v>
      </c>
      <c r="E33" s="2">
        <v>24215</v>
      </c>
      <c r="F33" s="2">
        <v>31615</v>
      </c>
      <c r="G33" s="2">
        <v>31615</v>
      </c>
      <c r="H33" s="2">
        <v>31615</v>
      </c>
      <c r="I33" s="2">
        <v>31615</v>
      </c>
      <c r="J33" s="2">
        <v>31615</v>
      </c>
      <c r="K33" s="2">
        <v>31615</v>
      </c>
      <c r="L33" s="3">
        <v>31615</v>
      </c>
    </row>
    <row r="34" spans="2:12" x14ac:dyDescent="0.25">
      <c r="B34" s="195"/>
      <c r="C34" s="114" t="s">
        <v>10</v>
      </c>
      <c r="D34" s="16">
        <v>0.75</v>
      </c>
      <c r="E34" s="16">
        <v>0.75</v>
      </c>
      <c r="F34" s="16">
        <v>0.75</v>
      </c>
      <c r="G34" s="16">
        <v>0.75</v>
      </c>
      <c r="H34" s="16">
        <v>0.75</v>
      </c>
      <c r="I34" s="16">
        <v>0.75</v>
      </c>
      <c r="J34" s="16">
        <v>0.75</v>
      </c>
      <c r="K34" s="16">
        <v>0.75</v>
      </c>
      <c r="L34" s="17">
        <v>0.75</v>
      </c>
    </row>
    <row r="35" spans="2:12" ht="15.75" thickBot="1" x14ac:dyDescent="0.3">
      <c r="B35" s="196"/>
      <c r="C35" s="115" t="s">
        <v>11</v>
      </c>
      <c r="D35" s="7">
        <v>0</v>
      </c>
      <c r="E35" s="7">
        <v>0</v>
      </c>
      <c r="F35" s="7">
        <f>1711*4.3</f>
        <v>7357.2999999999993</v>
      </c>
      <c r="G35" s="7">
        <f t="shared" ref="G35:L35" si="12">1711*4.3</f>
        <v>7357.2999999999993</v>
      </c>
      <c r="H35" s="7">
        <f t="shared" si="12"/>
        <v>7357.2999999999993</v>
      </c>
      <c r="I35" s="7">
        <f t="shared" si="12"/>
        <v>7357.2999999999993</v>
      </c>
      <c r="J35" s="7">
        <f t="shared" si="12"/>
        <v>7357.2999999999993</v>
      </c>
      <c r="K35" s="7">
        <f t="shared" si="12"/>
        <v>7357.2999999999993</v>
      </c>
      <c r="L35" s="8">
        <f t="shared" si="12"/>
        <v>7357.2999999999993</v>
      </c>
    </row>
    <row r="36" spans="2:12" ht="15.75" thickBot="1" x14ac:dyDescent="0.3">
      <c r="C36" s="140"/>
      <c r="D36" s="22"/>
      <c r="E36" s="22"/>
      <c r="F36" s="23"/>
      <c r="I36" s="112"/>
    </row>
    <row r="37" spans="2:12" ht="15.75" thickBot="1" x14ac:dyDescent="0.3">
      <c r="B37" s="185" t="s">
        <v>12</v>
      </c>
      <c r="C37" s="203"/>
      <c r="D37" s="155">
        <v>2022</v>
      </c>
      <c r="E37" s="36">
        <v>2023</v>
      </c>
      <c r="F37" s="36">
        <v>2024</v>
      </c>
      <c r="G37" s="36">
        <v>2025</v>
      </c>
      <c r="H37" s="36">
        <v>2026</v>
      </c>
      <c r="I37" s="36">
        <v>2027</v>
      </c>
      <c r="J37" s="36">
        <v>2028</v>
      </c>
      <c r="K37" s="36">
        <v>2029</v>
      </c>
      <c r="L37" s="37">
        <v>2030</v>
      </c>
    </row>
    <row r="38" spans="2:12" hidden="1" outlineLevel="1" x14ac:dyDescent="0.25">
      <c r="B38" s="173" t="s">
        <v>2</v>
      </c>
      <c r="C38" s="160" t="s">
        <v>13</v>
      </c>
      <c r="D38" s="164">
        <v>-39686929373.616058</v>
      </c>
      <c r="E38" s="26">
        <v>-46307806076.305984</v>
      </c>
      <c r="F38" s="26">
        <v>-53384321275.098145</v>
      </c>
      <c r="G38" s="26">
        <v>-61784788987.740005</v>
      </c>
      <c r="H38" s="26">
        <v>-72126452813.302887</v>
      </c>
      <c r="I38" s="26">
        <v>-83112026326.327148</v>
      </c>
      <c r="J38" s="26">
        <v>-95830679039.057007</v>
      </c>
      <c r="K38" s="26">
        <v>-110431320057.88483</v>
      </c>
      <c r="L38" s="27">
        <v>-126644647119.55354</v>
      </c>
    </row>
    <row r="39" spans="2:12" hidden="1" outlineLevel="1" x14ac:dyDescent="0.25">
      <c r="B39" s="174" t="s">
        <v>2</v>
      </c>
      <c r="C39" s="161" t="s">
        <v>14</v>
      </c>
      <c r="D39" s="157">
        <v>-26806015250</v>
      </c>
      <c r="E39" s="28">
        <v>-27663797420</v>
      </c>
      <c r="F39" s="28">
        <v>-37285666650</v>
      </c>
      <c r="G39" s="28">
        <v>-38553382400</v>
      </c>
      <c r="H39" s="28">
        <v>-39864188635</v>
      </c>
      <c r="I39" s="28">
        <v>-41219554785</v>
      </c>
      <c r="J39" s="28">
        <v>-42621043275</v>
      </c>
      <c r="K39" s="28">
        <v>-44070169925</v>
      </c>
      <c r="L39" s="29">
        <v>-45568542475</v>
      </c>
    </row>
    <row r="40" spans="2:12" hidden="1" outlineLevel="1" x14ac:dyDescent="0.25">
      <c r="B40" s="174" t="s">
        <v>2</v>
      </c>
      <c r="C40" s="161" t="s">
        <v>15</v>
      </c>
      <c r="D40" s="165">
        <v>-6781483578.2396164</v>
      </c>
      <c r="E40" s="28">
        <v>-6963713332.4687166</v>
      </c>
      <c r="F40" s="28">
        <v>-7858705545.9687328</v>
      </c>
      <c r="G40" s="28">
        <v>-7942613317.7756844</v>
      </c>
      <c r="H40" s="28">
        <v>-7927085740.2219248</v>
      </c>
      <c r="I40" s="28">
        <v>-7908792343.8029661</v>
      </c>
      <c r="J40" s="28">
        <v>-7929241009.983058</v>
      </c>
      <c r="K40" s="28">
        <v>-7915543990.2172832</v>
      </c>
      <c r="L40" s="29">
        <v>-7600276286.2204752</v>
      </c>
    </row>
    <row r="41" spans="2:12" hidden="1" outlineLevel="1" x14ac:dyDescent="0.25">
      <c r="B41" s="174" t="s">
        <v>2</v>
      </c>
      <c r="C41" s="161" t="s">
        <v>16</v>
      </c>
      <c r="D41" s="165">
        <v>-1318993691.9025505</v>
      </c>
      <c r="E41" s="28">
        <v>-1375295450.156975</v>
      </c>
      <c r="F41" s="28">
        <v>-1845232315.7454081</v>
      </c>
      <c r="G41" s="28">
        <v>-1955183430.3481829</v>
      </c>
      <c r="H41" s="28">
        <v>-2035472370.6549752</v>
      </c>
      <c r="I41" s="28">
        <v>-2075314211.6486504</v>
      </c>
      <c r="J41" s="28">
        <v>-2107438395.3752167</v>
      </c>
      <c r="K41" s="28">
        <v>-2128942803.3849583</v>
      </c>
      <c r="L41" s="29">
        <v>-2133506981.6772168</v>
      </c>
    </row>
    <row r="42" spans="2:12" hidden="1" outlineLevel="1" x14ac:dyDescent="0.25">
      <c r="B42" s="174" t="s">
        <v>2</v>
      </c>
      <c r="C42" s="161" t="s">
        <v>17</v>
      </c>
      <c r="D42" s="165">
        <v>-21093721037.194767</v>
      </c>
      <c r="E42" s="28">
        <v>-24785402217.267193</v>
      </c>
      <c r="F42" s="28">
        <v>-17943245316.437996</v>
      </c>
      <c r="G42" s="28">
        <v>-20316317061.509487</v>
      </c>
      <c r="H42" s="28">
        <v>-17963220612.898762</v>
      </c>
      <c r="I42" s="28">
        <v>-18838935656.860107</v>
      </c>
      <c r="J42" s="28">
        <v>-20069696691.175541</v>
      </c>
      <c r="K42" s="28">
        <v>-20429623975.348721</v>
      </c>
      <c r="L42" s="29">
        <v>-21306899760.656101</v>
      </c>
    </row>
    <row r="43" spans="2:12" ht="15.75" collapsed="1" thickBot="1" x14ac:dyDescent="0.3">
      <c r="B43" s="175" t="s">
        <v>2</v>
      </c>
      <c r="C43" s="159" t="s">
        <v>18</v>
      </c>
      <c r="D43" s="163">
        <f>+SUM(D38:D42)</f>
        <v>-95687142930.953003</v>
      </c>
      <c r="E43" s="30">
        <f t="shared" ref="E43:L43" si="13">+SUM(E38:E42)</f>
        <v>-107096014496.19888</v>
      </c>
      <c r="F43" s="30">
        <f t="shared" si="13"/>
        <v>-118317171103.25027</v>
      </c>
      <c r="G43" s="30">
        <f t="shared" si="13"/>
        <v>-130552285197.37337</v>
      </c>
      <c r="H43" s="30">
        <f t="shared" si="13"/>
        <v>-139916420172.07855</v>
      </c>
      <c r="I43" s="30">
        <f t="shared" si="13"/>
        <v>-153154623323.63885</v>
      </c>
      <c r="J43" s="30">
        <f t="shared" si="13"/>
        <v>-168558098410.59082</v>
      </c>
      <c r="K43" s="30">
        <f t="shared" si="13"/>
        <v>-184975600751.83578</v>
      </c>
      <c r="L43" s="31">
        <f t="shared" si="13"/>
        <v>-203253872623.10733</v>
      </c>
    </row>
    <row r="44" spans="2:12" hidden="1" outlineLevel="1" x14ac:dyDescent="0.25">
      <c r="B44" s="173" t="s">
        <v>58</v>
      </c>
      <c r="C44" s="160" t="s">
        <v>13</v>
      </c>
      <c r="D44" s="164">
        <v>-43160896297.149231</v>
      </c>
      <c r="E44" s="26">
        <v>-48929622128.194321</v>
      </c>
      <c r="F44" s="26">
        <v>-55468415285.829025</v>
      </c>
      <c r="G44" s="26">
        <v>-63960298909.382271</v>
      </c>
      <c r="H44" s="26">
        <v>-74614613080.661407</v>
      </c>
      <c r="I44" s="26">
        <v>-86015365352.075684</v>
      </c>
      <c r="J44" s="26">
        <v>-99248052353.428375</v>
      </c>
      <c r="K44" s="26">
        <v>-114606736601.80342</v>
      </c>
      <c r="L44" s="27">
        <v>-132497297215.31868</v>
      </c>
    </row>
    <row r="45" spans="2:12" hidden="1" outlineLevel="1" x14ac:dyDescent="0.25">
      <c r="B45" s="174" t="s">
        <v>58</v>
      </c>
      <c r="C45" s="161" t="s">
        <v>14</v>
      </c>
      <c r="D45" s="165">
        <v>-26806015250</v>
      </c>
      <c r="E45" s="28">
        <v>-27663797420</v>
      </c>
      <c r="F45" s="28">
        <v>-37285666650</v>
      </c>
      <c r="G45" s="28">
        <v>-38553382400</v>
      </c>
      <c r="H45" s="28">
        <v>-39864188635</v>
      </c>
      <c r="I45" s="28">
        <v>-41219554785</v>
      </c>
      <c r="J45" s="28">
        <v>-42621043275</v>
      </c>
      <c r="K45" s="28">
        <v>-44070169925</v>
      </c>
      <c r="L45" s="29">
        <v>-45568542475</v>
      </c>
    </row>
    <row r="46" spans="2:12" hidden="1" outlineLevel="1" x14ac:dyDescent="0.25">
      <c r="B46" s="174" t="s">
        <v>58</v>
      </c>
      <c r="C46" s="161" t="s">
        <v>15</v>
      </c>
      <c r="D46" s="165">
        <v>-6819835773.9882917</v>
      </c>
      <c r="E46" s="28">
        <v>-6960829849.4049587</v>
      </c>
      <c r="F46" s="28">
        <v>-7821670000.236475</v>
      </c>
      <c r="G46" s="28">
        <v>-7816872846.3779583</v>
      </c>
      <c r="H46" s="28">
        <v>-7837162434.8407917</v>
      </c>
      <c r="I46" s="28">
        <v>-7855587959.2564583</v>
      </c>
      <c r="J46" s="28">
        <v>-7874093836.3460999</v>
      </c>
      <c r="K46" s="28">
        <v>-7895095289.7590666</v>
      </c>
      <c r="L46" s="29">
        <v>-7456668010.2523499</v>
      </c>
    </row>
    <row r="47" spans="2:12" hidden="1" outlineLevel="1" x14ac:dyDescent="0.25">
      <c r="B47" s="174" t="s">
        <v>58</v>
      </c>
      <c r="C47" s="161" t="s">
        <v>19</v>
      </c>
      <c r="D47" s="165">
        <v>-1370406119.3182082</v>
      </c>
      <c r="E47" s="28">
        <v>-1408012585.5749333</v>
      </c>
      <c r="F47" s="28">
        <v>-1872514162.7161334</v>
      </c>
      <c r="G47" s="28">
        <v>-1987715311.9141414</v>
      </c>
      <c r="H47" s="28">
        <v>-2056351449.5049417</v>
      </c>
      <c r="I47" s="28">
        <v>-2089291018.7531493</v>
      </c>
      <c r="J47" s="28">
        <v>-2122330352.1219757</v>
      </c>
      <c r="K47" s="28">
        <v>-2139442503.1324747</v>
      </c>
      <c r="L47" s="29">
        <v>-2165094979.5813999</v>
      </c>
    </row>
    <row r="48" spans="2:12" hidden="1" outlineLevel="1" x14ac:dyDescent="0.25">
      <c r="B48" s="174" t="s">
        <v>58</v>
      </c>
      <c r="C48" s="161" t="s">
        <v>17</v>
      </c>
      <c r="D48" s="165">
        <v>-21093721037.194759</v>
      </c>
      <c r="E48" s="28">
        <v>-24778190217.267193</v>
      </c>
      <c r="F48" s="28">
        <v>-17942594233.104664</v>
      </c>
      <c r="G48" s="28">
        <v>-20316312540.097446</v>
      </c>
      <c r="H48" s="28">
        <v>-17967467381.500065</v>
      </c>
      <c r="I48" s="28">
        <v>-18839319048.308727</v>
      </c>
      <c r="J48" s="28">
        <v>-20069699353.616161</v>
      </c>
      <c r="K48" s="28">
        <v>-20429623993.837891</v>
      </c>
      <c r="L48" s="29">
        <v>-21306899760.784496</v>
      </c>
    </row>
    <row r="49" spans="2:12" ht="15.75" collapsed="1" thickBot="1" x14ac:dyDescent="0.3">
      <c r="B49" s="175" t="s">
        <v>58</v>
      </c>
      <c r="C49" s="159" t="s">
        <v>18</v>
      </c>
      <c r="D49" s="154">
        <f>+SUM(D44:D48)</f>
        <v>-99250874477.650497</v>
      </c>
      <c r="E49" s="30">
        <f t="shared" ref="E49:L49" si="14">+SUM(E44:E48)</f>
        <v>-109740452200.44141</v>
      </c>
      <c r="F49" s="30">
        <f t="shared" si="14"/>
        <v>-120390860331.88631</v>
      </c>
      <c r="G49" s="30">
        <f t="shared" si="14"/>
        <v>-132634582007.7718</v>
      </c>
      <c r="H49" s="30">
        <f t="shared" si="14"/>
        <v>-142339782981.5072</v>
      </c>
      <c r="I49" s="30">
        <f t="shared" si="14"/>
        <v>-156019118163.39401</v>
      </c>
      <c r="J49" s="30">
        <f t="shared" si="14"/>
        <v>-171935219170.5126</v>
      </c>
      <c r="K49" s="30">
        <f t="shared" si="14"/>
        <v>-189141068313.53284</v>
      </c>
      <c r="L49" s="31">
        <f t="shared" si="14"/>
        <v>-208994502440.93689</v>
      </c>
    </row>
    <row r="50" spans="2:12" hidden="1" outlineLevel="1" x14ac:dyDescent="0.25">
      <c r="B50" s="173" t="s">
        <v>3</v>
      </c>
      <c r="C50" s="160" t="s">
        <v>13</v>
      </c>
      <c r="D50" s="164">
        <v>-35185395995.665634</v>
      </c>
      <c r="E50" s="26">
        <v>-40594493946.288895</v>
      </c>
      <c r="F50" s="26">
        <v>-46906592561.693604</v>
      </c>
      <c r="G50" s="26">
        <v>-54053857088.422394</v>
      </c>
      <c r="H50" s="26">
        <v>-63029121383.081657</v>
      </c>
      <c r="I50" s="26">
        <v>-72804442903.725067</v>
      </c>
      <c r="J50" s="26">
        <v>-83823891888.907822</v>
      </c>
      <c r="K50" s="26">
        <v>-96855925747.453094</v>
      </c>
      <c r="L50" s="27">
        <v>-110710768100.15427</v>
      </c>
    </row>
    <row r="51" spans="2:12" hidden="1" outlineLevel="1" x14ac:dyDescent="0.25">
      <c r="B51" s="174" t="s">
        <v>3</v>
      </c>
      <c r="C51" s="161" t="s">
        <v>14</v>
      </c>
      <c r="D51" s="157">
        <v>-26806015250</v>
      </c>
      <c r="E51" s="28">
        <v>-27663797420</v>
      </c>
      <c r="F51" s="28">
        <v>-37285666650</v>
      </c>
      <c r="G51" s="28">
        <v>-38553382400</v>
      </c>
      <c r="H51" s="28">
        <v>-39864188635</v>
      </c>
      <c r="I51" s="28">
        <v>-41219554785</v>
      </c>
      <c r="J51" s="28">
        <v>-42621043275</v>
      </c>
      <c r="K51" s="28">
        <v>-44070169925</v>
      </c>
      <c r="L51" s="29">
        <v>-45568542475</v>
      </c>
    </row>
    <row r="52" spans="2:12" hidden="1" outlineLevel="1" x14ac:dyDescent="0.25">
      <c r="B52" s="174" t="s">
        <v>3</v>
      </c>
      <c r="C52" s="161" t="s">
        <v>15</v>
      </c>
      <c r="D52" s="165">
        <v>-6537054998.4566479</v>
      </c>
      <c r="E52" s="28">
        <v>-6719570372.5019979</v>
      </c>
      <c r="F52" s="28">
        <v>-7627032722.233139</v>
      </c>
      <c r="G52" s="28">
        <v>-7642853581.8739471</v>
      </c>
      <c r="H52" s="28">
        <v>-7717629047.1547318</v>
      </c>
      <c r="I52" s="28">
        <v>-7807119189.2687063</v>
      </c>
      <c r="J52" s="28">
        <v>-7846556414.724947</v>
      </c>
      <c r="K52" s="28">
        <v>-7918414607.0130816</v>
      </c>
      <c r="L52" s="29">
        <v>-7376268357.0835228</v>
      </c>
    </row>
    <row r="53" spans="2:12" hidden="1" outlineLevel="1" x14ac:dyDescent="0.25">
      <c r="B53" s="174" t="s">
        <v>3</v>
      </c>
      <c r="C53" s="161" t="s">
        <v>19</v>
      </c>
      <c r="D53" s="165">
        <v>-1318974958.8195255</v>
      </c>
      <c r="E53" s="28">
        <v>-1357129877.3153498</v>
      </c>
      <c r="F53" s="28">
        <v>-1833659748.0027084</v>
      </c>
      <c r="G53" s="28">
        <v>-1951150081.330075</v>
      </c>
      <c r="H53" s="28">
        <v>-1984140073.1819665</v>
      </c>
      <c r="I53" s="28">
        <v>-2017918773.6690998</v>
      </c>
      <c r="J53" s="28">
        <v>-2040862227.1771669</v>
      </c>
      <c r="K53" s="28">
        <v>-2060098691.676841</v>
      </c>
      <c r="L53" s="29">
        <v>-2078559300.7155495</v>
      </c>
    </row>
    <row r="54" spans="2:12" hidden="1" outlineLevel="1" x14ac:dyDescent="0.25">
      <c r="B54" s="174" t="s">
        <v>3</v>
      </c>
      <c r="C54" s="161" t="s">
        <v>17</v>
      </c>
      <c r="D54" s="165">
        <v>-22683801713.644768</v>
      </c>
      <c r="E54" s="28">
        <v>-26404397133.649689</v>
      </c>
      <c r="F54" s="28">
        <v>-19286639993.905117</v>
      </c>
      <c r="G54" s="28">
        <v>-21831667037.855984</v>
      </c>
      <c r="H54" s="28">
        <v>-19272509650.464447</v>
      </c>
      <c r="I54" s="28">
        <v>-20205005224.528187</v>
      </c>
      <c r="J54" s="28">
        <v>-21521694656.855484</v>
      </c>
      <c r="K54" s="28">
        <v>-21959045280.674213</v>
      </c>
      <c r="L54" s="29">
        <v>-22896219192.342751</v>
      </c>
    </row>
    <row r="55" spans="2:12" ht="15.75" collapsed="1" thickBot="1" x14ac:dyDescent="0.3">
      <c r="B55" s="175" t="s">
        <v>3</v>
      </c>
      <c r="C55" s="159" t="s">
        <v>18</v>
      </c>
      <c r="D55" s="154">
        <f>+SUM(D50:D54)</f>
        <v>-92531242916.586578</v>
      </c>
      <c r="E55" s="30">
        <f t="shared" ref="E55:L55" si="15">+SUM(E50:E54)</f>
        <v>-102739388749.75594</v>
      </c>
      <c r="F55" s="30">
        <f t="shared" si="15"/>
        <v>-112939591675.83456</v>
      </c>
      <c r="G55" s="30">
        <f t="shared" si="15"/>
        <v>-124032910189.48241</v>
      </c>
      <c r="H55" s="30">
        <f t="shared" si="15"/>
        <v>-131867588788.8828</v>
      </c>
      <c r="I55" s="30">
        <f t="shared" si="15"/>
        <v>-144054040876.19107</v>
      </c>
      <c r="J55" s="30">
        <f t="shared" si="15"/>
        <v>-157854048462.66541</v>
      </c>
      <c r="K55" s="30">
        <f t="shared" si="15"/>
        <v>-172863654251.81726</v>
      </c>
      <c r="L55" s="31">
        <f t="shared" si="15"/>
        <v>-188630357425.29608</v>
      </c>
    </row>
    <row r="56" spans="2:12" hidden="1" outlineLevel="1" x14ac:dyDescent="0.25">
      <c r="B56" s="70" t="s">
        <v>4</v>
      </c>
      <c r="C56" s="167" t="s">
        <v>13</v>
      </c>
      <c r="D56" s="166">
        <v>-36012527335.355148</v>
      </c>
      <c r="E56" s="32">
        <v>-42319024747.056732</v>
      </c>
      <c r="F56" s="32">
        <v>-49593576664.715546</v>
      </c>
      <c r="G56" s="32">
        <v>-57042368366.603241</v>
      </c>
      <c r="H56" s="32">
        <v>-66444055013.327156</v>
      </c>
      <c r="I56" s="32">
        <v>-76083893480.71344</v>
      </c>
      <c r="J56" s="32">
        <v>-87680379546.618256</v>
      </c>
      <c r="K56" s="32">
        <v>-101060691938.81909</v>
      </c>
      <c r="L56" s="33">
        <v>-116050963571.26593</v>
      </c>
    </row>
    <row r="57" spans="2:12" hidden="1" outlineLevel="1" x14ac:dyDescent="0.25">
      <c r="B57" s="174" t="s">
        <v>4</v>
      </c>
      <c r="C57" s="161" t="s">
        <v>14</v>
      </c>
      <c r="D57" s="157">
        <v>-26806015250</v>
      </c>
      <c r="E57" s="28">
        <v>-27663797420</v>
      </c>
      <c r="F57" s="28">
        <v>-37285666650</v>
      </c>
      <c r="G57" s="28">
        <v>-38553382400</v>
      </c>
      <c r="H57" s="28">
        <v>-39864188635</v>
      </c>
      <c r="I57" s="28">
        <v>-41219554785</v>
      </c>
      <c r="J57" s="28">
        <v>-42621043275</v>
      </c>
      <c r="K57" s="28">
        <v>-44070169925</v>
      </c>
      <c r="L57" s="29">
        <v>-45568542475</v>
      </c>
    </row>
    <row r="58" spans="2:12" hidden="1" outlineLevel="1" x14ac:dyDescent="0.25">
      <c r="B58" s="174" t="s">
        <v>4</v>
      </c>
      <c r="C58" s="161" t="s">
        <v>15</v>
      </c>
      <c r="D58" s="157">
        <v>-6441932093.6368752</v>
      </c>
      <c r="E58" s="28">
        <v>-6657958226.7020588</v>
      </c>
      <c r="F58" s="28">
        <v>-7662505557.2529831</v>
      </c>
      <c r="G58" s="28">
        <v>-7743147596.0393085</v>
      </c>
      <c r="H58" s="28">
        <v>-7809569229.7377748</v>
      </c>
      <c r="I58" s="28">
        <v>-7826979546.0803585</v>
      </c>
      <c r="J58" s="28">
        <v>-7823237110.8233414</v>
      </c>
      <c r="K58" s="28">
        <v>-7837774346.7897663</v>
      </c>
      <c r="L58" s="29">
        <v>-7310069034.4559078</v>
      </c>
    </row>
    <row r="59" spans="2:12" hidden="1" outlineLevel="1" x14ac:dyDescent="0.25">
      <c r="B59" s="174" t="s">
        <v>4</v>
      </c>
      <c r="C59" s="161" t="s">
        <v>19</v>
      </c>
      <c r="D59" s="157">
        <v>-1351877532.5438082</v>
      </c>
      <c r="E59" s="28">
        <v>-1396302110.7072668</v>
      </c>
      <c r="F59" s="28">
        <v>-1854607867.1538746</v>
      </c>
      <c r="G59" s="28">
        <v>-1965901567.0907164</v>
      </c>
      <c r="H59" s="28">
        <v>-2015551329.1097248</v>
      </c>
      <c r="I59" s="28">
        <v>-2042109308.0023749</v>
      </c>
      <c r="J59" s="28">
        <v>-2074339969.1142585</v>
      </c>
      <c r="K59" s="28">
        <v>-2091124006.8022578</v>
      </c>
      <c r="L59" s="29">
        <v>-2106699657.6875668</v>
      </c>
    </row>
    <row r="60" spans="2:12" hidden="1" outlineLevel="1" x14ac:dyDescent="0.25">
      <c r="B60" s="174" t="s">
        <v>4</v>
      </c>
      <c r="C60" s="161" t="s">
        <v>17</v>
      </c>
      <c r="D60" s="157">
        <v>-22683801713.644768</v>
      </c>
      <c r="E60" s="28">
        <v>-26404397133.649689</v>
      </c>
      <c r="F60" s="28">
        <v>-19286639993.905117</v>
      </c>
      <c r="G60" s="28">
        <v>-21825416637.855984</v>
      </c>
      <c r="H60" s="28">
        <v>-19276192178.242222</v>
      </c>
      <c r="I60" s="28">
        <v>-20205384697.637756</v>
      </c>
      <c r="J60" s="28">
        <v>-21521697292.085415</v>
      </c>
      <c r="K60" s="28">
        <v>-21959045298.974422</v>
      </c>
      <c r="L60" s="29">
        <v>-22887025592.469837</v>
      </c>
    </row>
    <row r="61" spans="2:12" ht="15.75" collapsed="1" thickBot="1" x14ac:dyDescent="0.3">
      <c r="B61" s="175" t="s">
        <v>4</v>
      </c>
      <c r="C61" s="159" t="s">
        <v>18</v>
      </c>
      <c r="D61" s="154">
        <f>+SUM(D56:D60)</f>
        <v>-93296153925.180603</v>
      </c>
      <c r="E61" s="30">
        <f t="shared" ref="E61:L61" si="16">+SUM(E56:E60)</f>
        <v>-104441479638.11574</v>
      </c>
      <c r="F61" s="30">
        <f t="shared" si="16"/>
        <v>-115682996733.02753</v>
      </c>
      <c r="G61" s="30">
        <f t="shared" si="16"/>
        <v>-127130216567.58925</v>
      </c>
      <c r="H61" s="30">
        <f t="shared" si="16"/>
        <v>-135409556385.41687</v>
      </c>
      <c r="I61" s="30">
        <f t="shared" si="16"/>
        <v>-147377921817.43393</v>
      </c>
      <c r="J61" s="30">
        <f t="shared" si="16"/>
        <v>-161720697193.64127</v>
      </c>
      <c r="K61" s="30">
        <f t="shared" si="16"/>
        <v>-177018805516.38553</v>
      </c>
      <c r="L61" s="31">
        <f t="shared" si="16"/>
        <v>-193923300330.87924</v>
      </c>
    </row>
    <row r="62" spans="2:12" ht="15.75" thickBot="1" x14ac:dyDescent="0.3">
      <c r="B62" s="141"/>
      <c r="C62" s="128"/>
      <c r="D62" s="111">
        <f>+D54-D42</f>
        <v>-1590080676.4500008</v>
      </c>
      <c r="E62" s="35">
        <f>+D62/(26700*4.3)</f>
        <v>-13849.670555265227</v>
      </c>
      <c r="F62" s="35"/>
      <c r="G62" s="35"/>
      <c r="H62" s="35"/>
      <c r="I62" s="35"/>
      <c r="J62" s="35"/>
      <c r="K62" s="35"/>
      <c r="L62" s="35"/>
    </row>
    <row r="63" spans="2:12" ht="15.75" thickBot="1" x14ac:dyDescent="0.3">
      <c r="B63" s="185" t="s">
        <v>20</v>
      </c>
      <c r="C63" s="203"/>
      <c r="D63" s="155">
        <v>2022</v>
      </c>
      <c r="E63" s="36">
        <v>2023</v>
      </c>
      <c r="F63" s="36">
        <v>2024</v>
      </c>
      <c r="G63" s="36">
        <v>2025</v>
      </c>
      <c r="H63" s="36">
        <v>2026</v>
      </c>
      <c r="I63" s="36">
        <v>2027</v>
      </c>
      <c r="J63" s="36">
        <v>2028</v>
      </c>
      <c r="K63" s="36">
        <v>2029</v>
      </c>
      <c r="L63" s="37">
        <v>2030</v>
      </c>
    </row>
    <row r="64" spans="2:12" hidden="1" outlineLevel="1" x14ac:dyDescent="0.25">
      <c r="B64" s="173" t="s">
        <v>2</v>
      </c>
      <c r="C64" s="160" t="s">
        <v>21</v>
      </c>
      <c r="D64" s="156">
        <v>16631977778.141302</v>
      </c>
      <c r="E64" s="26">
        <v>18252887392.096375</v>
      </c>
      <c r="F64" s="26">
        <v>23077424604.413445</v>
      </c>
      <c r="G64" s="26">
        <v>29861652104.504097</v>
      </c>
      <c r="H64" s="26">
        <v>33214881310.074615</v>
      </c>
      <c r="I64" s="26">
        <v>36546833549.303101</v>
      </c>
      <c r="J64" s="26">
        <v>40530667177.36026</v>
      </c>
      <c r="K64" s="26">
        <v>44805600592.073463</v>
      </c>
      <c r="L64" s="27">
        <v>49374862076.278099</v>
      </c>
    </row>
    <row r="65" spans="2:12" hidden="1" outlineLevel="1" x14ac:dyDescent="0.25">
      <c r="B65" s="174" t="s">
        <v>2</v>
      </c>
      <c r="C65" s="161" t="s">
        <v>22</v>
      </c>
      <c r="D65" s="153">
        <v>8058135854.7400417</v>
      </c>
      <c r="E65" s="28">
        <v>9202327921.6358833</v>
      </c>
      <c r="F65" s="28">
        <v>10507605337.003067</v>
      </c>
      <c r="G65" s="28">
        <v>12406636244.586824</v>
      </c>
      <c r="H65" s="28">
        <v>14529656657.592567</v>
      </c>
      <c r="I65" s="28">
        <v>17053267874.288689</v>
      </c>
      <c r="J65" s="28">
        <v>19711169170.491436</v>
      </c>
      <c r="K65" s="28">
        <v>23042323827.338932</v>
      </c>
      <c r="L65" s="29">
        <v>27164762995.435352</v>
      </c>
    </row>
    <row r="66" spans="2:12" hidden="1" outlineLevel="1" x14ac:dyDescent="0.25">
      <c r="B66" s="174" t="s">
        <v>2</v>
      </c>
      <c r="C66" s="161" t="s">
        <v>23</v>
      </c>
      <c r="D66" s="157">
        <v>6175115180</v>
      </c>
      <c r="E66" s="28">
        <v>7841850820</v>
      </c>
      <c r="F66" s="28">
        <v>8945978824.5999985</v>
      </c>
      <c r="G66" s="28">
        <v>10221378200.199997</v>
      </c>
      <c r="H66" s="28">
        <v>11792229142.600002</v>
      </c>
      <c r="I66" s="28">
        <v>13490924230.199997</v>
      </c>
      <c r="J66" s="28">
        <v>15444273186.800001</v>
      </c>
      <c r="K66" s="28">
        <v>17700219552.199997</v>
      </c>
      <c r="L66" s="29">
        <v>20267694252</v>
      </c>
    </row>
    <row r="67" spans="2:12" hidden="1" outlineLevel="1" x14ac:dyDescent="0.25">
      <c r="B67" s="174" t="s">
        <v>2</v>
      </c>
      <c r="C67" s="162" t="s">
        <v>55</v>
      </c>
      <c r="D67" s="158">
        <f>+D92*22000+D93*17000</f>
        <v>0</v>
      </c>
      <c r="E67" s="101">
        <f t="shared" ref="E67:L67" si="17">+E92*22000+E93*17000</f>
        <v>0</v>
      </c>
      <c r="F67" s="101">
        <f t="shared" si="17"/>
        <v>0</v>
      </c>
      <c r="G67" s="101">
        <f t="shared" si="17"/>
        <v>0</v>
      </c>
      <c r="H67" s="101">
        <f t="shared" si="17"/>
        <v>0</v>
      </c>
      <c r="I67" s="101">
        <f t="shared" si="17"/>
        <v>0</v>
      </c>
      <c r="J67" s="101">
        <f t="shared" si="17"/>
        <v>0</v>
      </c>
      <c r="K67" s="101">
        <f t="shared" si="17"/>
        <v>0</v>
      </c>
      <c r="L67" s="102">
        <f t="shared" si="17"/>
        <v>0</v>
      </c>
    </row>
    <row r="68" spans="2:12" ht="15.75" collapsed="1" thickBot="1" x14ac:dyDescent="0.3">
      <c r="B68" s="175" t="s">
        <v>2</v>
      </c>
      <c r="C68" s="159" t="s">
        <v>18</v>
      </c>
      <c r="D68" s="154">
        <f>+SUM(D64:D67)</f>
        <v>30865228812.881344</v>
      </c>
      <c r="E68" s="30">
        <f t="shared" ref="E68:L68" si="18">+SUM(E64:E67)</f>
        <v>35297066133.732254</v>
      </c>
      <c r="F68" s="30">
        <f t="shared" si="18"/>
        <v>42531008766.01651</v>
      </c>
      <c r="G68" s="30">
        <f t="shared" si="18"/>
        <v>52489666549.290916</v>
      </c>
      <c r="H68" s="30">
        <f t="shared" si="18"/>
        <v>59536767110.267181</v>
      </c>
      <c r="I68" s="30">
        <f t="shared" si="18"/>
        <v>67091025653.791786</v>
      </c>
      <c r="J68" s="30">
        <f t="shared" si="18"/>
        <v>75686109534.651703</v>
      </c>
      <c r="K68" s="30">
        <f t="shared" si="18"/>
        <v>85548143971.612396</v>
      </c>
      <c r="L68" s="31">
        <f t="shared" si="18"/>
        <v>96807319323.713455</v>
      </c>
    </row>
    <row r="69" spans="2:12" hidden="1" outlineLevel="1" x14ac:dyDescent="0.25">
      <c r="B69" s="173" t="s">
        <v>58</v>
      </c>
      <c r="C69" s="160" t="s">
        <v>21</v>
      </c>
      <c r="D69" s="156">
        <v>18853421233.822514</v>
      </c>
      <c r="E69" s="26">
        <v>22104629531.990494</v>
      </c>
      <c r="F69" s="26">
        <v>26635155411.800056</v>
      </c>
      <c r="G69" s="26">
        <v>34153219880.950539</v>
      </c>
      <c r="H69" s="26">
        <v>37741764739.111763</v>
      </c>
      <c r="I69" s="26">
        <v>41732532127.769798</v>
      </c>
      <c r="J69" s="26">
        <v>46588015294.452782</v>
      </c>
      <c r="K69" s="26">
        <v>52113643064.238037</v>
      </c>
      <c r="L69" s="27">
        <v>59121916303.301224</v>
      </c>
    </row>
    <row r="70" spans="2:12" hidden="1" outlineLevel="1" x14ac:dyDescent="0.25">
      <c r="B70" s="174" t="s">
        <v>58</v>
      </c>
      <c r="C70" s="161" t="s">
        <v>22</v>
      </c>
      <c r="D70" s="153">
        <v>8714395087.1272926</v>
      </c>
      <c r="E70" s="28">
        <v>8152618420.4508419</v>
      </c>
      <c r="F70" s="28">
        <v>9881134125.8731155</v>
      </c>
      <c r="G70" s="28">
        <v>11346131352.676743</v>
      </c>
      <c r="H70" s="28">
        <v>13773494879.726017</v>
      </c>
      <c r="I70" s="28">
        <v>16182102949.806437</v>
      </c>
      <c r="J70" s="28">
        <v>18639212390.265728</v>
      </c>
      <c r="K70" s="28">
        <v>21547377156.770439</v>
      </c>
      <c r="L70" s="29">
        <v>24294725074.489208</v>
      </c>
    </row>
    <row r="71" spans="2:12" hidden="1" outlineLevel="1" x14ac:dyDescent="0.25">
      <c r="B71" s="174" t="s">
        <v>58</v>
      </c>
      <c r="C71" s="161" t="s">
        <v>23</v>
      </c>
      <c r="D71" s="157">
        <v>6175115180</v>
      </c>
      <c r="E71" s="28">
        <v>7841850820</v>
      </c>
      <c r="F71" s="28">
        <v>8945978824.5999985</v>
      </c>
      <c r="G71" s="28">
        <v>10221378200.199997</v>
      </c>
      <c r="H71" s="28">
        <v>11792229142.600002</v>
      </c>
      <c r="I71" s="28">
        <v>13490924230.199997</v>
      </c>
      <c r="J71" s="28">
        <v>15444273186.800001</v>
      </c>
      <c r="K71" s="28">
        <v>17700219552.199997</v>
      </c>
      <c r="L71" s="29">
        <v>20267694252</v>
      </c>
    </row>
    <row r="72" spans="2:12" hidden="1" outlineLevel="1" x14ac:dyDescent="0.25">
      <c r="B72" s="174" t="s">
        <v>58</v>
      </c>
      <c r="C72" s="162" t="s">
        <v>55</v>
      </c>
      <c r="D72" s="158">
        <f>+D94*22000+D95*17000</f>
        <v>389661231.64000005</v>
      </c>
      <c r="E72" s="101">
        <f t="shared" ref="E72:L72" si="19">+E94*22000+E95*17000</f>
        <v>71096828.743333325</v>
      </c>
      <c r="F72" s="101">
        <f t="shared" si="19"/>
        <v>0</v>
      </c>
      <c r="G72" s="101">
        <f t="shared" si="19"/>
        <v>0</v>
      </c>
      <c r="H72" s="101">
        <f t="shared" si="19"/>
        <v>0</v>
      </c>
      <c r="I72" s="101">
        <f t="shared" si="19"/>
        <v>0</v>
      </c>
      <c r="J72" s="101">
        <f t="shared" si="19"/>
        <v>0</v>
      </c>
      <c r="K72" s="101">
        <f t="shared" si="19"/>
        <v>0</v>
      </c>
      <c r="L72" s="101">
        <f t="shared" si="19"/>
        <v>0</v>
      </c>
    </row>
    <row r="73" spans="2:12" ht="15.75" collapsed="1" thickBot="1" x14ac:dyDescent="0.3">
      <c r="B73" s="175" t="s">
        <v>58</v>
      </c>
      <c r="C73" s="159" t="s">
        <v>18</v>
      </c>
      <c r="D73" s="154">
        <f>+SUM(D69:D72)</f>
        <v>34132592732.589806</v>
      </c>
      <c r="E73" s="30">
        <f>+SUM(E69:E72)</f>
        <v>38170195601.184669</v>
      </c>
      <c r="F73" s="30">
        <f t="shared" ref="F73:L73" si="20">+SUM(F69:F72)</f>
        <v>45462268362.27317</v>
      </c>
      <c r="G73" s="30">
        <f t="shared" si="20"/>
        <v>55720729433.827278</v>
      </c>
      <c r="H73" s="30">
        <f t="shared" si="20"/>
        <v>63307488761.43779</v>
      </c>
      <c r="I73" s="30">
        <f t="shared" si="20"/>
        <v>71405559307.77623</v>
      </c>
      <c r="J73" s="30">
        <f t="shared" si="20"/>
        <v>80671500871.518509</v>
      </c>
      <c r="K73" s="30">
        <f t="shared" si="20"/>
        <v>91361239773.208481</v>
      </c>
      <c r="L73" s="31">
        <f t="shared" si="20"/>
        <v>103684335629.79044</v>
      </c>
    </row>
    <row r="74" spans="2:12" hidden="1" outlineLevel="1" x14ac:dyDescent="0.25">
      <c r="B74" s="173" t="s">
        <v>3</v>
      </c>
      <c r="C74" s="160" t="s">
        <v>21</v>
      </c>
      <c r="D74" s="156">
        <v>15191292182.320749</v>
      </c>
      <c r="E74" s="26">
        <v>16770433892.699135</v>
      </c>
      <c r="F74" s="26">
        <v>20737420564.789204</v>
      </c>
      <c r="G74" s="26">
        <v>27924098942.227921</v>
      </c>
      <c r="H74" s="26">
        <v>30796450856.278019</v>
      </c>
      <c r="I74" s="26">
        <v>34183313493.057533</v>
      </c>
      <c r="J74" s="26">
        <v>37518570256.782715</v>
      </c>
      <c r="K74" s="26">
        <v>41832295421.815964</v>
      </c>
      <c r="L74" s="27">
        <v>45568318000.008484</v>
      </c>
    </row>
    <row r="75" spans="2:12" hidden="1" outlineLevel="1" x14ac:dyDescent="0.25">
      <c r="B75" s="174" t="s">
        <v>3</v>
      </c>
      <c r="C75" s="161" t="s">
        <v>22</v>
      </c>
      <c r="D75" s="153">
        <v>6600785807.7533588</v>
      </c>
      <c r="E75" s="28">
        <v>6984865852.520216</v>
      </c>
      <c r="F75" s="28">
        <v>8406933068.119709</v>
      </c>
      <c r="G75" s="28">
        <v>9584760757.712307</v>
      </c>
      <c r="H75" s="28">
        <v>11367059096.672256</v>
      </c>
      <c r="I75" s="28">
        <v>12993518274.800842</v>
      </c>
      <c r="J75" s="28">
        <v>15306599884.880358</v>
      </c>
      <c r="K75" s="28">
        <v>17510639986.978638</v>
      </c>
      <c r="L75" s="29">
        <v>21050608002.572647</v>
      </c>
    </row>
    <row r="76" spans="2:12" hidden="1" outlineLevel="1" x14ac:dyDescent="0.25">
      <c r="B76" s="174" t="s">
        <v>3</v>
      </c>
      <c r="C76" s="161" t="s">
        <v>23</v>
      </c>
      <c r="D76" s="157">
        <v>6175115180</v>
      </c>
      <c r="E76" s="28">
        <v>7841850820</v>
      </c>
      <c r="F76" s="28">
        <v>8945978824.5999985</v>
      </c>
      <c r="G76" s="28">
        <v>10221378200.199997</v>
      </c>
      <c r="H76" s="28">
        <v>11792229142.600002</v>
      </c>
      <c r="I76" s="28">
        <v>13490924230.199997</v>
      </c>
      <c r="J76" s="28">
        <v>15444273186.800001</v>
      </c>
      <c r="K76" s="28">
        <v>17700219552.199997</v>
      </c>
      <c r="L76" s="29">
        <v>20267694252</v>
      </c>
    </row>
    <row r="77" spans="2:12" hidden="1" outlineLevel="1" x14ac:dyDescent="0.25">
      <c r="B77" s="174" t="s">
        <v>3</v>
      </c>
      <c r="C77" s="162" t="s">
        <v>55</v>
      </c>
      <c r="D77" s="158">
        <f>+D96*22000+D97*17000</f>
        <v>95778411.456666663</v>
      </c>
      <c r="E77" s="101">
        <f t="shared" ref="E77:L77" si="21">+E96*22000+E97*17000</f>
        <v>0</v>
      </c>
      <c r="F77" s="101">
        <f t="shared" si="21"/>
        <v>43233607.219166666</v>
      </c>
      <c r="G77" s="101">
        <f t="shared" si="21"/>
        <v>0</v>
      </c>
      <c r="H77" s="101">
        <f t="shared" si="21"/>
        <v>0</v>
      </c>
      <c r="I77" s="101">
        <f t="shared" si="21"/>
        <v>0</v>
      </c>
      <c r="J77" s="101">
        <f t="shared" si="21"/>
        <v>0</v>
      </c>
      <c r="K77" s="101">
        <f t="shared" si="21"/>
        <v>0</v>
      </c>
      <c r="L77" s="101">
        <f t="shared" si="21"/>
        <v>0</v>
      </c>
    </row>
    <row r="78" spans="2:12" ht="15.75" collapsed="1" thickBot="1" x14ac:dyDescent="0.3">
      <c r="B78" s="175" t="s">
        <v>3</v>
      </c>
      <c r="C78" s="159" t="s">
        <v>18</v>
      </c>
      <c r="D78" s="154">
        <f>+SUM(D74:D77)</f>
        <v>28062971581.530773</v>
      </c>
      <c r="E78" s="30">
        <f>+SUM(E74:E77)</f>
        <v>31597150565.219353</v>
      </c>
      <c r="F78" s="30">
        <f t="shared" ref="F78:L78" si="22">+SUM(F74:F77)</f>
        <v>38133566064.728081</v>
      </c>
      <c r="G78" s="30">
        <f t="shared" si="22"/>
        <v>47730237900.140228</v>
      </c>
      <c r="H78" s="30">
        <f t="shared" si="22"/>
        <v>53955739095.550278</v>
      </c>
      <c r="I78" s="30">
        <f t="shared" si="22"/>
        <v>60667755998.058372</v>
      </c>
      <c r="J78" s="30">
        <f t="shared" si="22"/>
        <v>68269443328.463074</v>
      </c>
      <c r="K78" s="30">
        <f t="shared" si="22"/>
        <v>77043154960.994598</v>
      </c>
      <c r="L78" s="31">
        <f t="shared" si="22"/>
        <v>86886620254.581131</v>
      </c>
    </row>
    <row r="79" spans="2:12" hidden="1" outlineLevel="1" x14ac:dyDescent="0.25">
      <c r="B79" s="173" t="s">
        <v>4</v>
      </c>
      <c r="C79" s="160" t="s">
        <v>21</v>
      </c>
      <c r="D79" s="156">
        <v>17130867675.371075</v>
      </c>
      <c r="E79" s="26">
        <v>19797207114.832878</v>
      </c>
      <c r="F79" s="26">
        <v>24428579616.275341</v>
      </c>
      <c r="G79" s="26">
        <v>32143329963.888565</v>
      </c>
      <c r="H79" s="26">
        <v>36228973516.574829</v>
      </c>
      <c r="I79" s="26">
        <v>40079678119.814674</v>
      </c>
      <c r="J79" s="26">
        <v>44507983672.632683</v>
      </c>
      <c r="K79" s="26">
        <v>49402861087.62558</v>
      </c>
      <c r="L79" s="27">
        <v>55230158922.485428</v>
      </c>
    </row>
    <row r="80" spans="2:12" hidden="1" outlineLevel="1" x14ac:dyDescent="0.25">
      <c r="B80" s="174" t="s">
        <v>4</v>
      </c>
      <c r="C80" s="161" t="s">
        <v>22</v>
      </c>
      <c r="D80" s="153">
        <v>6245726354.4025679</v>
      </c>
      <c r="E80" s="28">
        <v>6353423242.5173759</v>
      </c>
      <c r="F80" s="28">
        <v>7831374840.4821253</v>
      </c>
      <c r="G80" s="28">
        <v>8937108691.3736248</v>
      </c>
      <c r="H80" s="28">
        <v>9967457521.8346996</v>
      </c>
      <c r="I80" s="28">
        <v>11484054667.506874</v>
      </c>
      <c r="J80" s="28">
        <v>13423605015.069775</v>
      </c>
      <c r="K80" s="28">
        <v>15784294144.537287</v>
      </c>
      <c r="L80" s="29">
        <v>18146571374.193241</v>
      </c>
    </row>
    <row r="81" spans="2:108" hidden="1" outlineLevel="1" x14ac:dyDescent="0.25">
      <c r="B81" s="174" t="s">
        <v>4</v>
      </c>
      <c r="C81" s="161" t="s">
        <v>23</v>
      </c>
      <c r="D81" s="157">
        <v>6175115180</v>
      </c>
      <c r="E81" s="28">
        <v>7841850820</v>
      </c>
      <c r="F81" s="28">
        <v>8945978824.5999985</v>
      </c>
      <c r="G81" s="28">
        <v>10221378200.199997</v>
      </c>
      <c r="H81" s="28">
        <v>11792229142.600002</v>
      </c>
      <c r="I81" s="28">
        <v>13490924230.199997</v>
      </c>
      <c r="J81" s="28">
        <v>15444273186.800001</v>
      </c>
      <c r="K81" s="28">
        <v>17700219552.199997</v>
      </c>
      <c r="L81" s="29">
        <v>20267694252</v>
      </c>
    </row>
    <row r="82" spans="2:108" hidden="1" outlineLevel="1" x14ac:dyDescent="0.25">
      <c r="B82" s="174" t="s">
        <v>4</v>
      </c>
      <c r="C82" s="162" t="s">
        <v>55</v>
      </c>
      <c r="D82" s="158">
        <f>+D98*22000+D99*17000</f>
        <v>46739499.397499993</v>
      </c>
      <c r="E82" s="101">
        <f t="shared" ref="E82:L82" si="23">+E98*22000+E99*17000</f>
        <v>0</v>
      </c>
      <c r="F82" s="101">
        <f t="shared" si="23"/>
        <v>127813718.26916666</v>
      </c>
      <c r="G82" s="101">
        <f t="shared" si="23"/>
        <v>76697729.904166669</v>
      </c>
      <c r="H82" s="101">
        <f t="shared" si="23"/>
        <v>43729987.343333334</v>
      </c>
      <c r="I82" s="101">
        <f t="shared" si="23"/>
        <v>0</v>
      </c>
      <c r="J82" s="101">
        <f t="shared" si="23"/>
        <v>0</v>
      </c>
      <c r="K82" s="101">
        <f t="shared" si="23"/>
        <v>0</v>
      </c>
      <c r="L82" s="101">
        <f t="shared" si="23"/>
        <v>0</v>
      </c>
    </row>
    <row r="83" spans="2:108" ht="15.75" collapsed="1" thickBot="1" x14ac:dyDescent="0.3">
      <c r="B83" s="175" t="s">
        <v>4</v>
      </c>
      <c r="C83" s="159" t="s">
        <v>18</v>
      </c>
      <c r="D83" s="154">
        <f>+SUM(D79:D82)</f>
        <v>29598448709.171143</v>
      </c>
      <c r="E83" s="30">
        <f>+SUM(E79:E82)</f>
        <v>33992481177.350254</v>
      </c>
      <c r="F83" s="30">
        <f t="shared" ref="F83:L83" si="24">+SUM(F79:F82)</f>
        <v>41333746999.626633</v>
      </c>
      <c r="G83" s="30">
        <f t="shared" si="24"/>
        <v>51378514585.366356</v>
      </c>
      <c r="H83" s="30">
        <f t="shared" si="24"/>
        <v>58032390168.352867</v>
      </c>
      <c r="I83" s="30">
        <f t="shared" si="24"/>
        <v>65054657017.521545</v>
      </c>
      <c r="J83" s="30">
        <f t="shared" si="24"/>
        <v>73375861874.502457</v>
      </c>
      <c r="K83" s="30">
        <f t="shared" si="24"/>
        <v>82887374784.362854</v>
      </c>
      <c r="L83" s="31">
        <f t="shared" si="24"/>
        <v>93644424548.678665</v>
      </c>
    </row>
    <row r="84" spans="2:108" ht="15.75" thickBot="1" x14ac:dyDescent="0.3">
      <c r="B84" s="34"/>
      <c r="C84" s="21"/>
      <c r="D84" s="35">
        <f>+D86-D89</f>
        <v>-1124208902.0621948</v>
      </c>
      <c r="E84" s="35">
        <f>+D84*12</f>
        <v>-13490506824.746338</v>
      </c>
      <c r="F84" s="35">
        <f>+D86-D88</f>
        <v>-353642783.01585388</v>
      </c>
      <c r="G84" s="35">
        <f>+F84*12</f>
        <v>-4243713396.1902466</v>
      </c>
      <c r="H84" s="35"/>
      <c r="I84" s="35"/>
      <c r="J84" s="35"/>
      <c r="K84" s="35"/>
      <c r="L84" s="35"/>
    </row>
    <row r="85" spans="2:108" ht="15.75" thickBot="1" x14ac:dyDescent="0.3">
      <c r="C85" s="71" t="s">
        <v>24</v>
      </c>
      <c r="D85" s="155">
        <v>2022</v>
      </c>
      <c r="E85" s="36">
        <v>2023</v>
      </c>
      <c r="F85" s="36">
        <v>2024</v>
      </c>
      <c r="G85" s="36">
        <v>2025</v>
      </c>
      <c r="H85" s="36">
        <v>2026</v>
      </c>
      <c r="I85" s="36">
        <v>2027</v>
      </c>
      <c r="J85" s="36">
        <v>2028</v>
      </c>
      <c r="K85" s="36">
        <v>2029</v>
      </c>
      <c r="L85" s="37">
        <v>2030</v>
      </c>
    </row>
    <row r="86" spans="2:108" x14ac:dyDescent="0.25">
      <c r="C86" s="70" t="s">
        <v>2</v>
      </c>
      <c r="D86" s="152">
        <f t="shared" ref="D86:L86" si="25">+D43+D68</f>
        <v>-64821914118.071655</v>
      </c>
      <c r="E86" s="32">
        <f t="shared" si="25"/>
        <v>-71798948362.466629</v>
      </c>
      <c r="F86" s="32">
        <f t="shared" si="25"/>
        <v>-75786162337.233765</v>
      </c>
      <c r="G86" s="32">
        <f t="shared" si="25"/>
        <v>-78062618648.082458</v>
      </c>
      <c r="H86" s="32">
        <f t="shared" si="25"/>
        <v>-80379653061.811371</v>
      </c>
      <c r="I86" s="32">
        <f t="shared" si="25"/>
        <v>-86063597669.847076</v>
      </c>
      <c r="J86" s="32">
        <f t="shared" si="25"/>
        <v>-92871988875.939117</v>
      </c>
      <c r="K86" s="32">
        <f t="shared" si="25"/>
        <v>-99427456780.223389</v>
      </c>
      <c r="L86" s="33">
        <f t="shared" si="25"/>
        <v>-106446553299.39388</v>
      </c>
    </row>
    <row r="87" spans="2:108" x14ac:dyDescent="0.25">
      <c r="C87" s="174" t="s">
        <v>58</v>
      </c>
      <c r="D87" s="153">
        <f>+D49+D73</f>
        <v>-65118281745.060692</v>
      </c>
      <c r="E87" s="28">
        <f t="shared" ref="E87:L87" si="26">+E49+E73</f>
        <v>-71570256599.256744</v>
      </c>
      <c r="F87" s="28">
        <f t="shared" si="26"/>
        <v>-74928591969.613129</v>
      </c>
      <c r="G87" s="28">
        <f t="shared" si="26"/>
        <v>-76913852573.944519</v>
      </c>
      <c r="H87" s="28">
        <f t="shared" si="26"/>
        <v>-79032294220.069412</v>
      </c>
      <c r="I87" s="28">
        <f t="shared" si="26"/>
        <v>-84613558855.617783</v>
      </c>
      <c r="J87" s="28">
        <f t="shared" si="26"/>
        <v>-91263718298.994095</v>
      </c>
      <c r="K87" s="28">
        <f t="shared" si="26"/>
        <v>-97779828540.324356</v>
      </c>
      <c r="L87" s="29">
        <f t="shared" si="26"/>
        <v>-105310166811.14645</v>
      </c>
    </row>
    <row r="88" spans="2:108" x14ac:dyDescent="0.25">
      <c r="C88" s="174" t="s">
        <v>3</v>
      </c>
      <c r="D88" s="153">
        <f t="shared" ref="D88:L88" si="27">+D55+D78</f>
        <v>-64468271335.055801</v>
      </c>
      <c r="E88" s="28">
        <f t="shared" si="27"/>
        <v>-71142238184.536591</v>
      </c>
      <c r="F88" s="28">
        <f t="shared" si="27"/>
        <v>-74806025611.106476</v>
      </c>
      <c r="G88" s="28">
        <f t="shared" si="27"/>
        <v>-76302672289.342178</v>
      </c>
      <c r="H88" s="28">
        <f t="shared" si="27"/>
        <v>-77911849693.33252</v>
      </c>
      <c r="I88" s="28">
        <f t="shared" si="27"/>
        <v>-83386284878.13269</v>
      </c>
      <c r="J88" s="28">
        <f t="shared" si="27"/>
        <v>-89584605134.202332</v>
      </c>
      <c r="K88" s="28">
        <f t="shared" si="27"/>
        <v>-95820499290.822662</v>
      </c>
      <c r="L88" s="29">
        <f t="shared" si="27"/>
        <v>-101743737170.71495</v>
      </c>
    </row>
    <row r="89" spans="2:108" ht="15.75" thickBot="1" x14ac:dyDescent="0.3">
      <c r="C89" s="175" t="s">
        <v>4</v>
      </c>
      <c r="D89" s="154">
        <f t="shared" ref="D89:L89" si="28">+D61+D83</f>
        <v>-63697705216.00946</v>
      </c>
      <c r="E89" s="30">
        <f t="shared" si="28"/>
        <v>-70448998460.765488</v>
      </c>
      <c r="F89" s="30">
        <f t="shared" si="28"/>
        <v>-74349249733.400894</v>
      </c>
      <c r="G89" s="30">
        <f t="shared" si="28"/>
        <v>-75751701982.2229</v>
      </c>
      <c r="H89" s="30">
        <f t="shared" si="28"/>
        <v>-77377166217.063995</v>
      </c>
      <c r="I89" s="30">
        <f t="shared" si="28"/>
        <v>-82323264799.912384</v>
      </c>
      <c r="J89" s="30">
        <f t="shared" si="28"/>
        <v>-88344835319.138809</v>
      </c>
      <c r="K89" s="30">
        <f t="shared" si="28"/>
        <v>-94131430732.022675</v>
      </c>
      <c r="L89" s="31">
        <f t="shared" si="28"/>
        <v>-100278875782.20058</v>
      </c>
    </row>
    <row r="90" spans="2:108" ht="15.75" thickBot="1" x14ac:dyDescent="0.3">
      <c r="C90" s="21"/>
      <c r="D90" s="35"/>
      <c r="E90" s="35">
        <f>+E88-E86</f>
        <v>656710177.93003845</v>
      </c>
      <c r="F90" s="35">
        <f t="shared" ref="F90:L90" si="29">+F88-F86</f>
        <v>980136726.12728882</v>
      </c>
      <c r="G90" s="35">
        <f t="shared" si="29"/>
        <v>1759946358.7402802</v>
      </c>
      <c r="H90" s="35">
        <f t="shared" si="29"/>
        <v>2467803368.4788513</v>
      </c>
      <c r="I90" s="35">
        <f t="shared" si="29"/>
        <v>2677312791.714386</v>
      </c>
      <c r="J90" s="35">
        <f t="shared" si="29"/>
        <v>3287383741.7367859</v>
      </c>
      <c r="K90" s="35">
        <f t="shared" si="29"/>
        <v>3606957489.4007263</v>
      </c>
      <c r="L90" s="35">
        <f t="shared" si="29"/>
        <v>4702816128.6789246</v>
      </c>
    </row>
    <row r="91" spans="2:108" ht="15.75" thickBot="1" x14ac:dyDescent="0.3">
      <c r="C91" s="172" t="s">
        <v>25</v>
      </c>
      <c r="D91" s="41">
        <v>2022</v>
      </c>
      <c r="E91" s="24">
        <v>2023</v>
      </c>
      <c r="F91" s="24">
        <v>2024</v>
      </c>
      <c r="G91" s="24">
        <v>2025</v>
      </c>
      <c r="H91" s="24">
        <v>2026</v>
      </c>
      <c r="I91" s="24">
        <v>2027</v>
      </c>
      <c r="J91" s="24">
        <v>2028</v>
      </c>
      <c r="K91" s="24">
        <v>2029</v>
      </c>
      <c r="L91" s="25">
        <v>2030</v>
      </c>
    </row>
    <row r="92" spans="2:108" s="45" customFormat="1" x14ac:dyDescent="0.25">
      <c r="B92" s="187" t="s">
        <v>2</v>
      </c>
      <c r="C92" s="173" t="s">
        <v>26</v>
      </c>
      <c r="D92" s="42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4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0</v>
      </c>
      <c r="AB92" s="45">
        <v>0</v>
      </c>
      <c r="AC92" s="45">
        <v>0</v>
      </c>
      <c r="AD92" s="45">
        <v>0</v>
      </c>
      <c r="AE92" s="45">
        <v>0</v>
      </c>
      <c r="AF92" s="45">
        <v>0</v>
      </c>
      <c r="AG92" s="45">
        <v>0</v>
      </c>
      <c r="AH92" s="45">
        <v>0</v>
      </c>
      <c r="AI92" s="45">
        <v>0</v>
      </c>
      <c r="AJ92" s="45">
        <v>0</v>
      </c>
      <c r="AK92" s="45">
        <v>0</v>
      </c>
      <c r="AL92" s="45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T92" s="45">
        <v>0</v>
      </c>
      <c r="AU92" s="45">
        <v>0</v>
      </c>
      <c r="AV92" s="45">
        <v>0</v>
      </c>
      <c r="AW92" s="45">
        <v>0</v>
      </c>
      <c r="AX92" s="45">
        <v>0</v>
      </c>
      <c r="AY92" s="45">
        <v>0</v>
      </c>
      <c r="AZ92" s="45">
        <v>0</v>
      </c>
      <c r="BA92" s="45">
        <v>0</v>
      </c>
      <c r="BB92" s="45">
        <v>0</v>
      </c>
      <c r="BC92" s="45">
        <v>0</v>
      </c>
      <c r="BD92" s="45">
        <v>0</v>
      </c>
      <c r="BE92" s="45">
        <v>0</v>
      </c>
      <c r="BF92" s="45">
        <v>0</v>
      </c>
      <c r="BG92" s="45">
        <v>0</v>
      </c>
      <c r="BH92" s="45">
        <v>0</v>
      </c>
      <c r="BI92" s="45">
        <v>0</v>
      </c>
      <c r="BJ92" s="45">
        <v>0</v>
      </c>
      <c r="BK92" s="45">
        <v>0</v>
      </c>
      <c r="BL92" s="45">
        <v>0</v>
      </c>
      <c r="BM92" s="45">
        <v>0</v>
      </c>
      <c r="BN92" s="45">
        <v>0</v>
      </c>
      <c r="BO92" s="45">
        <v>0</v>
      </c>
      <c r="BP92" s="45">
        <v>0</v>
      </c>
      <c r="BQ92" s="45">
        <v>0</v>
      </c>
      <c r="BR92" s="45">
        <v>0</v>
      </c>
      <c r="BS92" s="45">
        <v>0</v>
      </c>
      <c r="BT92" s="45">
        <v>0</v>
      </c>
      <c r="BU92" s="45">
        <v>0</v>
      </c>
      <c r="BV92" s="45">
        <v>0</v>
      </c>
      <c r="BW92" s="45">
        <v>0</v>
      </c>
      <c r="BX92" s="45">
        <v>0</v>
      </c>
      <c r="BY92" s="45">
        <v>0</v>
      </c>
      <c r="BZ92" s="45">
        <v>0</v>
      </c>
      <c r="CA92" s="45">
        <v>0</v>
      </c>
      <c r="CB92" s="45">
        <v>0</v>
      </c>
      <c r="CC92" s="45">
        <v>0</v>
      </c>
      <c r="CD92" s="45">
        <v>0</v>
      </c>
      <c r="CE92" s="45">
        <v>0</v>
      </c>
      <c r="CF92" s="45">
        <v>0</v>
      </c>
      <c r="CG92" s="45">
        <v>0</v>
      </c>
      <c r="CH92" s="45">
        <v>0</v>
      </c>
      <c r="CI92" s="45">
        <v>0</v>
      </c>
      <c r="CJ92" s="45">
        <v>0</v>
      </c>
      <c r="CK92" s="45">
        <v>0</v>
      </c>
      <c r="CL92" s="45">
        <v>0</v>
      </c>
      <c r="CM92" s="45">
        <v>0</v>
      </c>
      <c r="CN92" s="45">
        <v>0</v>
      </c>
      <c r="CO92" s="45">
        <v>0</v>
      </c>
      <c r="CP92" s="45">
        <v>0</v>
      </c>
      <c r="CQ92" s="45">
        <v>0</v>
      </c>
      <c r="CR92" s="45">
        <v>0</v>
      </c>
      <c r="CS92" s="45">
        <v>0</v>
      </c>
      <c r="CT92" s="45">
        <v>0</v>
      </c>
      <c r="CU92" s="45">
        <v>0</v>
      </c>
      <c r="CV92" s="45">
        <v>0</v>
      </c>
      <c r="CW92" s="45">
        <v>0</v>
      </c>
      <c r="CX92" s="45">
        <v>0</v>
      </c>
      <c r="CY92" s="45">
        <v>0</v>
      </c>
      <c r="CZ92" s="45">
        <v>0</v>
      </c>
      <c r="DA92" s="45">
        <v>0</v>
      </c>
      <c r="DB92" s="45">
        <v>0</v>
      </c>
      <c r="DC92" s="45">
        <v>0</v>
      </c>
      <c r="DD92" s="45">
        <v>0</v>
      </c>
    </row>
    <row r="93" spans="2:108" s="45" customFormat="1" ht="15.75" thickBot="1" x14ac:dyDescent="0.3">
      <c r="B93" s="188"/>
      <c r="C93" s="175" t="s">
        <v>27</v>
      </c>
      <c r="D93" s="46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8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0</v>
      </c>
      <c r="AG93" s="45">
        <v>0</v>
      </c>
      <c r="AH93" s="45">
        <v>0</v>
      </c>
      <c r="AI93" s="45">
        <v>0</v>
      </c>
      <c r="AJ93" s="45">
        <v>0</v>
      </c>
      <c r="AK93" s="45">
        <v>0</v>
      </c>
      <c r="AL93" s="45">
        <v>0</v>
      </c>
      <c r="AM93" s="45">
        <v>0</v>
      </c>
      <c r="AN93" s="45">
        <v>0</v>
      </c>
      <c r="AO93" s="45">
        <v>0</v>
      </c>
      <c r="AP93" s="45">
        <v>0</v>
      </c>
      <c r="AQ93" s="45">
        <v>0</v>
      </c>
      <c r="AR93" s="45">
        <v>0</v>
      </c>
      <c r="AS93" s="45">
        <v>0</v>
      </c>
      <c r="AT93" s="45">
        <v>0</v>
      </c>
      <c r="AU93" s="45">
        <v>0</v>
      </c>
      <c r="AV93" s="45">
        <v>0</v>
      </c>
      <c r="AW93" s="45">
        <v>0</v>
      </c>
      <c r="AX93" s="45">
        <v>0</v>
      </c>
      <c r="AY93" s="45">
        <v>0</v>
      </c>
      <c r="AZ93" s="45">
        <v>0</v>
      </c>
      <c r="BA93" s="45">
        <v>0</v>
      </c>
      <c r="BB93" s="45">
        <v>0</v>
      </c>
      <c r="BC93" s="45">
        <v>0</v>
      </c>
      <c r="BD93" s="45">
        <v>0</v>
      </c>
      <c r="BE93" s="45">
        <v>0</v>
      </c>
      <c r="BF93" s="45">
        <v>0</v>
      </c>
      <c r="BG93" s="45">
        <v>0</v>
      </c>
      <c r="BH93" s="45">
        <v>0</v>
      </c>
      <c r="BI93" s="45">
        <v>0</v>
      </c>
      <c r="BJ93" s="45">
        <v>0</v>
      </c>
      <c r="BK93" s="45">
        <v>0</v>
      </c>
      <c r="BL93" s="45">
        <v>0</v>
      </c>
      <c r="BM93" s="45">
        <v>0</v>
      </c>
      <c r="BN93" s="45">
        <v>0</v>
      </c>
      <c r="BO93" s="45">
        <v>0</v>
      </c>
      <c r="BP93" s="45">
        <v>0</v>
      </c>
      <c r="BQ93" s="45">
        <v>0</v>
      </c>
      <c r="BR93" s="45">
        <v>0</v>
      </c>
      <c r="BS93" s="45">
        <v>0</v>
      </c>
      <c r="BT93" s="45">
        <v>0</v>
      </c>
      <c r="BU93" s="45">
        <v>0</v>
      </c>
      <c r="BV93" s="45">
        <v>0</v>
      </c>
      <c r="BW93" s="45">
        <v>0</v>
      </c>
      <c r="BX93" s="45">
        <v>0</v>
      </c>
      <c r="BY93" s="45">
        <v>0</v>
      </c>
      <c r="BZ93" s="45">
        <v>0</v>
      </c>
      <c r="CA93" s="45">
        <v>0</v>
      </c>
      <c r="CB93" s="45">
        <v>0</v>
      </c>
      <c r="CC93" s="45">
        <v>0</v>
      </c>
      <c r="CD93" s="45">
        <v>0</v>
      </c>
      <c r="CE93" s="45">
        <v>0</v>
      </c>
      <c r="CF93" s="45">
        <v>0</v>
      </c>
      <c r="CG93" s="45">
        <v>0</v>
      </c>
      <c r="CH93" s="45">
        <v>0</v>
      </c>
      <c r="CI93" s="45">
        <v>0</v>
      </c>
      <c r="CJ93" s="45">
        <v>0</v>
      </c>
      <c r="CK93" s="45">
        <v>0</v>
      </c>
      <c r="CL93" s="45">
        <v>0</v>
      </c>
      <c r="CM93" s="45">
        <v>0</v>
      </c>
      <c r="CN93" s="45">
        <v>0</v>
      </c>
      <c r="CO93" s="45">
        <v>0</v>
      </c>
      <c r="CP93" s="45">
        <v>0</v>
      </c>
      <c r="CQ93" s="45">
        <v>0</v>
      </c>
      <c r="CR93" s="45">
        <v>0</v>
      </c>
      <c r="CS93" s="45">
        <v>0</v>
      </c>
      <c r="CT93" s="45">
        <v>0</v>
      </c>
      <c r="CU93" s="45">
        <v>0</v>
      </c>
      <c r="CV93" s="45">
        <v>0</v>
      </c>
      <c r="CW93" s="45">
        <v>0</v>
      </c>
      <c r="CX93" s="45">
        <v>0</v>
      </c>
      <c r="CY93" s="45">
        <v>0</v>
      </c>
      <c r="CZ93" s="45">
        <v>0</v>
      </c>
      <c r="DA93" s="45">
        <v>0</v>
      </c>
      <c r="DB93" s="45">
        <v>0</v>
      </c>
      <c r="DC93" s="45">
        <v>0</v>
      </c>
      <c r="DD93" s="45">
        <v>0</v>
      </c>
    </row>
    <row r="94" spans="2:108" s="45" customFormat="1" x14ac:dyDescent="0.25">
      <c r="B94" s="187" t="s">
        <v>58</v>
      </c>
      <c r="C94" s="173" t="s">
        <v>26</v>
      </c>
      <c r="D94" s="42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4">
        <v>0</v>
      </c>
    </row>
    <row r="95" spans="2:108" s="45" customFormat="1" ht="15.75" thickBot="1" x14ac:dyDescent="0.3">
      <c r="B95" s="188"/>
      <c r="C95" s="175" t="s">
        <v>27</v>
      </c>
      <c r="D95" s="46">
        <v>22921.248920000002</v>
      </c>
      <c r="E95" s="47">
        <v>4182.1663966666665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8">
        <v>0</v>
      </c>
    </row>
    <row r="96" spans="2:108" s="45" customFormat="1" x14ac:dyDescent="0.25">
      <c r="B96" s="187" t="s">
        <v>3</v>
      </c>
      <c r="C96" s="173" t="s">
        <v>26</v>
      </c>
      <c r="D96" s="42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4">
        <v>0</v>
      </c>
    </row>
    <row r="97" spans="2:12" s="45" customFormat="1" ht="15.75" thickBot="1" x14ac:dyDescent="0.3">
      <c r="B97" s="188"/>
      <c r="C97" s="175" t="s">
        <v>27</v>
      </c>
      <c r="D97" s="46">
        <v>5634.0242033333334</v>
      </c>
      <c r="E97" s="47">
        <v>0</v>
      </c>
      <c r="F97" s="47">
        <v>2543.1533658333333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8">
        <v>0</v>
      </c>
    </row>
    <row r="98" spans="2:12" s="45" customFormat="1" x14ac:dyDescent="0.25">
      <c r="B98" s="187" t="s">
        <v>4</v>
      </c>
      <c r="C98" s="173" t="s">
        <v>26</v>
      </c>
      <c r="D98" s="42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4">
        <v>0</v>
      </c>
    </row>
    <row r="99" spans="2:12" s="45" customFormat="1" ht="15.75" thickBot="1" x14ac:dyDescent="0.3">
      <c r="B99" s="188"/>
      <c r="C99" s="175" t="s">
        <v>27</v>
      </c>
      <c r="D99" s="46">
        <v>2749.3823174999998</v>
      </c>
      <c r="E99" s="47">
        <v>0</v>
      </c>
      <c r="F99" s="47">
        <v>7518.454015833333</v>
      </c>
      <c r="G99" s="47">
        <v>4511.6311708333333</v>
      </c>
      <c r="H99" s="47">
        <v>2572.3521966666667</v>
      </c>
      <c r="I99" s="47">
        <v>0</v>
      </c>
      <c r="J99" s="47">
        <v>0</v>
      </c>
      <c r="K99" s="47">
        <v>0</v>
      </c>
      <c r="L99" s="48">
        <v>0</v>
      </c>
    </row>
    <row r="100" spans="2:12" s="45" customFormat="1" ht="15.75" thickBot="1" x14ac:dyDescent="0.3">
      <c r="B100"/>
      <c r="C100" s="21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2:12" x14ac:dyDescent="0.25">
      <c r="C101" s="55" t="s">
        <v>32</v>
      </c>
      <c r="D101" s="56" t="s">
        <v>33</v>
      </c>
      <c r="E101" s="56" t="s">
        <v>34</v>
      </c>
      <c r="F101" s="56" t="s">
        <v>35</v>
      </c>
      <c r="G101" s="57" t="s">
        <v>36</v>
      </c>
    </row>
    <row r="102" spans="2:12" x14ac:dyDescent="0.25">
      <c r="C102" s="58" t="s">
        <v>29</v>
      </c>
      <c r="D102" s="59">
        <v>2.2200000000000002</v>
      </c>
      <c r="E102" s="59">
        <v>2.2200000000000002</v>
      </c>
      <c r="F102" s="59">
        <v>1.35</v>
      </c>
      <c r="G102" s="60">
        <v>2.2200000000000002</v>
      </c>
      <c r="I102">
        <f>+(E102-F102)/E102</f>
        <v>0.39189189189189189</v>
      </c>
    </row>
    <row r="103" spans="2:12" x14ac:dyDescent="0.25">
      <c r="C103" s="58" t="s">
        <v>30</v>
      </c>
      <c r="D103" s="59">
        <v>1.06</v>
      </c>
      <c r="E103" s="59">
        <v>0.9</v>
      </c>
      <c r="F103" s="59">
        <v>1.06</v>
      </c>
      <c r="G103" s="60">
        <v>1.06</v>
      </c>
    </row>
    <row r="104" spans="2:12" ht="15.75" thickBot="1" x14ac:dyDescent="0.3">
      <c r="C104" s="61" t="s">
        <v>31</v>
      </c>
      <c r="D104" s="62">
        <v>2.37</v>
      </c>
      <c r="E104" s="62">
        <v>2.37</v>
      </c>
      <c r="F104" s="62">
        <v>1.44</v>
      </c>
      <c r="G104" s="63"/>
    </row>
    <row r="105" spans="2:12" ht="15.75" thickBot="1" x14ac:dyDescent="0.3"/>
    <row r="106" spans="2:12" x14ac:dyDescent="0.25">
      <c r="C106" s="55" t="s">
        <v>37</v>
      </c>
      <c r="D106" s="56" t="s">
        <v>33</v>
      </c>
      <c r="E106" s="56" t="s">
        <v>34</v>
      </c>
      <c r="F106" s="56" t="s">
        <v>35</v>
      </c>
      <c r="G106" s="57" t="s">
        <v>36</v>
      </c>
      <c r="I106" s="85" t="s">
        <v>18</v>
      </c>
      <c r="J106" s="85" t="s">
        <v>53</v>
      </c>
    </row>
    <row r="107" spans="2:12" x14ac:dyDescent="0.25">
      <c r="C107" s="58" t="s">
        <v>29</v>
      </c>
      <c r="D107" s="75">
        <f>+D102/4.5</f>
        <v>0.4933333333333334</v>
      </c>
      <c r="E107" s="75">
        <f>+E102/4.5</f>
        <v>0.4933333333333334</v>
      </c>
      <c r="F107" s="75">
        <f>+F102/4.5</f>
        <v>0.30000000000000004</v>
      </c>
      <c r="G107" s="76">
        <f>+G102/4.5</f>
        <v>0.4933333333333334</v>
      </c>
      <c r="H107" s="79">
        <v>0.6</v>
      </c>
      <c r="I107" s="84">
        <f>4.5*H107</f>
        <v>2.6999999999999997</v>
      </c>
      <c r="J107">
        <f>+I107*(1-I102)</f>
        <v>1.6418918918918917</v>
      </c>
    </row>
    <row r="108" spans="2:12" x14ac:dyDescent="0.25">
      <c r="C108" s="58" t="s">
        <v>30</v>
      </c>
      <c r="D108" s="75">
        <f>+D103/3.2</f>
        <v>0.33124999999999999</v>
      </c>
      <c r="E108" s="75">
        <f>+E103/3.2</f>
        <v>0.28125</v>
      </c>
      <c r="F108" s="75">
        <f>+F103/3.2</f>
        <v>0.33124999999999999</v>
      </c>
      <c r="G108" s="76">
        <f>+G103/3.2</f>
        <v>0.33124999999999999</v>
      </c>
      <c r="H108" s="79">
        <v>0.55000000000000004</v>
      </c>
      <c r="I108" s="84">
        <f>+H108*3.2</f>
        <v>1.7600000000000002</v>
      </c>
      <c r="J108">
        <f>+I108*(1-I103)</f>
        <v>1.7600000000000002</v>
      </c>
    </row>
    <row r="109" spans="2:12" ht="15.75" thickBot="1" x14ac:dyDescent="0.3">
      <c r="C109" s="61" t="s">
        <v>31</v>
      </c>
      <c r="D109" s="77">
        <f>+D104/2.8</f>
        <v>0.84642857142857153</v>
      </c>
      <c r="E109" s="77">
        <f>+E104/2.8</f>
        <v>0.84642857142857153</v>
      </c>
      <c r="F109" s="77">
        <f>+F104/2.8</f>
        <v>0.51428571428571435</v>
      </c>
      <c r="G109" s="78">
        <f>+G104/2.8</f>
        <v>0</v>
      </c>
    </row>
    <row r="111" spans="2:12" x14ac:dyDescent="0.25">
      <c r="D111" s="23"/>
      <c r="E111" s="23"/>
      <c r="F111" s="23"/>
      <c r="G111" s="23"/>
      <c r="H111" s="23"/>
      <c r="I111" s="23" t="e">
        <f>+#REF!-#REF!</f>
        <v>#REF!</v>
      </c>
      <c r="J111" s="23" t="e">
        <f>+#REF!-#REF!</f>
        <v>#REF!</v>
      </c>
      <c r="K111" s="23" t="e">
        <f>+#REF!-#REF!</f>
        <v>#REF!</v>
      </c>
      <c r="L111" s="23" t="e">
        <f>+#REF!-#REF!</f>
        <v>#REF!</v>
      </c>
    </row>
    <row r="112" spans="2:12" x14ac:dyDescent="0.25">
      <c r="C112" s="197" t="s">
        <v>38</v>
      </c>
      <c r="D112" s="197"/>
      <c r="E112" s="197"/>
      <c r="F112" s="197"/>
      <c r="H112" s="64"/>
    </row>
    <row r="113" spans="3:10" x14ac:dyDescent="0.25">
      <c r="C113" s="197" t="s">
        <v>39</v>
      </c>
      <c r="D113" s="197"/>
      <c r="E113" s="197"/>
      <c r="F113" s="197"/>
      <c r="H113" s="64"/>
    </row>
    <row r="114" spans="3:10" x14ac:dyDescent="0.25">
      <c r="C114" s="197" t="s">
        <v>40</v>
      </c>
      <c r="D114" s="197"/>
      <c r="E114" s="197"/>
      <c r="F114" s="197"/>
      <c r="H114" s="64"/>
    </row>
    <row r="115" spans="3:10" x14ac:dyDescent="0.25">
      <c r="C115" s="197" t="s">
        <v>41</v>
      </c>
      <c r="D115" s="197"/>
      <c r="E115" s="197"/>
      <c r="F115" s="197"/>
    </row>
    <row r="116" spans="3:10" x14ac:dyDescent="0.25">
      <c r="H116" s="65"/>
    </row>
    <row r="117" spans="3:10" x14ac:dyDescent="0.25">
      <c r="C117" s="197" t="s">
        <v>42</v>
      </c>
      <c r="D117" s="197"/>
      <c r="E117" s="197"/>
      <c r="F117" s="197"/>
      <c r="J117" s="64"/>
    </row>
    <row r="118" spans="3:10" x14ac:dyDescent="0.25">
      <c r="C118" s="66" t="s">
        <v>43</v>
      </c>
      <c r="D118" s="66"/>
      <c r="E118" s="66" t="s">
        <v>44</v>
      </c>
      <c r="F118" s="66" t="s">
        <v>45</v>
      </c>
    </row>
    <row r="119" spans="3:10" x14ac:dyDescent="0.25">
      <c r="C119" s="197" t="s">
        <v>46</v>
      </c>
      <c r="D119" s="197"/>
      <c r="E119" s="197"/>
      <c r="F119" s="197"/>
    </row>
    <row r="121" spans="3:10" x14ac:dyDescent="0.25">
      <c r="C121" s="197" t="s">
        <v>49</v>
      </c>
      <c r="D121" s="197"/>
      <c r="E121" s="197"/>
      <c r="F121" s="197"/>
    </row>
    <row r="122" spans="3:10" x14ac:dyDescent="0.25">
      <c r="D122" s="66" t="s">
        <v>48</v>
      </c>
    </row>
    <row r="123" spans="3:10" x14ac:dyDescent="0.25">
      <c r="C123" s="66" t="s">
        <v>26</v>
      </c>
      <c r="D123" s="66">
        <v>35</v>
      </c>
    </row>
    <row r="124" spans="3:10" x14ac:dyDescent="0.25">
      <c r="C124" s="66" t="s">
        <v>27</v>
      </c>
      <c r="D124" s="66">
        <v>65</v>
      </c>
    </row>
    <row r="125" spans="3:10" x14ac:dyDescent="0.25">
      <c r="C125" s="66" t="s">
        <v>47</v>
      </c>
      <c r="D125" s="66">
        <v>90</v>
      </c>
    </row>
    <row r="127" spans="3:10" x14ac:dyDescent="0.25">
      <c r="C127" s="197" t="s">
        <v>50</v>
      </c>
      <c r="D127" s="197"/>
      <c r="E127" s="197"/>
      <c r="F127" s="197"/>
    </row>
    <row r="128" spans="3:10" x14ac:dyDescent="0.25">
      <c r="C128" s="197" t="s">
        <v>51</v>
      </c>
      <c r="D128" s="197"/>
      <c r="E128" s="197"/>
      <c r="F128" s="197"/>
    </row>
  </sheetData>
  <mergeCells count="23">
    <mergeCell ref="B23:B26"/>
    <mergeCell ref="A2:A21"/>
    <mergeCell ref="B2:B6"/>
    <mergeCell ref="B7:B11"/>
    <mergeCell ref="B12:B16"/>
    <mergeCell ref="B17:B21"/>
    <mergeCell ref="C115:F115"/>
    <mergeCell ref="B28:B31"/>
    <mergeCell ref="B33:B35"/>
    <mergeCell ref="B37:C37"/>
    <mergeCell ref="B63:C63"/>
    <mergeCell ref="B92:B93"/>
    <mergeCell ref="B94:B95"/>
    <mergeCell ref="B96:B97"/>
    <mergeCell ref="B98:B99"/>
    <mergeCell ref="C112:F112"/>
    <mergeCell ref="C113:F113"/>
    <mergeCell ref="C114:F114"/>
    <mergeCell ref="C117:F117"/>
    <mergeCell ref="C119:F119"/>
    <mergeCell ref="C121:F121"/>
    <mergeCell ref="C127:F127"/>
    <mergeCell ref="C128:F128"/>
  </mergeCells>
  <conditionalFormatting sqref="D23:L26">
    <cfRule type="cellIs" dxfId="5" priority="2" operator="lessThan">
      <formula>0.85</formula>
    </cfRule>
  </conditionalFormatting>
  <conditionalFormatting sqref="D28:L31">
    <cfRule type="cellIs" dxfId="4" priority="1" operator="lessThan">
      <formula>0.77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D136"/>
  <sheetViews>
    <sheetView showGridLines="0" zoomScale="130" zoomScaleNormal="130" workbookViewId="0">
      <selection activeCell="D32" sqref="D32"/>
    </sheetView>
  </sheetViews>
  <sheetFormatPr baseColWidth="10" defaultRowHeight="15" outlineLevelRow="1" x14ac:dyDescent="0.25"/>
  <cols>
    <col min="2" max="2" width="22.7109375" bestFit="1" customWidth="1"/>
    <col min="3" max="3" width="30.42578125" customWidth="1"/>
    <col min="4" max="7" width="18.85546875" bestFit="1" customWidth="1"/>
    <col min="8" max="8" width="20.42578125" bestFit="1" customWidth="1"/>
    <col min="9" max="9" width="21.5703125" bestFit="1" customWidth="1"/>
    <col min="10" max="10" width="22.7109375" bestFit="1" customWidth="1"/>
    <col min="11" max="11" width="24.42578125" bestFit="1" customWidth="1"/>
    <col min="12" max="12" width="25.5703125" bestFit="1" customWidth="1"/>
  </cols>
  <sheetData>
    <row r="1" spans="1:13" x14ac:dyDescent="0.25">
      <c r="C1" s="139" t="s">
        <v>0</v>
      </c>
      <c r="D1" s="133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5">
        <v>2030</v>
      </c>
    </row>
    <row r="2" spans="1:13" hidden="1" outlineLevel="1" x14ac:dyDescent="0.25">
      <c r="A2" s="190" t="s">
        <v>1</v>
      </c>
      <c r="B2" s="194" t="s">
        <v>2</v>
      </c>
      <c r="C2" s="177" t="s">
        <v>33</v>
      </c>
      <c r="D2" s="134">
        <v>3848.0161291666664</v>
      </c>
      <c r="E2" s="2">
        <v>3486.6468333333337</v>
      </c>
      <c r="F2" s="2">
        <v>3670.0765741666673</v>
      </c>
      <c r="G2" s="2">
        <v>3480.4371766666663</v>
      </c>
      <c r="H2" s="2">
        <v>3562.8365025000003</v>
      </c>
      <c r="I2" s="2">
        <v>3912.8931433333332</v>
      </c>
      <c r="J2" s="2">
        <v>3712.9280958333334</v>
      </c>
      <c r="K2" s="2">
        <v>3790.8557033333332</v>
      </c>
      <c r="L2" s="3">
        <v>3836.7972250000003</v>
      </c>
    </row>
    <row r="3" spans="1:13" hidden="1" outlineLevel="1" x14ac:dyDescent="0.25">
      <c r="A3" s="191"/>
      <c r="B3" s="195"/>
      <c r="C3" s="178" t="s">
        <v>57</v>
      </c>
      <c r="D3" s="135">
        <v>3568.8598908333329</v>
      </c>
      <c r="E3" s="5">
        <v>4496.9979199999998</v>
      </c>
      <c r="F3" s="129">
        <v>4551.6183008333337</v>
      </c>
      <c r="G3" s="129">
        <v>4975.3766966666672</v>
      </c>
      <c r="H3" s="129">
        <v>5106.6998508333336</v>
      </c>
      <c r="I3" s="129">
        <v>4887.2136899999987</v>
      </c>
      <c r="J3" s="129">
        <v>5334.8386650000011</v>
      </c>
      <c r="K3" s="129">
        <v>5456.6413166666662</v>
      </c>
      <c r="L3" s="130">
        <v>5553.7350766666668</v>
      </c>
    </row>
    <row r="4" spans="1:13" hidden="1" outlineLevel="1" x14ac:dyDescent="0.25">
      <c r="A4" s="191"/>
      <c r="B4" s="195"/>
      <c r="C4" s="178" t="s">
        <v>56</v>
      </c>
      <c r="D4" s="135">
        <v>597.56703000000005</v>
      </c>
      <c r="E4" s="5">
        <v>58.608677499999999</v>
      </c>
      <c r="F4" s="129">
        <v>83.559849999999997</v>
      </c>
      <c r="G4" s="129">
        <v>0</v>
      </c>
      <c r="H4" s="129">
        <v>0</v>
      </c>
      <c r="I4" s="129">
        <v>105.07873416666666</v>
      </c>
      <c r="J4" s="129">
        <v>0</v>
      </c>
      <c r="K4" s="129">
        <v>0</v>
      </c>
      <c r="L4" s="130">
        <v>0</v>
      </c>
    </row>
    <row r="5" spans="1:13" hidden="1" outlineLevel="1" x14ac:dyDescent="0.25">
      <c r="A5" s="191"/>
      <c r="B5" s="195"/>
      <c r="C5" s="178" t="s">
        <v>36</v>
      </c>
      <c r="D5" s="135">
        <v>983.26436666666666</v>
      </c>
      <c r="E5" s="5">
        <v>1208.0055183333336</v>
      </c>
      <c r="F5" s="129">
        <v>1225.9245958333336</v>
      </c>
      <c r="G5" s="129">
        <v>1256.3669000000002</v>
      </c>
      <c r="H5" s="129">
        <v>1282.0910324999998</v>
      </c>
      <c r="I5" s="129">
        <v>1307.8151716666666</v>
      </c>
      <c r="J5" s="129">
        <v>1333.5393100000001</v>
      </c>
      <c r="K5" s="129">
        <v>1360.29241</v>
      </c>
      <c r="L5" s="130">
        <v>1387.0455191666667</v>
      </c>
    </row>
    <row r="6" spans="1:13" ht="15.75" collapsed="1" thickBot="1" x14ac:dyDescent="0.3">
      <c r="A6" s="191"/>
      <c r="B6" s="196"/>
      <c r="C6" s="179" t="s">
        <v>18</v>
      </c>
      <c r="D6" s="136">
        <f>+SUM(D2:D5)</f>
        <v>8997.7074166666662</v>
      </c>
      <c r="E6" s="7">
        <f t="shared" ref="E6:L6" si="0">+SUM(E2:E5)</f>
        <v>9250.2589491666677</v>
      </c>
      <c r="F6" s="7">
        <f t="shared" si="0"/>
        <v>9531.1793208333347</v>
      </c>
      <c r="G6" s="7">
        <f t="shared" si="0"/>
        <v>9712.1807733333335</v>
      </c>
      <c r="H6" s="7">
        <f t="shared" si="0"/>
        <v>9951.6273858333334</v>
      </c>
      <c r="I6" s="7">
        <f t="shared" si="0"/>
        <v>10213.000739166666</v>
      </c>
      <c r="J6" s="7">
        <f t="shared" si="0"/>
        <v>10381.306070833334</v>
      </c>
      <c r="K6" s="7">
        <f t="shared" si="0"/>
        <v>10607.789429999999</v>
      </c>
      <c r="L6" s="8">
        <f t="shared" si="0"/>
        <v>10777.577820833332</v>
      </c>
    </row>
    <row r="7" spans="1:13" hidden="1" outlineLevel="1" x14ac:dyDescent="0.25">
      <c r="A7" s="191"/>
      <c r="B7" s="194" t="s">
        <v>58</v>
      </c>
      <c r="C7" s="177" t="s">
        <v>33</v>
      </c>
      <c r="D7" s="134">
        <v>3622.2530941666664</v>
      </c>
      <c r="E7" s="2">
        <v>4092.0807508333332</v>
      </c>
      <c r="F7" s="2">
        <v>4368.5256749999999</v>
      </c>
      <c r="G7" s="2">
        <v>4548.7317816666664</v>
      </c>
      <c r="H7" s="2">
        <v>4299.5159541666671</v>
      </c>
      <c r="I7" s="2">
        <v>4569.6455941666663</v>
      </c>
      <c r="J7" s="2">
        <v>4479.3106666666672</v>
      </c>
      <c r="K7" s="2">
        <v>4573.5261725</v>
      </c>
      <c r="L7" s="3">
        <v>4825.9730266666675</v>
      </c>
    </row>
    <row r="8" spans="1:13" hidden="1" outlineLevel="1" x14ac:dyDescent="0.25">
      <c r="A8" s="191"/>
      <c r="B8" s="195"/>
      <c r="C8" s="178" t="s">
        <v>57</v>
      </c>
      <c r="D8" s="135">
        <v>4116.7517275000009</v>
      </c>
      <c r="E8" s="5">
        <v>3651.9698683333345</v>
      </c>
      <c r="F8" s="5">
        <v>3556.2782191666665</v>
      </c>
      <c r="G8" s="5">
        <v>3510.5350425000006</v>
      </c>
      <c r="H8" s="5">
        <v>4120.853191666667</v>
      </c>
      <c r="I8" s="5">
        <v>3954.7471100000002</v>
      </c>
      <c r="J8" s="5">
        <v>4309.322818333334</v>
      </c>
      <c r="K8" s="5">
        <v>4409.8496000000014</v>
      </c>
      <c r="L8" s="6">
        <v>4023.8423933333333</v>
      </c>
    </row>
    <row r="9" spans="1:13" hidden="1" outlineLevel="1" x14ac:dyDescent="0.25">
      <c r="A9" s="191"/>
      <c r="B9" s="195"/>
      <c r="C9" s="178" t="s">
        <v>56</v>
      </c>
      <c r="D9" s="135">
        <v>0</v>
      </c>
      <c r="E9" s="5">
        <v>91.932612500000005</v>
      </c>
      <c r="F9" s="5">
        <v>94.987812500000004</v>
      </c>
      <c r="G9" s="5">
        <v>196.35169333333332</v>
      </c>
      <c r="H9" s="5">
        <v>0</v>
      </c>
      <c r="I9" s="5">
        <v>104.81758416666666</v>
      </c>
      <c r="J9" s="5">
        <v>0</v>
      </c>
      <c r="K9" s="5">
        <v>0</v>
      </c>
      <c r="L9" s="6">
        <v>355.30440750000002</v>
      </c>
    </row>
    <row r="10" spans="1:13" hidden="1" outlineLevel="1" x14ac:dyDescent="0.25">
      <c r="A10" s="191"/>
      <c r="B10" s="195"/>
      <c r="C10" s="178" t="s">
        <v>36</v>
      </c>
      <c r="D10" s="135">
        <v>1520.8631908333334</v>
      </c>
      <c r="E10" s="5">
        <v>1864.8291191666667</v>
      </c>
      <c r="F10" s="5">
        <v>1908.0384591666668</v>
      </c>
      <c r="G10" s="5">
        <v>1946.2948700000004</v>
      </c>
      <c r="H10" s="5">
        <v>1986.1452999999999</v>
      </c>
      <c r="I10" s="5">
        <v>2025.9957283333331</v>
      </c>
      <c r="J10" s="5">
        <v>2065.8461533333334</v>
      </c>
      <c r="K10" s="5">
        <v>2107.2905983333335</v>
      </c>
      <c r="L10" s="6">
        <v>2148.7350416666668</v>
      </c>
    </row>
    <row r="11" spans="1:13" ht="15.75" collapsed="1" thickBot="1" x14ac:dyDescent="0.3">
      <c r="A11" s="191"/>
      <c r="B11" s="196"/>
      <c r="C11" s="179" t="s">
        <v>18</v>
      </c>
      <c r="D11" s="136">
        <f>+SUM(D7:D10)</f>
        <v>9259.868012500001</v>
      </c>
      <c r="E11" s="7">
        <f t="shared" ref="E11:L11" si="1">+SUM(E7:E10)</f>
        <v>9700.8123508333338</v>
      </c>
      <c r="F11" s="7">
        <f t="shared" si="1"/>
        <v>9927.830165833333</v>
      </c>
      <c r="G11" s="7">
        <f t="shared" si="1"/>
        <v>10201.913387500001</v>
      </c>
      <c r="H11" s="7">
        <f t="shared" si="1"/>
        <v>10406.514445833334</v>
      </c>
      <c r="I11" s="7">
        <f t="shared" si="1"/>
        <v>10655.206016666667</v>
      </c>
      <c r="J11" s="7">
        <f t="shared" si="1"/>
        <v>10854.479638333336</v>
      </c>
      <c r="K11" s="7">
        <f t="shared" si="1"/>
        <v>11090.666370833334</v>
      </c>
      <c r="L11" s="8">
        <f t="shared" si="1"/>
        <v>11353.854869166667</v>
      </c>
    </row>
    <row r="12" spans="1:13" outlineLevel="1" x14ac:dyDescent="0.25">
      <c r="A12" s="191"/>
      <c r="B12" s="194" t="s">
        <v>3</v>
      </c>
      <c r="C12" s="177" t="s">
        <v>33</v>
      </c>
      <c r="D12" s="134">
        <v>4032.6156441666667</v>
      </c>
      <c r="E12" s="2">
        <v>4557.0243658333338</v>
      </c>
      <c r="F12" s="2">
        <v>4478.3612633333332</v>
      </c>
      <c r="G12" s="2">
        <v>3696.348801666667</v>
      </c>
      <c r="H12" s="2">
        <v>3821.3326516666657</v>
      </c>
      <c r="I12" s="2">
        <v>3696.0231958333334</v>
      </c>
      <c r="J12" s="2">
        <v>3774.570126666667</v>
      </c>
      <c r="K12" s="2">
        <v>3849.1228191666669</v>
      </c>
      <c r="L12" s="3">
        <v>3896.2202533333334</v>
      </c>
    </row>
    <row r="13" spans="1:13" outlineLevel="1" x14ac:dyDescent="0.25">
      <c r="A13" s="191"/>
      <c r="B13" s="195"/>
      <c r="C13" s="178" t="s">
        <v>57</v>
      </c>
      <c r="D13" s="135">
        <v>2165.4294833333329</v>
      </c>
      <c r="E13" s="5">
        <v>1693.996595833333</v>
      </c>
      <c r="F13" s="5">
        <v>1952.062815</v>
      </c>
      <c r="G13" s="5">
        <v>3567.2074200000006</v>
      </c>
      <c r="H13" s="5">
        <v>3606.0843816666675</v>
      </c>
      <c r="I13" s="5">
        <v>3927.2722683333345</v>
      </c>
      <c r="J13" s="5">
        <v>4013.146315</v>
      </c>
      <c r="K13" s="5">
        <v>4106.0662833333345</v>
      </c>
      <c r="L13" s="6">
        <v>4181.2179883333347</v>
      </c>
    </row>
    <row r="14" spans="1:13" outlineLevel="1" x14ac:dyDescent="0.25">
      <c r="A14" s="191"/>
      <c r="B14" s="195"/>
      <c r="C14" s="178" t="s">
        <v>56</v>
      </c>
      <c r="D14" s="135">
        <v>853.47823416666654</v>
      </c>
      <c r="E14" s="5">
        <v>822.67600666666658</v>
      </c>
      <c r="F14" s="5">
        <v>790.63688083333329</v>
      </c>
      <c r="G14" s="5">
        <v>41.261519166666666</v>
      </c>
      <c r="H14" s="5">
        <v>67.333065833333336</v>
      </c>
      <c r="I14" s="5">
        <v>0</v>
      </c>
      <c r="J14" s="5">
        <v>0</v>
      </c>
      <c r="K14" s="5">
        <v>0</v>
      </c>
      <c r="L14" s="6">
        <v>0</v>
      </c>
    </row>
    <row r="15" spans="1:13" outlineLevel="1" x14ac:dyDescent="0.25">
      <c r="A15" s="191"/>
      <c r="B15" s="195"/>
      <c r="C15" s="178" t="s">
        <v>36</v>
      </c>
      <c r="D15" s="135">
        <v>977.51724083333318</v>
      </c>
      <c r="E15" s="5">
        <v>1208.0055175</v>
      </c>
      <c r="F15" s="5">
        <v>1231.6717233333336</v>
      </c>
      <c r="G15" s="5">
        <v>1256.3668975000003</v>
      </c>
      <c r="H15" s="5">
        <v>1282.0910341666665</v>
      </c>
      <c r="I15" s="5">
        <v>1307.8151716666666</v>
      </c>
      <c r="J15" s="5">
        <v>1333.5393108333335</v>
      </c>
      <c r="K15" s="5">
        <v>1360.2924116666666</v>
      </c>
      <c r="L15" s="6">
        <v>1387.0455191666667</v>
      </c>
    </row>
    <row r="16" spans="1:13" ht="15.75" thickBot="1" x14ac:dyDescent="0.3">
      <c r="A16" s="191"/>
      <c r="B16" s="196"/>
      <c r="C16" s="179" t="s">
        <v>18</v>
      </c>
      <c r="D16" s="136">
        <f>+SUM(D12:D15)</f>
        <v>8029.0406024999993</v>
      </c>
      <c r="E16" s="7">
        <f t="shared" ref="E16:L16" si="2">+SUM(E12:E15)</f>
        <v>8281.7024858333334</v>
      </c>
      <c r="F16" s="7">
        <f t="shared" si="2"/>
        <v>8452.7326825</v>
      </c>
      <c r="G16" s="7">
        <f t="shared" si="2"/>
        <v>8561.1846383333341</v>
      </c>
      <c r="H16" s="7">
        <f t="shared" si="2"/>
        <v>8776.8411333333333</v>
      </c>
      <c r="I16" s="7">
        <f t="shared" si="2"/>
        <v>8931.1106358333345</v>
      </c>
      <c r="J16" s="7">
        <f t="shared" si="2"/>
        <v>9121.2557525000011</v>
      </c>
      <c r="K16" s="7">
        <f t="shared" si="2"/>
        <v>9315.4815141666677</v>
      </c>
      <c r="L16" s="8">
        <f t="shared" si="2"/>
        <v>9464.4837608333346</v>
      </c>
      <c r="M16" s="184">
        <f>8029*12</f>
        <v>96348</v>
      </c>
    </row>
    <row r="17" spans="1:14" hidden="1" outlineLevel="1" x14ac:dyDescent="0.25">
      <c r="A17" s="191"/>
      <c r="B17" s="194" t="s">
        <v>4</v>
      </c>
      <c r="C17" s="177" t="s">
        <v>33</v>
      </c>
      <c r="D17" s="134">
        <v>4763.1284408333331</v>
      </c>
      <c r="E17" s="2">
        <v>4576.0561724999998</v>
      </c>
      <c r="F17" s="2">
        <v>4464.7868008333335</v>
      </c>
      <c r="G17" s="2">
        <v>4570.4457408333337</v>
      </c>
      <c r="H17" s="2">
        <v>4521.1424366666661</v>
      </c>
      <c r="I17" s="2">
        <v>4445.6325416666659</v>
      </c>
      <c r="J17" s="2">
        <v>4541.6972858333329</v>
      </c>
      <c r="K17" s="2">
        <v>4634.9543658333332</v>
      </c>
      <c r="L17" s="3">
        <v>4697.5222841666664</v>
      </c>
    </row>
    <row r="18" spans="1:14" hidden="1" outlineLevel="1" x14ac:dyDescent="0.25">
      <c r="A18" s="191"/>
      <c r="B18" s="195"/>
      <c r="C18" s="178" t="s">
        <v>57</v>
      </c>
      <c r="D18" s="135">
        <v>12.055434166667737</v>
      </c>
      <c r="E18" s="5">
        <v>1494.3135625000014</v>
      </c>
      <c r="F18" s="5">
        <v>2127.9814266666672</v>
      </c>
      <c r="G18" s="5">
        <v>2296.323907500001</v>
      </c>
      <c r="H18" s="5">
        <v>2611.0449566666675</v>
      </c>
      <c r="I18" s="5">
        <v>2930.5927366666674</v>
      </c>
      <c r="J18" s="5">
        <v>2987.0577175000021</v>
      </c>
      <c r="K18" s="5">
        <v>3056.8430008333339</v>
      </c>
      <c r="L18" s="6">
        <v>3111.3476041666668</v>
      </c>
    </row>
    <row r="19" spans="1:14" hidden="1" outlineLevel="1" x14ac:dyDescent="0.25">
      <c r="A19" s="191"/>
      <c r="B19" s="195"/>
      <c r="C19" s="178" t="s">
        <v>56</v>
      </c>
      <c r="D19" s="135">
        <v>2323.9722741666665</v>
      </c>
      <c r="E19" s="5">
        <v>735.85860416666674</v>
      </c>
      <c r="F19" s="5">
        <v>290.06122083333332</v>
      </c>
      <c r="G19" s="5">
        <v>172.68138416666667</v>
      </c>
      <c r="H19" s="5">
        <v>82.268489166666669</v>
      </c>
      <c r="I19" s="5">
        <v>0</v>
      </c>
      <c r="J19" s="5">
        <v>0</v>
      </c>
      <c r="K19" s="5">
        <v>0</v>
      </c>
      <c r="L19" s="6">
        <v>0</v>
      </c>
    </row>
    <row r="20" spans="1:14" hidden="1" outlineLevel="1" x14ac:dyDescent="0.25">
      <c r="A20" s="191"/>
      <c r="B20" s="195"/>
      <c r="C20" s="178" t="s">
        <v>36</v>
      </c>
      <c r="D20" s="137">
        <v>1523.2193741666667</v>
      </c>
      <c r="E20" s="5">
        <v>1871.3760691666666</v>
      </c>
      <c r="F20" s="5">
        <v>1908.0384608333331</v>
      </c>
      <c r="G20" s="5">
        <v>1946.2948716666669</v>
      </c>
      <c r="H20" s="5">
        <v>1986.1452991666667</v>
      </c>
      <c r="I20" s="5">
        <v>2017.0925941666665</v>
      </c>
      <c r="J20" s="5">
        <v>2065.8461525000007</v>
      </c>
      <c r="K20" s="5">
        <v>2107.2905991666671</v>
      </c>
      <c r="L20" s="6">
        <v>2148.7350416666663</v>
      </c>
    </row>
    <row r="21" spans="1:14" ht="15.75" collapsed="1" thickBot="1" x14ac:dyDescent="0.3">
      <c r="A21" s="191"/>
      <c r="B21" s="196"/>
      <c r="C21" s="179" t="s">
        <v>18</v>
      </c>
      <c r="D21" s="136">
        <f>+SUM(D17:D20)</f>
        <v>8622.3755233333341</v>
      </c>
      <c r="E21" s="7">
        <f t="shared" ref="E21:L21" si="3">+SUM(E17:E20)</f>
        <v>8677.6044083333345</v>
      </c>
      <c r="F21" s="7">
        <f t="shared" si="3"/>
        <v>8790.8679091666672</v>
      </c>
      <c r="G21" s="7">
        <f t="shared" si="3"/>
        <v>8985.745904166668</v>
      </c>
      <c r="H21" s="7">
        <f t="shared" si="3"/>
        <v>9200.6011816666669</v>
      </c>
      <c r="I21" s="7">
        <f t="shared" si="3"/>
        <v>9393.3178724999998</v>
      </c>
      <c r="J21" s="7">
        <f t="shared" si="3"/>
        <v>9594.6011558333357</v>
      </c>
      <c r="K21" s="7">
        <f t="shared" si="3"/>
        <v>9799.0879658333342</v>
      </c>
      <c r="L21" s="8">
        <f t="shared" si="3"/>
        <v>9957.6049299999995</v>
      </c>
      <c r="N21" s="146"/>
    </row>
    <row r="22" spans="1:14" s="13" customFormat="1" ht="7.5" customHeight="1" thickBot="1" x14ac:dyDescent="0.3">
      <c r="B22" s="9"/>
      <c r="C22" s="10"/>
      <c r="D22" s="11"/>
      <c r="E22" s="12"/>
      <c r="F22" s="12"/>
      <c r="G22" s="12"/>
      <c r="H22" s="12"/>
      <c r="I22" s="12"/>
      <c r="J22" s="12"/>
      <c r="K22" s="12"/>
      <c r="L22" s="12"/>
    </row>
    <row r="23" spans="1:14" x14ac:dyDescent="0.25">
      <c r="A23" s="23">
        <f>+E11-E6</f>
        <v>450.5534016666661</v>
      </c>
      <c r="B23" s="190" t="s">
        <v>6</v>
      </c>
      <c r="C23" s="119" t="s">
        <v>2</v>
      </c>
      <c r="D23" s="89">
        <f t="shared" ref="D23:L23" si="4">+MIN(D6*0.85/7680,1)</f>
        <v>0.99584001356336804</v>
      </c>
      <c r="E23" s="14">
        <f t="shared" si="4"/>
        <v>1</v>
      </c>
      <c r="F23" s="14">
        <f t="shared" si="4"/>
        <v>1</v>
      </c>
      <c r="G23" s="14">
        <f t="shared" si="4"/>
        <v>1</v>
      </c>
      <c r="H23" s="14">
        <f t="shared" si="4"/>
        <v>1</v>
      </c>
      <c r="I23" s="14">
        <f t="shared" si="4"/>
        <v>1</v>
      </c>
      <c r="J23" s="14">
        <f t="shared" si="4"/>
        <v>1</v>
      </c>
      <c r="K23" s="14">
        <f t="shared" si="4"/>
        <v>1</v>
      </c>
      <c r="L23" s="15">
        <f t="shared" si="4"/>
        <v>1</v>
      </c>
      <c r="N23" s="23"/>
    </row>
    <row r="24" spans="1:14" x14ac:dyDescent="0.25">
      <c r="A24" s="23"/>
      <c r="B24" s="202"/>
      <c r="C24" s="147" t="s">
        <v>58</v>
      </c>
      <c r="D24" s="148">
        <f>+MIN(D11*0.85/7680,1)</f>
        <v>1</v>
      </c>
      <c r="E24" s="148">
        <f t="shared" ref="E24:L24" si="5">+MIN(E11*0.85/7680,1)</f>
        <v>1</v>
      </c>
      <c r="F24" s="148">
        <f t="shared" si="5"/>
        <v>1</v>
      </c>
      <c r="G24" s="148">
        <f t="shared" si="5"/>
        <v>1</v>
      </c>
      <c r="H24" s="148">
        <f t="shared" si="5"/>
        <v>1</v>
      </c>
      <c r="I24" s="148">
        <f t="shared" si="5"/>
        <v>1</v>
      </c>
      <c r="J24" s="148">
        <f t="shared" si="5"/>
        <v>1</v>
      </c>
      <c r="K24" s="148">
        <f t="shared" si="5"/>
        <v>1</v>
      </c>
      <c r="L24" s="148">
        <f t="shared" si="5"/>
        <v>1</v>
      </c>
      <c r="N24" s="23"/>
    </row>
    <row r="25" spans="1:14" x14ac:dyDescent="0.25">
      <c r="B25" s="191"/>
      <c r="C25" s="120" t="s">
        <v>3</v>
      </c>
      <c r="D25" s="90">
        <f>+MIN(D16*0.85/7680,1)</f>
        <v>0.88863079584960925</v>
      </c>
      <c r="E25" s="16">
        <f t="shared" ref="E25:L25" si="6">+MIN(E16*0.85/7680,1)</f>
        <v>0.91659467616644963</v>
      </c>
      <c r="F25" s="16">
        <f t="shared" si="6"/>
        <v>0.93552379949544262</v>
      </c>
      <c r="G25" s="16">
        <f t="shared" si="6"/>
        <v>0.94752694564887152</v>
      </c>
      <c r="H25" s="16">
        <f t="shared" si="6"/>
        <v>0.97139517751736115</v>
      </c>
      <c r="I25" s="16">
        <f t="shared" si="6"/>
        <v>0.9884692761013455</v>
      </c>
      <c r="J25" s="16">
        <f t="shared" si="6"/>
        <v>1</v>
      </c>
      <c r="K25" s="16">
        <f t="shared" si="6"/>
        <v>1</v>
      </c>
      <c r="L25" s="17">
        <f t="shared" si="6"/>
        <v>1</v>
      </c>
    </row>
    <row r="26" spans="1:14" x14ac:dyDescent="0.25">
      <c r="B26" s="191"/>
      <c r="C26" s="120" t="s">
        <v>4</v>
      </c>
      <c r="D26" s="90">
        <f t="shared" ref="D26:L26" si="7">+MIN(D21*0.85/7680,1)</f>
        <v>0.95429937432725709</v>
      </c>
      <c r="E26" s="16">
        <f t="shared" si="7"/>
        <v>0.96041194623480908</v>
      </c>
      <c r="F26" s="16">
        <f t="shared" si="7"/>
        <v>0.97294762015516489</v>
      </c>
      <c r="G26" s="16">
        <f t="shared" si="7"/>
        <v>0.99451614824761292</v>
      </c>
      <c r="H26" s="16">
        <f t="shared" si="7"/>
        <v>1</v>
      </c>
      <c r="I26" s="16">
        <f t="shared" si="7"/>
        <v>1</v>
      </c>
      <c r="J26" s="16">
        <f t="shared" si="7"/>
        <v>1</v>
      </c>
      <c r="K26" s="16">
        <f t="shared" si="7"/>
        <v>1</v>
      </c>
      <c r="L26" s="17">
        <f t="shared" si="7"/>
        <v>1</v>
      </c>
    </row>
    <row r="27" spans="1:14" ht="6.75" customHeight="1" thickBot="1" x14ac:dyDescent="0.3">
      <c r="B27" s="9"/>
      <c r="C27" s="10"/>
      <c r="D27" s="20"/>
      <c r="E27" s="20"/>
      <c r="F27" s="20"/>
      <c r="G27" s="20"/>
      <c r="H27" s="20"/>
      <c r="I27" s="20"/>
      <c r="J27" s="20"/>
      <c r="K27" s="20"/>
      <c r="L27" s="20"/>
    </row>
    <row r="28" spans="1:14" x14ac:dyDescent="0.25">
      <c r="B28" s="190" t="s">
        <v>7</v>
      </c>
      <c r="C28" s="119" t="s">
        <v>2</v>
      </c>
      <c r="D28" s="89">
        <f>+MIN(D6*0.85/9440,1)</f>
        <v>0.8101749262888418</v>
      </c>
      <c r="E28" s="14">
        <f t="shared" ref="E28:L28" si="8">+MIN(E6*0.85/9440,1)</f>
        <v>0.83291526554996476</v>
      </c>
      <c r="F28" s="14">
        <f t="shared" si="8"/>
        <v>0.8582100024055439</v>
      </c>
      <c r="G28" s="14">
        <f t="shared" si="8"/>
        <v>0.87450780268361583</v>
      </c>
      <c r="H28" s="14">
        <f t="shared" si="8"/>
        <v>0.89606814385151834</v>
      </c>
      <c r="I28" s="14">
        <f t="shared" si="8"/>
        <v>0.91960282079360856</v>
      </c>
      <c r="J28" s="14">
        <f t="shared" si="8"/>
        <v>0.93475743222545915</v>
      </c>
      <c r="K28" s="14">
        <f t="shared" si="8"/>
        <v>0.95515053130296601</v>
      </c>
      <c r="L28" s="15">
        <f t="shared" si="8"/>
        <v>0.97043868090130636</v>
      </c>
    </row>
    <row r="29" spans="1:14" x14ac:dyDescent="0.25">
      <c r="B29" s="202"/>
      <c r="C29" s="147" t="s">
        <v>58</v>
      </c>
      <c r="D29" s="148">
        <f>+MIN(D11*0.85/9440,1)</f>
        <v>0.83378048841366526</v>
      </c>
      <c r="E29" s="148">
        <f t="shared" ref="E29:L29" si="9">+MIN(E11*0.85/9440,1)</f>
        <v>0.87348416294579811</v>
      </c>
      <c r="F29" s="148">
        <f t="shared" si="9"/>
        <v>0.89392538569473878</v>
      </c>
      <c r="G29" s="148">
        <f t="shared" si="9"/>
        <v>0.91860448934057204</v>
      </c>
      <c r="H29" s="148">
        <f t="shared" si="9"/>
        <v>0.93702725412694221</v>
      </c>
      <c r="I29" s="148">
        <f t="shared" si="9"/>
        <v>0.95942003328036718</v>
      </c>
      <c r="J29" s="148">
        <f t="shared" si="9"/>
        <v>0.97736310302789575</v>
      </c>
      <c r="K29" s="148">
        <f t="shared" si="9"/>
        <v>0.99862991686528957</v>
      </c>
      <c r="L29" s="148">
        <f t="shared" si="9"/>
        <v>1</v>
      </c>
    </row>
    <row r="30" spans="1:14" x14ac:dyDescent="0.25">
      <c r="B30" s="191"/>
      <c r="C30" s="120" t="s">
        <v>3</v>
      </c>
      <c r="D30" s="90">
        <f t="shared" ref="D30:L30" si="10">+MIN(D16*0.85/9440,1)</f>
        <v>0.7229538678098516</v>
      </c>
      <c r="E30" s="16">
        <f t="shared" si="10"/>
        <v>0.74570414332185742</v>
      </c>
      <c r="F30" s="16">
        <f t="shared" si="10"/>
        <v>0.7611041080640889</v>
      </c>
      <c r="G30" s="16">
        <f t="shared" si="10"/>
        <v>0.77086937951094636</v>
      </c>
      <c r="H30" s="16">
        <f t="shared" si="10"/>
        <v>0.79028760204802262</v>
      </c>
      <c r="I30" s="16">
        <f t="shared" si="10"/>
        <v>0.80417839411634895</v>
      </c>
      <c r="J30" s="16">
        <f t="shared" si="10"/>
        <v>0.82129951161281789</v>
      </c>
      <c r="K30" s="16">
        <f t="shared" si="10"/>
        <v>0.83878806006797324</v>
      </c>
      <c r="L30" s="17">
        <f t="shared" si="10"/>
        <v>0.85220457592249299</v>
      </c>
    </row>
    <row r="31" spans="1:14" x14ac:dyDescent="0.25">
      <c r="A31">
        <f>5900/0.85</f>
        <v>6941.1764705882351</v>
      </c>
      <c r="B31" s="191"/>
      <c r="C31" s="120" t="s">
        <v>4</v>
      </c>
      <c r="D31" s="90">
        <f t="shared" ref="D31:L31" si="11">+MIN(D21*0.85/9440,1)</f>
        <v>0.77637915199505658</v>
      </c>
      <c r="E31" s="16">
        <f t="shared" si="11"/>
        <v>0.78135209185204813</v>
      </c>
      <c r="F31" s="16">
        <f t="shared" si="11"/>
        <v>0.79155060622793083</v>
      </c>
      <c r="G31" s="16">
        <f t="shared" si="11"/>
        <v>0.80909788332009192</v>
      </c>
      <c r="H31" s="16">
        <f t="shared" si="11"/>
        <v>0.82844396233227402</v>
      </c>
      <c r="I31" s="16">
        <f t="shared" si="11"/>
        <v>0.84579663046874998</v>
      </c>
      <c r="J31" s="16">
        <f t="shared" si="11"/>
        <v>0.86392065492143377</v>
      </c>
      <c r="K31" s="16">
        <f t="shared" si="11"/>
        <v>0.88233313251677259</v>
      </c>
      <c r="L31" s="17">
        <f t="shared" si="11"/>
        <v>0.89660637611228799</v>
      </c>
    </row>
    <row r="32" spans="1:14" ht="15.75" thickBot="1" x14ac:dyDescent="0.3">
      <c r="B32" s="21"/>
      <c r="C32" s="21"/>
      <c r="D32" s="20">
        <f>+D16*0.85</f>
        <v>6824.6845121249989</v>
      </c>
      <c r="E32" s="12"/>
      <c r="F32" s="12"/>
      <c r="G32" s="12"/>
      <c r="H32" s="12"/>
      <c r="I32" s="12"/>
      <c r="J32" s="12"/>
      <c r="K32" s="12"/>
      <c r="L32" s="12"/>
    </row>
    <row r="33" spans="2:12" x14ac:dyDescent="0.25">
      <c r="B33" s="194" t="s">
        <v>8</v>
      </c>
      <c r="C33" s="113" t="s">
        <v>9</v>
      </c>
      <c r="D33" s="2">
        <v>24215</v>
      </c>
      <c r="E33" s="2">
        <v>24215</v>
      </c>
      <c r="F33" s="2">
        <v>31615</v>
      </c>
      <c r="G33" s="2">
        <v>31615</v>
      </c>
      <c r="H33" s="2">
        <v>31615</v>
      </c>
      <c r="I33" s="2">
        <v>31615</v>
      </c>
      <c r="J33" s="2">
        <v>31615</v>
      </c>
      <c r="K33" s="2">
        <v>31615</v>
      </c>
      <c r="L33" s="3">
        <v>31615</v>
      </c>
    </row>
    <row r="34" spans="2:12" x14ac:dyDescent="0.25">
      <c r="B34" s="195"/>
      <c r="C34" s="114" t="s">
        <v>10</v>
      </c>
      <c r="D34" s="16">
        <v>0.75</v>
      </c>
      <c r="E34" s="16">
        <v>0.75</v>
      </c>
      <c r="F34" s="16">
        <v>0.75</v>
      </c>
      <c r="G34" s="16">
        <v>0.75</v>
      </c>
      <c r="H34" s="16">
        <v>0.75</v>
      </c>
      <c r="I34" s="16">
        <v>0.75</v>
      </c>
      <c r="J34" s="16">
        <v>0.75</v>
      </c>
      <c r="K34" s="16">
        <v>0.75</v>
      </c>
      <c r="L34" s="17">
        <v>0.75</v>
      </c>
    </row>
    <row r="35" spans="2:12" ht="15.75" thickBot="1" x14ac:dyDescent="0.3">
      <c r="B35" s="196"/>
      <c r="C35" s="115" t="s">
        <v>11</v>
      </c>
      <c r="D35" s="7">
        <v>0</v>
      </c>
      <c r="E35" s="7">
        <v>0</v>
      </c>
      <c r="F35" s="7">
        <f>1711*4.3</f>
        <v>7357.2999999999993</v>
      </c>
      <c r="G35" s="7">
        <f t="shared" ref="G35:L35" si="12">1711*4.3</f>
        <v>7357.2999999999993</v>
      </c>
      <c r="H35" s="7">
        <f t="shared" si="12"/>
        <v>7357.2999999999993</v>
      </c>
      <c r="I35" s="7">
        <f t="shared" si="12"/>
        <v>7357.2999999999993</v>
      </c>
      <c r="J35" s="7">
        <f t="shared" si="12"/>
        <v>7357.2999999999993</v>
      </c>
      <c r="K35" s="7">
        <f t="shared" si="12"/>
        <v>7357.2999999999993</v>
      </c>
      <c r="L35" s="8">
        <f t="shared" si="12"/>
        <v>7357.2999999999993</v>
      </c>
    </row>
    <row r="36" spans="2:12" ht="15.75" thickBot="1" x14ac:dyDescent="0.3">
      <c r="C36" s="140"/>
      <c r="D36" s="22"/>
      <c r="E36" s="22"/>
      <c r="F36" s="23"/>
      <c r="I36" s="112"/>
    </row>
    <row r="37" spans="2:12" ht="15.75" thickBot="1" x14ac:dyDescent="0.3">
      <c r="B37" s="185" t="s">
        <v>12</v>
      </c>
      <c r="C37" s="203"/>
      <c r="D37" s="155">
        <v>2022</v>
      </c>
      <c r="E37" s="36">
        <v>2023</v>
      </c>
      <c r="F37" s="36">
        <v>2024</v>
      </c>
      <c r="G37" s="36">
        <v>2025</v>
      </c>
      <c r="H37" s="36">
        <v>2026</v>
      </c>
      <c r="I37" s="36">
        <v>2027</v>
      </c>
      <c r="J37" s="36">
        <v>2028</v>
      </c>
      <c r="K37" s="36">
        <v>2029</v>
      </c>
      <c r="L37" s="37">
        <v>2030</v>
      </c>
    </row>
    <row r="38" spans="2:12" outlineLevel="1" x14ac:dyDescent="0.25">
      <c r="B38" s="177" t="s">
        <v>2</v>
      </c>
      <c r="C38" s="160" t="s">
        <v>13</v>
      </c>
      <c r="D38" s="164">
        <v>-41017214928.47374</v>
      </c>
      <c r="E38" s="26">
        <v>-47600382522.984055</v>
      </c>
      <c r="F38" s="26">
        <v>-55053041684.63559</v>
      </c>
      <c r="G38" s="26">
        <v>-63478496220.294724</v>
      </c>
      <c r="H38" s="26">
        <v>-74114739759.46286</v>
      </c>
      <c r="I38" s="26">
        <v>-85930671895.22641</v>
      </c>
      <c r="J38" s="26">
        <v>-98659410412.052551</v>
      </c>
      <c r="K38" s="26">
        <v>-113935242402.40245</v>
      </c>
      <c r="L38" s="27">
        <v>-130810986039.97638</v>
      </c>
    </row>
    <row r="39" spans="2:12" outlineLevel="1" x14ac:dyDescent="0.25">
      <c r="B39" s="178" t="s">
        <v>2</v>
      </c>
      <c r="C39" s="161" t="s">
        <v>14</v>
      </c>
      <c r="D39" s="157">
        <v>-26806015250</v>
      </c>
      <c r="E39" s="28">
        <v>-27663797420</v>
      </c>
      <c r="F39" s="28">
        <v>-37285666650</v>
      </c>
      <c r="G39" s="28">
        <v>-38553382400</v>
      </c>
      <c r="H39" s="28">
        <v>-39864188635</v>
      </c>
      <c r="I39" s="28">
        <v>-41219554785</v>
      </c>
      <c r="J39" s="28">
        <v>-42621043275</v>
      </c>
      <c r="K39" s="28">
        <v>-44070169925</v>
      </c>
      <c r="L39" s="29">
        <v>-45568542475</v>
      </c>
    </row>
    <row r="40" spans="2:12" outlineLevel="1" x14ac:dyDescent="0.25">
      <c r="B40" s="178" t="s">
        <v>2</v>
      </c>
      <c r="C40" s="161" t="s">
        <v>15</v>
      </c>
      <c r="D40" s="165">
        <v>-6875245314.7666416</v>
      </c>
      <c r="E40" s="28">
        <v>-7029416153.4860497</v>
      </c>
      <c r="F40" s="28">
        <v>-7990985785.4296417</v>
      </c>
      <c r="G40" s="28">
        <v>-7814143157.2838669</v>
      </c>
      <c r="H40" s="28">
        <v>-7833996295.0389252</v>
      </c>
      <c r="I40" s="28">
        <v>-8018724527.3993082</v>
      </c>
      <c r="J40" s="28">
        <v>-7870665547.0261421</v>
      </c>
      <c r="K40" s="28">
        <v>-7888399188.3874168</v>
      </c>
      <c r="L40" s="29">
        <v>-7451087340.6856165</v>
      </c>
    </row>
    <row r="41" spans="2:12" outlineLevel="1" x14ac:dyDescent="0.25">
      <c r="B41" s="178" t="s">
        <v>2</v>
      </c>
      <c r="C41" s="161" t="s">
        <v>16</v>
      </c>
      <c r="D41" s="165">
        <v>-1344510708.1617498</v>
      </c>
      <c r="E41" s="28">
        <v>-1397227995.7573831</v>
      </c>
      <c r="F41" s="28">
        <v>-1866152424.61215</v>
      </c>
      <c r="G41" s="28">
        <v>-1985042616.7715333</v>
      </c>
      <c r="H41" s="28">
        <v>-2053342581.4692166</v>
      </c>
      <c r="I41" s="28">
        <v>-2083503040.0626917</v>
      </c>
      <c r="J41" s="28">
        <v>-2118967198.4826663</v>
      </c>
      <c r="K41" s="28">
        <v>-2135994975.8960915</v>
      </c>
      <c r="L41" s="29">
        <v>-2157473844.432817</v>
      </c>
    </row>
    <row r="42" spans="2:12" outlineLevel="1" x14ac:dyDescent="0.25">
      <c r="B42" s="178" t="s">
        <v>2</v>
      </c>
      <c r="C42" s="161" t="s">
        <v>17</v>
      </c>
      <c r="D42" s="165">
        <v>-21093721037.194767</v>
      </c>
      <c r="E42" s="28">
        <v>-24785402217.267193</v>
      </c>
      <c r="F42" s="28">
        <v>-17943245316.437996</v>
      </c>
      <c r="G42" s="28">
        <v>-20316317061.509487</v>
      </c>
      <c r="H42" s="28">
        <v>-17967467412.898762</v>
      </c>
      <c r="I42" s="28">
        <v>-18839319048.526775</v>
      </c>
      <c r="J42" s="28">
        <v>-20069699353.617672</v>
      </c>
      <c r="K42" s="28">
        <v>-20429623993.837902</v>
      </c>
      <c r="L42" s="29">
        <v>-21306899760.784496</v>
      </c>
    </row>
    <row r="43" spans="2:12" ht="15.75" thickBot="1" x14ac:dyDescent="0.3">
      <c r="B43" s="179" t="s">
        <v>2</v>
      </c>
      <c r="C43" s="159" t="s">
        <v>18</v>
      </c>
      <c r="D43" s="163">
        <f>+SUM(D38:D42)</f>
        <v>-97136707238.596893</v>
      </c>
      <c r="E43" s="30">
        <f t="shared" ref="E43:L43" si="13">+SUM(E38:E42)</f>
        <v>-108476226309.49469</v>
      </c>
      <c r="F43" s="30">
        <f t="shared" si="13"/>
        <v>-120139091861.11539</v>
      </c>
      <c r="G43" s="30">
        <f t="shared" si="13"/>
        <v>-132147381455.8596</v>
      </c>
      <c r="H43" s="30">
        <f t="shared" si="13"/>
        <v>-141833734683.86978</v>
      </c>
      <c r="I43" s="30">
        <f t="shared" si="13"/>
        <v>-156091773296.21518</v>
      </c>
      <c r="J43" s="30">
        <f t="shared" si="13"/>
        <v>-171339785786.17905</v>
      </c>
      <c r="K43" s="30">
        <f t="shared" si="13"/>
        <v>-188459430485.52386</v>
      </c>
      <c r="L43" s="31">
        <f t="shared" si="13"/>
        <v>-207294989460.8793</v>
      </c>
    </row>
    <row r="44" spans="2:12" hidden="1" outlineLevel="1" x14ac:dyDescent="0.25">
      <c r="B44" s="177" t="s">
        <v>58</v>
      </c>
      <c r="C44" s="160" t="s">
        <v>13</v>
      </c>
      <c r="D44" s="164">
        <v>-42232746898.259705</v>
      </c>
      <c r="E44" s="26">
        <v>-49960989474.909042</v>
      </c>
      <c r="F44" s="26">
        <v>-57401399512.901253</v>
      </c>
      <c r="G44" s="26">
        <v>-66754869139.494553</v>
      </c>
      <c r="H44" s="26">
        <v>-77584046893.811523</v>
      </c>
      <c r="I44" s="26">
        <v>-89741694696.970428</v>
      </c>
      <c r="J44" s="26">
        <v>-103267453347.88885</v>
      </c>
      <c r="K44" s="26">
        <v>-119249112850.90556</v>
      </c>
      <c r="L44" s="27">
        <v>-137977108704.8457</v>
      </c>
    </row>
    <row r="45" spans="2:12" hidden="1" outlineLevel="1" x14ac:dyDescent="0.25">
      <c r="B45" s="178" t="s">
        <v>58</v>
      </c>
      <c r="C45" s="161" t="s">
        <v>14</v>
      </c>
      <c r="D45" s="165">
        <v>-26806015250</v>
      </c>
      <c r="E45" s="28">
        <v>-27663797420</v>
      </c>
      <c r="F45" s="28">
        <v>-37285666650</v>
      </c>
      <c r="G45" s="28">
        <v>-38553382400</v>
      </c>
      <c r="H45" s="28">
        <v>-39864188635</v>
      </c>
      <c r="I45" s="28">
        <v>-41219554785</v>
      </c>
      <c r="J45" s="28">
        <v>-42621043275</v>
      </c>
      <c r="K45" s="28">
        <v>-44070169925</v>
      </c>
      <c r="L45" s="29">
        <v>-45568542475</v>
      </c>
    </row>
    <row r="46" spans="2:12" hidden="1" outlineLevel="1" x14ac:dyDescent="0.25">
      <c r="B46" s="178" t="s">
        <v>58</v>
      </c>
      <c r="C46" s="161" t="s">
        <v>15</v>
      </c>
      <c r="D46" s="165">
        <v>-6816832196.4882917</v>
      </c>
      <c r="E46" s="28">
        <v>-7012129905.5598993</v>
      </c>
      <c r="F46" s="28">
        <v>-7931165759.1378832</v>
      </c>
      <c r="G46" s="28">
        <v>-8036076769.4535666</v>
      </c>
      <c r="H46" s="28">
        <v>-7843290266.9667168</v>
      </c>
      <c r="I46" s="28">
        <v>-7960937949.2801743</v>
      </c>
      <c r="J46" s="28">
        <v>-7907901675.9848671</v>
      </c>
      <c r="K46" s="28">
        <v>-7964580065.2426081</v>
      </c>
      <c r="L46" s="29">
        <v>-7597527520.4598331</v>
      </c>
    </row>
    <row r="47" spans="2:12" hidden="1" outlineLevel="1" x14ac:dyDescent="0.25">
      <c r="B47" s="178" t="s">
        <v>58</v>
      </c>
      <c r="C47" s="161" t="s">
        <v>19</v>
      </c>
      <c r="D47" s="165">
        <v>-1352992579.9845917</v>
      </c>
      <c r="E47" s="28">
        <v>-1409624421.5706418</v>
      </c>
      <c r="F47" s="28">
        <v>-1877979427.2289751</v>
      </c>
      <c r="G47" s="28">
        <v>-1995371083.4942417</v>
      </c>
      <c r="H47" s="28">
        <v>-2066506155.7256918</v>
      </c>
      <c r="I47" s="28">
        <v>-2098608690.5692997</v>
      </c>
      <c r="J47" s="28">
        <v>-2131511024.4498253</v>
      </c>
      <c r="K47" s="28">
        <v>-2147088611.2053998</v>
      </c>
      <c r="L47" s="29">
        <v>-2172110749.8400493</v>
      </c>
    </row>
    <row r="48" spans="2:12" hidden="1" outlineLevel="1" x14ac:dyDescent="0.25">
      <c r="B48" s="178" t="s">
        <v>58</v>
      </c>
      <c r="C48" s="161" t="s">
        <v>17</v>
      </c>
      <c r="D48" s="165">
        <v>-21093721037.194759</v>
      </c>
      <c r="E48" s="28">
        <v>-24778190217.267193</v>
      </c>
      <c r="F48" s="28">
        <v>-17942594233.104664</v>
      </c>
      <c r="G48" s="28">
        <v>-20316312540.097446</v>
      </c>
      <c r="H48" s="28">
        <v>-17967467381.500065</v>
      </c>
      <c r="I48" s="28">
        <v>-18839319048.308731</v>
      </c>
      <c r="J48" s="28">
        <v>-20069699353.616158</v>
      </c>
      <c r="K48" s="28">
        <v>-20429623993.837891</v>
      </c>
      <c r="L48" s="29">
        <v>-21306899760.784496</v>
      </c>
    </row>
    <row r="49" spans="2:12" ht="15.75" collapsed="1" thickBot="1" x14ac:dyDescent="0.3">
      <c r="B49" s="179" t="s">
        <v>58</v>
      </c>
      <c r="C49" s="159" t="s">
        <v>18</v>
      </c>
      <c r="D49" s="154">
        <f>+SUM(D44:D48)</f>
        <v>-98302307961.927353</v>
      </c>
      <c r="E49" s="30">
        <f t="shared" ref="E49:L49" si="14">+SUM(E44:E48)</f>
        <v>-110824731439.30679</v>
      </c>
      <c r="F49" s="30">
        <f t="shared" si="14"/>
        <v>-122438805582.37276</v>
      </c>
      <c r="G49" s="30">
        <f t="shared" si="14"/>
        <v>-135656011932.53981</v>
      </c>
      <c r="H49" s="30">
        <f t="shared" si="14"/>
        <v>-145325499333.004</v>
      </c>
      <c r="I49" s="30">
        <f t="shared" si="14"/>
        <v>-159860115170.12866</v>
      </c>
      <c r="J49" s="30">
        <f t="shared" si="14"/>
        <v>-175997608676.9397</v>
      </c>
      <c r="K49" s="30">
        <f t="shared" si="14"/>
        <v>-193860575446.1915</v>
      </c>
      <c r="L49" s="31">
        <f t="shared" si="14"/>
        <v>-214622189210.93008</v>
      </c>
    </row>
    <row r="50" spans="2:12" hidden="1" outlineLevel="1" x14ac:dyDescent="0.25">
      <c r="B50" s="177" t="s">
        <v>3</v>
      </c>
      <c r="C50" s="160" t="s">
        <v>13</v>
      </c>
      <c r="D50" s="164">
        <v>-36525901155.252701</v>
      </c>
      <c r="E50" s="26">
        <v>-42525776223.045486</v>
      </c>
      <c r="F50" s="26">
        <v>-48668135016.990829</v>
      </c>
      <c r="G50" s="26">
        <v>-55778187064.587372</v>
      </c>
      <c r="H50" s="26">
        <v>-65154945734.172363</v>
      </c>
      <c r="I50" s="26">
        <v>-74883059703.256622</v>
      </c>
      <c r="J50" s="26">
        <v>-86388298228.986176</v>
      </c>
      <c r="K50" s="26">
        <v>-99713902953.773651</v>
      </c>
      <c r="L50" s="27">
        <v>-114482393552.61282</v>
      </c>
    </row>
    <row r="51" spans="2:12" hidden="1" outlineLevel="1" x14ac:dyDescent="0.25">
      <c r="B51" s="178" t="s">
        <v>3</v>
      </c>
      <c r="C51" s="161" t="s">
        <v>14</v>
      </c>
      <c r="D51" s="157">
        <v>-26806015250</v>
      </c>
      <c r="E51" s="28">
        <v>-27663797420</v>
      </c>
      <c r="F51" s="28">
        <v>-37285666650</v>
      </c>
      <c r="G51" s="28">
        <v>-38553382400</v>
      </c>
      <c r="H51" s="28">
        <v>-39864188635</v>
      </c>
      <c r="I51" s="28">
        <v>-41219554785</v>
      </c>
      <c r="J51" s="28">
        <v>-42621043275</v>
      </c>
      <c r="K51" s="28">
        <v>-44070169925</v>
      </c>
      <c r="L51" s="29">
        <v>-45568542475</v>
      </c>
    </row>
    <row r="52" spans="2:12" hidden="1" outlineLevel="1" x14ac:dyDescent="0.25">
      <c r="B52" s="178" t="s">
        <v>3</v>
      </c>
      <c r="C52" s="161" t="s">
        <v>15</v>
      </c>
      <c r="D52" s="165">
        <v>-6608593975.6331329</v>
      </c>
      <c r="E52" s="28">
        <v>-6842176393.210083</v>
      </c>
      <c r="F52" s="28">
        <v>-7846969394.2220335</v>
      </c>
      <c r="G52" s="28">
        <v>-7761814376.296217</v>
      </c>
      <c r="H52" s="28">
        <v>-7804347236.4289093</v>
      </c>
      <c r="I52" s="28">
        <v>-7815794710.8979082</v>
      </c>
      <c r="J52" s="28">
        <v>-7830877347.2586422</v>
      </c>
      <c r="K52" s="28">
        <v>-7839548179.1067581</v>
      </c>
      <c r="L52" s="29">
        <v>-7351910679.274992</v>
      </c>
    </row>
    <row r="53" spans="2:12" hidden="1" outlineLevel="1" x14ac:dyDescent="0.25">
      <c r="B53" s="178" t="s">
        <v>3</v>
      </c>
      <c r="C53" s="161" t="s">
        <v>19</v>
      </c>
      <c r="D53" s="165">
        <v>-1342092875.9362748</v>
      </c>
      <c r="E53" s="28">
        <v>-1383747900.4969499</v>
      </c>
      <c r="F53" s="28">
        <v>-1844828126.811558</v>
      </c>
      <c r="G53" s="28">
        <v>-1965841838.0969915</v>
      </c>
      <c r="H53" s="28">
        <v>-2011435530.1719749</v>
      </c>
      <c r="I53" s="28">
        <v>-2043459928.327383</v>
      </c>
      <c r="J53" s="28">
        <v>-2073395754.2180996</v>
      </c>
      <c r="K53" s="28">
        <v>-2087330481.6540334</v>
      </c>
      <c r="L53" s="29">
        <v>-2108332688.5865505</v>
      </c>
    </row>
    <row r="54" spans="2:12" hidden="1" outlineLevel="1" x14ac:dyDescent="0.25">
      <c r="B54" s="178" t="s">
        <v>3</v>
      </c>
      <c r="C54" s="161" t="s">
        <v>17</v>
      </c>
      <c r="D54" s="165">
        <v>-22683801713.644768</v>
      </c>
      <c r="E54" s="28">
        <v>-26404397133.649689</v>
      </c>
      <c r="F54" s="28">
        <v>-19286639993.905117</v>
      </c>
      <c r="G54" s="28">
        <v>-21831667037.855984</v>
      </c>
      <c r="H54" s="28">
        <v>-19272509650.464447</v>
      </c>
      <c r="I54" s="28">
        <v>-20205005224.528187</v>
      </c>
      <c r="J54" s="28">
        <v>-21521694656.855484</v>
      </c>
      <c r="K54" s="28">
        <v>-21959045280.674213</v>
      </c>
      <c r="L54" s="29">
        <v>-22896219192.342751</v>
      </c>
    </row>
    <row r="55" spans="2:12" ht="15.75" collapsed="1" thickBot="1" x14ac:dyDescent="0.3">
      <c r="B55" s="179" t="s">
        <v>3</v>
      </c>
      <c r="C55" s="159" t="s">
        <v>18</v>
      </c>
      <c r="D55" s="154">
        <f>+SUM(D50:D54)</f>
        <v>-93966404970.466888</v>
      </c>
      <c r="E55" s="30">
        <f t="shared" ref="E55:L55" si="15">+SUM(E50:E54)</f>
        <v>-104819895070.40221</v>
      </c>
      <c r="F55" s="30">
        <f t="shared" si="15"/>
        <v>-114932239181.92953</v>
      </c>
      <c r="G55" s="30">
        <f t="shared" si="15"/>
        <v>-125890892716.83656</v>
      </c>
      <c r="H55" s="30">
        <f t="shared" si="15"/>
        <v>-134107426786.2377</v>
      </c>
      <c r="I55" s="30">
        <f t="shared" si="15"/>
        <v>-146166874352.0101</v>
      </c>
      <c r="J55" s="30">
        <f t="shared" si="15"/>
        <v>-160435309262.31842</v>
      </c>
      <c r="K55" s="30">
        <f t="shared" si="15"/>
        <v>-175669996820.20865</v>
      </c>
      <c r="L55" s="31">
        <f t="shared" si="15"/>
        <v>-192407398587.81711</v>
      </c>
    </row>
    <row r="56" spans="2:12" hidden="1" outlineLevel="1" x14ac:dyDescent="0.25">
      <c r="B56" s="70" t="s">
        <v>4</v>
      </c>
      <c r="C56" s="167" t="s">
        <v>13</v>
      </c>
      <c r="D56" s="166">
        <v>-39276953691.805435</v>
      </c>
      <c r="E56" s="32">
        <v>-44600044955.767334</v>
      </c>
      <c r="F56" s="32">
        <v>-50670053142.507935</v>
      </c>
      <c r="G56" s="32">
        <v>-58618555438.842827</v>
      </c>
      <c r="H56" s="32">
        <v>-68386855128.811577</v>
      </c>
      <c r="I56" s="32">
        <v>-78866463801.748749</v>
      </c>
      <c r="J56" s="32">
        <v>-90998014598.700531</v>
      </c>
      <c r="K56" s="32">
        <v>-105035801356.71472</v>
      </c>
      <c r="L56" s="33">
        <v>-120614455917.36121</v>
      </c>
    </row>
    <row r="57" spans="2:12" hidden="1" outlineLevel="1" x14ac:dyDescent="0.25">
      <c r="B57" s="178" t="s">
        <v>4</v>
      </c>
      <c r="C57" s="161" t="s">
        <v>14</v>
      </c>
      <c r="D57" s="157">
        <v>-26806015250</v>
      </c>
      <c r="E57" s="28">
        <v>-27663797420</v>
      </c>
      <c r="F57" s="28">
        <v>-37285666650</v>
      </c>
      <c r="G57" s="28">
        <v>-38553382400</v>
      </c>
      <c r="H57" s="28">
        <v>-39864188635</v>
      </c>
      <c r="I57" s="28">
        <v>-41219554785</v>
      </c>
      <c r="J57" s="28">
        <v>-42621043275</v>
      </c>
      <c r="K57" s="28">
        <v>-44070169925</v>
      </c>
      <c r="L57" s="29">
        <v>-45568542475</v>
      </c>
    </row>
    <row r="58" spans="2:12" hidden="1" outlineLevel="1" x14ac:dyDescent="0.25">
      <c r="B58" s="178" t="s">
        <v>4</v>
      </c>
      <c r="C58" s="161" t="s">
        <v>15</v>
      </c>
      <c r="D58" s="157">
        <v>-6807985821.4761753</v>
      </c>
      <c r="E58" s="28">
        <v>-6947388130.4096336</v>
      </c>
      <c r="F58" s="28">
        <v>-7813081428.9883003</v>
      </c>
      <c r="G58" s="28">
        <v>-7802250346.4882917</v>
      </c>
      <c r="H58" s="28">
        <v>-7816226708.0740499</v>
      </c>
      <c r="I58" s="28">
        <v>-7827044897.9520588</v>
      </c>
      <c r="J58" s="28">
        <v>-7838427317.885334</v>
      </c>
      <c r="K58" s="28">
        <v>-7851022408.1108837</v>
      </c>
      <c r="L58" s="29">
        <v>-7401309419.8292828</v>
      </c>
    </row>
    <row r="59" spans="2:12" hidden="1" outlineLevel="1" x14ac:dyDescent="0.25">
      <c r="B59" s="178" t="s">
        <v>4</v>
      </c>
      <c r="C59" s="161" t="s">
        <v>19</v>
      </c>
      <c r="D59" s="157">
        <v>-1348118581.6872084</v>
      </c>
      <c r="E59" s="28">
        <v>-1388873018.5059166</v>
      </c>
      <c r="F59" s="28">
        <v>-1853430966.7999001</v>
      </c>
      <c r="G59" s="28">
        <v>-1968021253.4657583</v>
      </c>
      <c r="H59" s="28">
        <v>-2016596254.811125</v>
      </c>
      <c r="I59" s="28">
        <v>-2048266675.5731916</v>
      </c>
      <c r="J59" s="28">
        <v>-2079714150.5886745</v>
      </c>
      <c r="K59" s="28">
        <v>-2095254951.5494747</v>
      </c>
      <c r="L59" s="29">
        <v>-2117200421.6234996</v>
      </c>
    </row>
    <row r="60" spans="2:12" hidden="1" outlineLevel="1" x14ac:dyDescent="0.25">
      <c r="B60" s="178" t="s">
        <v>4</v>
      </c>
      <c r="C60" s="161" t="s">
        <v>17</v>
      </c>
      <c r="D60" s="157">
        <v>-22683801713.644768</v>
      </c>
      <c r="E60" s="28">
        <v>-26404397133.649689</v>
      </c>
      <c r="F60" s="28">
        <v>-19286639993.905117</v>
      </c>
      <c r="G60" s="28">
        <v>-21825416637.855984</v>
      </c>
      <c r="H60" s="28">
        <v>-19276192178.242222</v>
      </c>
      <c r="I60" s="28">
        <v>-20205384697.637756</v>
      </c>
      <c r="J60" s="28">
        <v>-21521697292.085415</v>
      </c>
      <c r="K60" s="28">
        <v>-21959045298.974422</v>
      </c>
      <c r="L60" s="29">
        <v>-22891622392.469837</v>
      </c>
    </row>
    <row r="61" spans="2:12" ht="15.75" collapsed="1" thickBot="1" x14ac:dyDescent="0.3">
      <c r="B61" s="179" t="s">
        <v>4</v>
      </c>
      <c r="C61" s="159" t="s">
        <v>18</v>
      </c>
      <c r="D61" s="154">
        <f>+SUM(D56:D60)</f>
        <v>-96922875058.613586</v>
      </c>
      <c r="E61" s="30">
        <f t="shared" ref="E61:L61" si="16">+SUM(E56:E60)</f>
        <v>-107004500658.33258</v>
      </c>
      <c r="F61" s="30">
        <f t="shared" si="16"/>
        <v>-116908872182.20125</v>
      </c>
      <c r="G61" s="30">
        <f t="shared" si="16"/>
        <v>-128767626076.65288</v>
      </c>
      <c r="H61" s="30">
        <f t="shared" si="16"/>
        <v>-137360058904.93898</v>
      </c>
      <c r="I61" s="30">
        <f t="shared" si="16"/>
        <v>-150166714857.91174</v>
      </c>
      <c r="J61" s="30">
        <f t="shared" si="16"/>
        <v>-165058896634.25998</v>
      </c>
      <c r="K61" s="30">
        <f t="shared" si="16"/>
        <v>-181011293940.34949</v>
      </c>
      <c r="L61" s="31">
        <f t="shared" si="16"/>
        <v>-198593130626.28384</v>
      </c>
    </row>
    <row r="62" spans="2:12" ht="15.75" thickBot="1" x14ac:dyDescent="0.3">
      <c r="B62" s="141"/>
      <c r="C62" s="128"/>
      <c r="D62" s="111">
        <f>+D54-D42</f>
        <v>-1590080676.4500008</v>
      </c>
      <c r="E62" s="35">
        <f>+D62/(26700*4.3)</f>
        <v>-13849.670555265227</v>
      </c>
      <c r="F62" s="35"/>
      <c r="G62" s="35"/>
      <c r="H62" s="35"/>
      <c r="I62" s="35"/>
      <c r="J62" s="35"/>
      <c r="K62" s="35"/>
      <c r="L62" s="35"/>
    </row>
    <row r="63" spans="2:12" ht="15.75" thickBot="1" x14ac:dyDescent="0.3">
      <c r="B63" s="185" t="s">
        <v>20</v>
      </c>
      <c r="C63" s="203"/>
      <c r="D63" s="155">
        <v>2022</v>
      </c>
      <c r="E63" s="36">
        <v>2023</v>
      </c>
      <c r="F63" s="36">
        <v>2024</v>
      </c>
      <c r="G63" s="36">
        <v>2025</v>
      </c>
      <c r="H63" s="36">
        <v>2026</v>
      </c>
      <c r="I63" s="36">
        <v>2027</v>
      </c>
      <c r="J63" s="36">
        <v>2028</v>
      </c>
      <c r="K63" s="36">
        <v>2029</v>
      </c>
      <c r="L63" s="37">
        <v>2030</v>
      </c>
    </row>
    <row r="64" spans="2:12" hidden="1" outlineLevel="1" x14ac:dyDescent="0.25">
      <c r="B64" s="177" t="s">
        <v>2</v>
      </c>
      <c r="C64" s="160" t="s">
        <v>21</v>
      </c>
      <c r="D64" s="156">
        <v>19561374166.577106</v>
      </c>
      <c r="E64" s="26">
        <v>21448399654.781738</v>
      </c>
      <c r="F64" s="26">
        <v>26826290115.984497</v>
      </c>
      <c r="G64" s="26">
        <v>33795949752.828636</v>
      </c>
      <c r="H64" s="26">
        <v>37790433454.84375</v>
      </c>
      <c r="I64" s="26">
        <v>42828715286.890877</v>
      </c>
      <c r="J64" s="26">
        <v>46926029420.859627</v>
      </c>
      <c r="K64" s="26">
        <v>52518855647.609863</v>
      </c>
      <c r="L64" s="27">
        <v>58797997182.808762</v>
      </c>
    </row>
    <row r="65" spans="2:12" hidden="1" outlineLevel="1" x14ac:dyDescent="0.25">
      <c r="B65" s="178" t="s">
        <v>2</v>
      </c>
      <c r="C65" s="161" t="s">
        <v>22</v>
      </c>
      <c r="D65" s="153">
        <v>7047028655.6414509</v>
      </c>
      <c r="E65" s="28">
        <v>8095977520.1504755</v>
      </c>
      <c r="F65" s="28">
        <v>9335971549.9106426</v>
      </c>
      <c r="G65" s="28">
        <v>11206318312.644335</v>
      </c>
      <c r="H65" s="28">
        <v>13112359583.470495</v>
      </c>
      <c r="I65" s="28">
        <v>14662464732.484772</v>
      </c>
      <c r="J65" s="28">
        <v>17491108797.037663</v>
      </c>
      <c r="K65" s="28">
        <v>20216126255.265873</v>
      </c>
      <c r="L65" s="29">
        <v>23250659136.957981</v>
      </c>
    </row>
    <row r="66" spans="2:12" hidden="1" outlineLevel="1" x14ac:dyDescent="0.25">
      <c r="B66" s="178" t="s">
        <v>2</v>
      </c>
      <c r="C66" s="161" t="s">
        <v>23</v>
      </c>
      <c r="D66" s="157">
        <v>6175115180</v>
      </c>
      <c r="E66" s="28">
        <v>7841850820</v>
      </c>
      <c r="F66" s="28">
        <v>8945978824.5999985</v>
      </c>
      <c r="G66" s="28">
        <v>10221378200.199997</v>
      </c>
      <c r="H66" s="28">
        <v>11792229142.600002</v>
      </c>
      <c r="I66" s="28">
        <v>13490924230.199997</v>
      </c>
      <c r="J66" s="28">
        <v>15444273186.800001</v>
      </c>
      <c r="K66" s="28">
        <v>17700219552.199997</v>
      </c>
      <c r="L66" s="29">
        <v>20267694252</v>
      </c>
    </row>
    <row r="67" spans="2:12" hidden="1" outlineLevel="1" x14ac:dyDescent="0.25">
      <c r="B67" s="178" t="s">
        <v>2</v>
      </c>
      <c r="C67" s="162" t="s">
        <v>55</v>
      </c>
      <c r="D67" s="158">
        <f>+D92*22000+D93*17000</f>
        <v>0</v>
      </c>
      <c r="E67" s="101">
        <f t="shared" ref="E67:L67" si="17">+E92*22000+E93*17000</f>
        <v>0</v>
      </c>
      <c r="F67" s="101">
        <f t="shared" si="17"/>
        <v>0</v>
      </c>
      <c r="G67" s="101">
        <f t="shared" si="17"/>
        <v>0</v>
      </c>
      <c r="H67" s="101">
        <f t="shared" si="17"/>
        <v>0</v>
      </c>
      <c r="I67" s="101">
        <f t="shared" si="17"/>
        <v>0</v>
      </c>
      <c r="J67" s="101">
        <f t="shared" si="17"/>
        <v>0</v>
      </c>
      <c r="K67" s="101">
        <f t="shared" si="17"/>
        <v>0</v>
      </c>
      <c r="L67" s="102">
        <f t="shared" si="17"/>
        <v>0</v>
      </c>
    </row>
    <row r="68" spans="2:12" ht="15.75" collapsed="1" thickBot="1" x14ac:dyDescent="0.3">
      <c r="B68" s="179" t="s">
        <v>2</v>
      </c>
      <c r="C68" s="159" t="s">
        <v>18</v>
      </c>
      <c r="D68" s="154">
        <f>+SUM(D64:D67)</f>
        <v>32783518002.218559</v>
      </c>
      <c r="E68" s="30">
        <f t="shared" ref="E68:L68" si="18">+SUM(E64:E67)</f>
        <v>37386227994.932213</v>
      </c>
      <c r="F68" s="30">
        <f t="shared" si="18"/>
        <v>45108240490.49514</v>
      </c>
      <c r="G68" s="30">
        <f t="shared" si="18"/>
        <v>55223646265.672966</v>
      </c>
      <c r="H68" s="30">
        <f t="shared" si="18"/>
        <v>62695022180.914246</v>
      </c>
      <c r="I68" s="30">
        <f t="shared" si="18"/>
        <v>70982104249.575653</v>
      </c>
      <c r="J68" s="30">
        <f t="shared" si="18"/>
        <v>79861411404.697296</v>
      </c>
      <c r="K68" s="30">
        <f t="shared" si="18"/>
        <v>90435201455.075729</v>
      </c>
      <c r="L68" s="31">
        <f t="shared" si="18"/>
        <v>102316350571.76674</v>
      </c>
    </row>
    <row r="69" spans="2:12" hidden="1" outlineLevel="1" x14ac:dyDescent="0.25">
      <c r="B69" s="177" t="s">
        <v>58</v>
      </c>
      <c r="C69" s="160" t="s">
        <v>21</v>
      </c>
      <c r="D69" s="156">
        <v>21803871179.152451</v>
      </c>
      <c r="E69" s="26">
        <v>25355403928.206768</v>
      </c>
      <c r="F69" s="26">
        <v>31374241169.421959</v>
      </c>
      <c r="G69" s="26">
        <v>39782172743.359535</v>
      </c>
      <c r="H69" s="26">
        <v>44061111475.792099</v>
      </c>
      <c r="I69" s="26">
        <v>49670334015.352669</v>
      </c>
      <c r="J69" s="26">
        <v>55238296096.626816</v>
      </c>
      <c r="K69" s="26">
        <v>62099102588.639664</v>
      </c>
      <c r="L69" s="27">
        <v>69920923714.24472</v>
      </c>
    </row>
    <row r="70" spans="2:12" hidden="1" outlineLevel="1" x14ac:dyDescent="0.25">
      <c r="B70" s="178" t="s">
        <v>58</v>
      </c>
      <c r="C70" s="161" t="s">
        <v>22</v>
      </c>
      <c r="D70" s="153">
        <v>6426249444.9188004</v>
      </c>
      <c r="E70" s="28">
        <v>6698420635.4044666</v>
      </c>
      <c r="F70" s="28">
        <v>7388074261.1308908</v>
      </c>
      <c r="G70" s="28">
        <v>8606788187.4695091</v>
      </c>
      <c r="H70" s="28">
        <v>10581023050.620424</v>
      </c>
      <c r="I70" s="28">
        <v>11955757778.467117</v>
      </c>
      <c r="J70" s="28">
        <v>14128793582.051451</v>
      </c>
      <c r="K70" s="28">
        <v>16337902950.547409</v>
      </c>
      <c r="L70" s="29">
        <v>19199596596.999592</v>
      </c>
    </row>
    <row r="71" spans="2:12" hidden="1" outlineLevel="1" x14ac:dyDescent="0.25">
      <c r="B71" s="178" t="s">
        <v>58</v>
      </c>
      <c r="C71" s="161" t="s">
        <v>23</v>
      </c>
      <c r="D71" s="157">
        <v>6175115180</v>
      </c>
      <c r="E71" s="28">
        <v>7841850820</v>
      </c>
      <c r="F71" s="28">
        <v>8945978824.5999985</v>
      </c>
      <c r="G71" s="28">
        <v>10221378200.199997</v>
      </c>
      <c r="H71" s="28">
        <v>11792229142.600002</v>
      </c>
      <c r="I71" s="28">
        <v>13490924230.199997</v>
      </c>
      <c r="J71" s="28">
        <v>15444273186.800001</v>
      </c>
      <c r="K71" s="28">
        <v>17700219552.199997</v>
      </c>
      <c r="L71" s="29">
        <v>20267694252</v>
      </c>
    </row>
    <row r="72" spans="2:12" hidden="1" outlineLevel="1" x14ac:dyDescent="0.25">
      <c r="B72" s="178" t="s">
        <v>58</v>
      </c>
      <c r="C72" s="162" t="s">
        <v>55</v>
      </c>
      <c r="D72" s="158">
        <f>+D94*22000+D95*17000</f>
        <v>0</v>
      </c>
      <c r="E72" s="101">
        <f t="shared" ref="E72:L72" si="19">+E94*22000+E95*17000</f>
        <v>0</v>
      </c>
      <c r="F72" s="101">
        <f t="shared" si="19"/>
        <v>0</v>
      </c>
      <c r="G72" s="101">
        <f t="shared" si="19"/>
        <v>0</v>
      </c>
      <c r="H72" s="101">
        <f t="shared" si="19"/>
        <v>0</v>
      </c>
      <c r="I72" s="101">
        <f t="shared" si="19"/>
        <v>0</v>
      </c>
      <c r="J72" s="101">
        <f t="shared" si="19"/>
        <v>0</v>
      </c>
      <c r="K72" s="101">
        <f t="shared" si="19"/>
        <v>0</v>
      </c>
      <c r="L72" s="101">
        <f t="shared" si="19"/>
        <v>0</v>
      </c>
    </row>
    <row r="73" spans="2:12" ht="15.75" collapsed="1" thickBot="1" x14ac:dyDescent="0.3">
      <c r="B73" s="179" t="s">
        <v>58</v>
      </c>
      <c r="C73" s="159" t="s">
        <v>18</v>
      </c>
      <c r="D73" s="154">
        <f>+SUM(D69:D72)</f>
        <v>34405235804.071251</v>
      </c>
      <c r="E73" s="30">
        <f>+SUM(E69:E72)</f>
        <v>39895675383.611237</v>
      </c>
      <c r="F73" s="30">
        <f t="shared" ref="F73:L73" si="20">+SUM(F69:F72)</f>
        <v>47708294255.152847</v>
      </c>
      <c r="G73" s="30">
        <f t="shared" si="20"/>
        <v>58610339131.029037</v>
      </c>
      <c r="H73" s="30">
        <f t="shared" si="20"/>
        <v>66434363669.012527</v>
      </c>
      <c r="I73" s="30">
        <f t="shared" si="20"/>
        <v>75117016024.019775</v>
      </c>
      <c r="J73" s="30">
        <f t="shared" si="20"/>
        <v>84811362865.478271</v>
      </c>
      <c r="K73" s="30">
        <f t="shared" si="20"/>
        <v>96137225091.38707</v>
      </c>
      <c r="L73" s="31">
        <f t="shared" si="20"/>
        <v>109388214563.24431</v>
      </c>
    </row>
    <row r="74" spans="2:12" hidden="1" outlineLevel="1" x14ac:dyDescent="0.25">
      <c r="B74" s="177" t="s">
        <v>3</v>
      </c>
      <c r="C74" s="160" t="s">
        <v>21</v>
      </c>
      <c r="D74" s="156">
        <v>18166089676.089546</v>
      </c>
      <c r="E74" s="26">
        <v>20649491009.307686</v>
      </c>
      <c r="F74" s="26">
        <v>24955129263.013802</v>
      </c>
      <c r="G74" s="26">
        <v>31830915177.598301</v>
      </c>
      <c r="H74" s="26">
        <v>35577458509.465385</v>
      </c>
      <c r="I74" s="26">
        <v>38933002748.337143</v>
      </c>
      <c r="J74" s="26">
        <v>43340883243.869858</v>
      </c>
      <c r="K74" s="26">
        <v>48331797849.413605</v>
      </c>
      <c r="L74" s="27">
        <v>53960796111.929733</v>
      </c>
    </row>
    <row r="75" spans="2:12" hidden="1" outlineLevel="1" x14ac:dyDescent="0.25">
      <c r="B75" s="178" t="s">
        <v>3</v>
      </c>
      <c r="C75" s="161" t="s">
        <v>22</v>
      </c>
      <c r="D75" s="153">
        <v>5488394939.7684412</v>
      </c>
      <c r="E75" s="28">
        <v>5284336790.5026999</v>
      </c>
      <c r="F75" s="28">
        <v>6384604649.5249414</v>
      </c>
      <c r="G75" s="28">
        <v>8181679764.7489748</v>
      </c>
      <c r="H75" s="28">
        <v>9532842426.1089516</v>
      </c>
      <c r="I75" s="28">
        <v>11394795908.744591</v>
      </c>
      <c r="J75" s="28">
        <v>13157732267.992132</v>
      </c>
      <c r="K75" s="28">
        <v>15212426393.297575</v>
      </c>
      <c r="L75" s="29">
        <v>17504629383.221298</v>
      </c>
    </row>
    <row r="76" spans="2:12" hidden="1" outlineLevel="1" x14ac:dyDescent="0.25">
      <c r="B76" s="178" t="s">
        <v>3</v>
      </c>
      <c r="C76" s="161" t="s">
        <v>23</v>
      </c>
      <c r="D76" s="157">
        <v>6175115180</v>
      </c>
      <c r="E76" s="28">
        <v>7841850820</v>
      </c>
      <c r="F76" s="28">
        <v>8945978824.5999985</v>
      </c>
      <c r="G76" s="28">
        <v>10221378200.199997</v>
      </c>
      <c r="H76" s="28">
        <v>11792229142.600002</v>
      </c>
      <c r="I76" s="28">
        <v>13490924230.199997</v>
      </c>
      <c r="J76" s="28">
        <v>15444273186.800001</v>
      </c>
      <c r="K76" s="28">
        <v>17700219552.199997</v>
      </c>
      <c r="L76" s="29">
        <v>20267694252</v>
      </c>
    </row>
    <row r="77" spans="2:12" hidden="1" outlineLevel="1" x14ac:dyDescent="0.25">
      <c r="B77" s="178" t="s">
        <v>3</v>
      </c>
      <c r="C77" s="162" t="s">
        <v>55</v>
      </c>
      <c r="D77" s="158">
        <f>+D96*22000+D97*17000</f>
        <v>96403890.629166663</v>
      </c>
      <c r="E77" s="101">
        <f t="shared" ref="E77:L77" si="21">+E96*22000+E97*17000</f>
        <v>24536659.781666666</v>
      </c>
      <c r="F77" s="101">
        <f t="shared" si="21"/>
        <v>21887420.695</v>
      </c>
      <c r="G77" s="101">
        <f t="shared" si="21"/>
        <v>0</v>
      </c>
      <c r="H77" s="101">
        <f t="shared" si="21"/>
        <v>0</v>
      </c>
      <c r="I77" s="101">
        <f t="shared" si="21"/>
        <v>0</v>
      </c>
      <c r="J77" s="101">
        <f t="shared" si="21"/>
        <v>0</v>
      </c>
      <c r="K77" s="101">
        <f t="shared" si="21"/>
        <v>0</v>
      </c>
      <c r="L77" s="101">
        <f t="shared" si="21"/>
        <v>0</v>
      </c>
    </row>
    <row r="78" spans="2:12" ht="15.75" collapsed="1" thickBot="1" x14ac:dyDescent="0.3">
      <c r="B78" s="179" t="s">
        <v>3</v>
      </c>
      <c r="C78" s="159" t="s">
        <v>18</v>
      </c>
      <c r="D78" s="154">
        <f>+SUM(D74:D77)</f>
        <v>29926003686.487152</v>
      </c>
      <c r="E78" s="30">
        <f>+SUM(E74:E77)</f>
        <v>33800215279.592052</v>
      </c>
      <c r="F78" s="30">
        <f t="shared" ref="F78:L78" si="22">+SUM(F74:F77)</f>
        <v>40307600157.83374</v>
      </c>
      <c r="G78" s="30">
        <f t="shared" si="22"/>
        <v>50233973142.547272</v>
      </c>
      <c r="H78" s="30">
        <f t="shared" si="22"/>
        <v>56902530078.174347</v>
      </c>
      <c r="I78" s="30">
        <f t="shared" si="22"/>
        <v>63818722887.281731</v>
      </c>
      <c r="J78" s="30">
        <f t="shared" si="22"/>
        <v>71942888698.661987</v>
      </c>
      <c r="K78" s="30">
        <f t="shared" si="22"/>
        <v>81244443794.911179</v>
      </c>
      <c r="L78" s="31">
        <f t="shared" si="22"/>
        <v>91733119747.151031</v>
      </c>
    </row>
    <row r="79" spans="2:12" hidden="1" outlineLevel="1" x14ac:dyDescent="0.25">
      <c r="B79" s="177" t="s">
        <v>4</v>
      </c>
      <c r="C79" s="160" t="s">
        <v>21</v>
      </c>
      <c r="D79" s="156">
        <v>20149623374.353569</v>
      </c>
      <c r="E79" s="26">
        <v>23561970008.915661</v>
      </c>
      <c r="F79" s="26">
        <v>28711393176.129288</v>
      </c>
      <c r="G79" s="26">
        <v>37250537069.104546</v>
      </c>
      <c r="H79" s="26">
        <v>41592277831.19136</v>
      </c>
      <c r="I79" s="26">
        <v>46128717099.923477</v>
      </c>
      <c r="J79" s="26">
        <v>51654721179.850983</v>
      </c>
      <c r="K79" s="26">
        <v>57923206041.822716</v>
      </c>
      <c r="L79" s="27">
        <v>65003366413.49482</v>
      </c>
    </row>
    <row r="80" spans="2:12" hidden="1" outlineLevel="1" x14ac:dyDescent="0.25">
      <c r="B80" s="178" t="s">
        <v>4</v>
      </c>
      <c r="C80" s="161" t="s">
        <v>22</v>
      </c>
      <c r="D80" s="153">
        <v>5759215967.283</v>
      </c>
      <c r="E80" s="28">
        <v>4689785991.9273005</v>
      </c>
      <c r="F80" s="28">
        <v>5156418609.9179831</v>
      </c>
      <c r="G80" s="28">
        <v>5787589729.7432747</v>
      </c>
      <c r="H80" s="28">
        <v>7038585687.9980259</v>
      </c>
      <c r="I80" s="28">
        <v>8502977089.615201</v>
      </c>
      <c r="J80" s="28">
        <v>9793539189.2028332</v>
      </c>
      <c r="K80" s="28">
        <v>11325194464.691483</v>
      </c>
      <c r="L80" s="29">
        <v>13025627186.20656</v>
      </c>
    </row>
    <row r="81" spans="2:108" hidden="1" outlineLevel="1" x14ac:dyDescent="0.25">
      <c r="B81" s="178" t="s">
        <v>4</v>
      </c>
      <c r="C81" s="161" t="s">
        <v>23</v>
      </c>
      <c r="D81" s="157">
        <v>6175115180</v>
      </c>
      <c r="E81" s="28">
        <v>7841850820</v>
      </c>
      <c r="F81" s="28">
        <v>8945978824.5999985</v>
      </c>
      <c r="G81" s="28">
        <v>10221378200.199997</v>
      </c>
      <c r="H81" s="28">
        <v>11792229142.600002</v>
      </c>
      <c r="I81" s="28">
        <v>13490924230.199997</v>
      </c>
      <c r="J81" s="28">
        <v>15444273186.800001</v>
      </c>
      <c r="K81" s="28">
        <v>17700219552.199997</v>
      </c>
      <c r="L81" s="29">
        <v>20267694252</v>
      </c>
    </row>
    <row r="82" spans="2:108" hidden="1" outlineLevel="1" x14ac:dyDescent="0.25">
      <c r="B82" s="178" t="s">
        <v>4</v>
      </c>
      <c r="C82" s="162" t="s">
        <v>55</v>
      </c>
      <c r="D82" s="158">
        <f>+D98*22000+D99*17000</f>
        <v>377067434.53916663</v>
      </c>
      <c r="E82" s="101">
        <f t="shared" ref="E82:L82" si="23">+E98*22000+E99*17000</f>
        <v>64774339.81666667</v>
      </c>
      <c r="F82" s="101">
        <f t="shared" si="23"/>
        <v>0</v>
      </c>
      <c r="G82" s="101">
        <f t="shared" si="23"/>
        <v>0</v>
      </c>
      <c r="H82" s="101">
        <f t="shared" si="23"/>
        <v>0</v>
      </c>
      <c r="I82" s="101">
        <f t="shared" si="23"/>
        <v>0</v>
      </c>
      <c r="J82" s="101">
        <f t="shared" si="23"/>
        <v>0</v>
      </c>
      <c r="K82" s="101">
        <f t="shared" si="23"/>
        <v>0</v>
      </c>
      <c r="L82" s="101">
        <f t="shared" si="23"/>
        <v>0</v>
      </c>
    </row>
    <row r="83" spans="2:108" ht="15.75" collapsed="1" thickBot="1" x14ac:dyDescent="0.3">
      <c r="B83" s="179" t="s">
        <v>4</v>
      </c>
      <c r="C83" s="159" t="s">
        <v>18</v>
      </c>
      <c r="D83" s="154">
        <f>+SUM(D79:D82)</f>
        <v>32461021956.175735</v>
      </c>
      <c r="E83" s="30">
        <f>+SUM(E79:E82)</f>
        <v>36158381160.659622</v>
      </c>
      <c r="F83" s="30">
        <f t="shared" ref="F83:L83" si="24">+SUM(F79:F82)</f>
        <v>42813790610.64727</v>
      </c>
      <c r="G83" s="30">
        <f t="shared" si="24"/>
        <v>53259504999.047821</v>
      </c>
      <c r="H83" s="30">
        <f t="shared" si="24"/>
        <v>60423092661.789383</v>
      </c>
      <c r="I83" s="30">
        <f t="shared" si="24"/>
        <v>68122618419.738678</v>
      </c>
      <c r="J83" s="30">
        <f t="shared" si="24"/>
        <v>76892533555.853821</v>
      </c>
      <c r="K83" s="30">
        <f t="shared" si="24"/>
        <v>86948620058.714188</v>
      </c>
      <c r="L83" s="31">
        <f t="shared" si="24"/>
        <v>98296687851.701385</v>
      </c>
    </row>
    <row r="84" spans="2:108" ht="15.75" thickBot="1" x14ac:dyDescent="0.3">
      <c r="B84" s="34"/>
      <c r="C84" s="21"/>
      <c r="D84" s="35">
        <f>+D86-D89</f>
        <v>108663866.05951691</v>
      </c>
      <c r="E84" s="35">
        <f>+D84*12</f>
        <v>1303966392.7142029</v>
      </c>
      <c r="F84" s="35">
        <f>+D86-D88</f>
        <v>-312787952.39859772</v>
      </c>
      <c r="G84" s="35">
        <f>+F84*12</f>
        <v>-3753455428.7831726</v>
      </c>
      <c r="H84" s="35"/>
      <c r="I84" s="35"/>
      <c r="J84" s="35"/>
      <c r="K84" s="35"/>
      <c r="L84" s="35"/>
    </row>
    <row r="85" spans="2:108" ht="15.75" thickBot="1" x14ac:dyDescent="0.3">
      <c r="C85" s="71" t="s">
        <v>24</v>
      </c>
      <c r="D85" s="155">
        <v>2022</v>
      </c>
      <c r="E85" s="36">
        <v>2023</v>
      </c>
      <c r="F85" s="36">
        <v>2024</v>
      </c>
      <c r="G85" s="36">
        <v>2025</v>
      </c>
      <c r="H85" s="36">
        <v>2026</v>
      </c>
      <c r="I85" s="36">
        <v>2027</v>
      </c>
      <c r="J85" s="36">
        <v>2028</v>
      </c>
      <c r="K85" s="36">
        <v>2029</v>
      </c>
      <c r="L85" s="37">
        <v>2030</v>
      </c>
    </row>
    <row r="86" spans="2:108" x14ac:dyDescent="0.25">
      <c r="C86" s="70" t="s">
        <v>2</v>
      </c>
      <c r="D86" s="152">
        <f t="shared" ref="D86:L86" si="25">+D43+D68</f>
        <v>-64353189236.378334</v>
      </c>
      <c r="E86" s="32">
        <f t="shared" si="25"/>
        <v>-71089998314.562469</v>
      </c>
      <c r="F86" s="32">
        <f t="shared" si="25"/>
        <v>-75030851370.620239</v>
      </c>
      <c r="G86" s="32">
        <f t="shared" si="25"/>
        <v>-76923735190.186646</v>
      </c>
      <c r="H86" s="32">
        <f t="shared" si="25"/>
        <v>-79138712502.955536</v>
      </c>
      <c r="I86" s="32">
        <f t="shared" si="25"/>
        <v>-85109669046.639526</v>
      </c>
      <c r="J86" s="32">
        <f t="shared" si="25"/>
        <v>-91478374381.48175</v>
      </c>
      <c r="K86" s="32">
        <f t="shared" si="25"/>
        <v>-98024229030.448135</v>
      </c>
      <c r="L86" s="33">
        <f t="shared" si="25"/>
        <v>-104978638889.11256</v>
      </c>
    </row>
    <row r="87" spans="2:108" x14ac:dyDescent="0.25">
      <c r="C87" s="178" t="s">
        <v>58</v>
      </c>
      <c r="D87" s="153">
        <f>+D49+D73</f>
        <v>-63897072157.856102</v>
      </c>
      <c r="E87" s="28">
        <f t="shared" ref="E87:L87" si="26">+E49+E73</f>
        <v>-70929056055.695557</v>
      </c>
      <c r="F87" s="28">
        <f t="shared" si="26"/>
        <v>-74730511327.21991</v>
      </c>
      <c r="G87" s="28">
        <f t="shared" si="26"/>
        <v>-77045672801.510773</v>
      </c>
      <c r="H87" s="28">
        <f t="shared" si="26"/>
        <v>-78891135663.99147</v>
      </c>
      <c r="I87" s="28">
        <f t="shared" si="26"/>
        <v>-84743099146.108887</v>
      </c>
      <c r="J87" s="28">
        <f t="shared" si="26"/>
        <v>-91186245811.461426</v>
      </c>
      <c r="K87" s="28">
        <f t="shared" si="26"/>
        <v>-97723350354.804428</v>
      </c>
      <c r="L87" s="29">
        <f t="shared" si="26"/>
        <v>-105233974647.68578</v>
      </c>
    </row>
    <row r="88" spans="2:108" x14ac:dyDescent="0.25">
      <c r="C88" s="178" t="s">
        <v>3</v>
      </c>
      <c r="D88" s="153">
        <f t="shared" ref="D88:L88" si="27">+D55+D78</f>
        <v>-64040401283.979736</v>
      </c>
      <c r="E88" s="28">
        <f t="shared" si="27"/>
        <v>-71019679790.81015</v>
      </c>
      <c r="F88" s="28">
        <f t="shared" si="27"/>
        <v>-74624639024.095795</v>
      </c>
      <c r="G88" s="28">
        <f t="shared" si="27"/>
        <v>-75656919574.289291</v>
      </c>
      <c r="H88" s="28">
        <f t="shared" si="27"/>
        <v>-77204896708.063354</v>
      </c>
      <c r="I88" s="28">
        <f t="shared" si="27"/>
        <v>-82348151464.728363</v>
      </c>
      <c r="J88" s="28">
        <f t="shared" si="27"/>
        <v>-88492420563.656433</v>
      </c>
      <c r="K88" s="28">
        <f t="shared" si="27"/>
        <v>-94425553025.29747</v>
      </c>
      <c r="L88" s="29">
        <f t="shared" si="27"/>
        <v>-100674278840.66608</v>
      </c>
    </row>
    <row r="89" spans="2:108" ht="15.75" thickBot="1" x14ac:dyDescent="0.3">
      <c r="C89" s="179" t="s">
        <v>4</v>
      </c>
      <c r="D89" s="154">
        <f t="shared" ref="D89:L89" si="28">+D61+D83</f>
        <v>-64461853102.437851</v>
      </c>
      <c r="E89" s="30">
        <f t="shared" si="28"/>
        <v>-70846119497.672958</v>
      </c>
      <c r="F89" s="30">
        <f t="shared" si="28"/>
        <v>-74095081571.553986</v>
      </c>
      <c r="G89" s="30">
        <f t="shared" si="28"/>
        <v>-75508121077.605057</v>
      </c>
      <c r="H89" s="30">
        <f t="shared" si="28"/>
        <v>-76936966243.149597</v>
      </c>
      <c r="I89" s="30">
        <f t="shared" si="28"/>
        <v>-82044096438.173065</v>
      </c>
      <c r="J89" s="30">
        <f t="shared" si="28"/>
        <v>-88166363078.406158</v>
      </c>
      <c r="K89" s="30">
        <f t="shared" si="28"/>
        <v>-94062673881.6353</v>
      </c>
      <c r="L89" s="31">
        <f t="shared" si="28"/>
        <v>-100296442774.58246</v>
      </c>
    </row>
    <row r="90" spans="2:108" ht="15.75" thickBot="1" x14ac:dyDescent="0.3">
      <c r="C90" s="21"/>
      <c r="D90" s="35"/>
      <c r="E90" s="35">
        <f>+E88-E86</f>
        <v>70318523.752319336</v>
      </c>
      <c r="F90" s="35">
        <f t="shared" ref="F90:L90" si="29">+F88-F86</f>
        <v>406212346.52444458</v>
      </c>
      <c r="G90" s="35">
        <f t="shared" si="29"/>
        <v>1266815615.8973541</v>
      </c>
      <c r="H90" s="35">
        <f t="shared" si="29"/>
        <v>1933815794.8921814</v>
      </c>
      <c r="I90" s="35">
        <f t="shared" si="29"/>
        <v>2761517581.9111633</v>
      </c>
      <c r="J90" s="35">
        <f t="shared" si="29"/>
        <v>2985953817.8253174</v>
      </c>
      <c r="K90" s="35">
        <f t="shared" si="29"/>
        <v>3598676005.1506653</v>
      </c>
      <c r="L90" s="35">
        <f t="shared" si="29"/>
        <v>4304360048.4464874</v>
      </c>
    </row>
    <row r="91" spans="2:108" ht="15.75" thickBot="1" x14ac:dyDescent="0.3">
      <c r="C91" s="176" t="s">
        <v>25</v>
      </c>
      <c r="D91" s="41">
        <v>2022</v>
      </c>
      <c r="E91" s="24">
        <v>2023</v>
      </c>
      <c r="F91" s="24">
        <v>2024</v>
      </c>
      <c r="G91" s="24">
        <v>2025</v>
      </c>
      <c r="H91" s="24">
        <v>2026</v>
      </c>
      <c r="I91" s="24">
        <v>2027</v>
      </c>
      <c r="J91" s="24">
        <v>2028</v>
      </c>
      <c r="K91" s="24">
        <v>2029</v>
      </c>
      <c r="L91" s="25">
        <v>2030</v>
      </c>
    </row>
    <row r="92" spans="2:108" s="45" customFormat="1" x14ac:dyDescent="0.25">
      <c r="B92" s="187" t="s">
        <v>2</v>
      </c>
      <c r="C92" s="177" t="s">
        <v>26</v>
      </c>
      <c r="D92" s="42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4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0</v>
      </c>
      <c r="AB92" s="45">
        <v>0</v>
      </c>
      <c r="AC92" s="45">
        <v>0</v>
      </c>
      <c r="AD92" s="45">
        <v>0</v>
      </c>
      <c r="AE92" s="45">
        <v>0</v>
      </c>
      <c r="AF92" s="45">
        <v>0</v>
      </c>
      <c r="AG92" s="45">
        <v>0</v>
      </c>
      <c r="AH92" s="45">
        <v>0</v>
      </c>
      <c r="AI92" s="45">
        <v>0</v>
      </c>
      <c r="AJ92" s="45">
        <v>0</v>
      </c>
      <c r="AK92" s="45">
        <v>0</v>
      </c>
      <c r="AL92" s="45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T92" s="45">
        <v>0</v>
      </c>
      <c r="AU92" s="45">
        <v>0</v>
      </c>
      <c r="AV92" s="45">
        <v>0</v>
      </c>
      <c r="AW92" s="45">
        <v>0</v>
      </c>
      <c r="AX92" s="45">
        <v>0</v>
      </c>
      <c r="AY92" s="45">
        <v>0</v>
      </c>
      <c r="AZ92" s="45">
        <v>0</v>
      </c>
      <c r="BA92" s="45">
        <v>0</v>
      </c>
      <c r="BB92" s="45">
        <v>0</v>
      </c>
      <c r="BC92" s="45">
        <v>0</v>
      </c>
      <c r="BD92" s="45">
        <v>0</v>
      </c>
      <c r="BE92" s="45">
        <v>0</v>
      </c>
      <c r="BF92" s="45">
        <v>0</v>
      </c>
      <c r="BG92" s="45">
        <v>0</v>
      </c>
      <c r="BH92" s="45">
        <v>0</v>
      </c>
      <c r="BI92" s="45">
        <v>0</v>
      </c>
      <c r="BJ92" s="45">
        <v>0</v>
      </c>
      <c r="BK92" s="45">
        <v>0</v>
      </c>
      <c r="BL92" s="45">
        <v>0</v>
      </c>
      <c r="BM92" s="45">
        <v>0</v>
      </c>
      <c r="BN92" s="45">
        <v>0</v>
      </c>
      <c r="BO92" s="45">
        <v>0</v>
      </c>
      <c r="BP92" s="45">
        <v>0</v>
      </c>
      <c r="BQ92" s="45">
        <v>0</v>
      </c>
      <c r="BR92" s="45">
        <v>0</v>
      </c>
      <c r="BS92" s="45">
        <v>0</v>
      </c>
      <c r="BT92" s="45">
        <v>0</v>
      </c>
      <c r="BU92" s="45">
        <v>0</v>
      </c>
      <c r="BV92" s="45">
        <v>0</v>
      </c>
      <c r="BW92" s="45">
        <v>0</v>
      </c>
      <c r="BX92" s="45">
        <v>0</v>
      </c>
      <c r="BY92" s="45">
        <v>0</v>
      </c>
      <c r="BZ92" s="45">
        <v>0</v>
      </c>
      <c r="CA92" s="45">
        <v>0</v>
      </c>
      <c r="CB92" s="45">
        <v>0</v>
      </c>
      <c r="CC92" s="45">
        <v>0</v>
      </c>
      <c r="CD92" s="45">
        <v>0</v>
      </c>
      <c r="CE92" s="45">
        <v>0</v>
      </c>
      <c r="CF92" s="45">
        <v>0</v>
      </c>
      <c r="CG92" s="45">
        <v>0</v>
      </c>
      <c r="CH92" s="45">
        <v>0</v>
      </c>
      <c r="CI92" s="45">
        <v>0</v>
      </c>
      <c r="CJ92" s="45">
        <v>0</v>
      </c>
      <c r="CK92" s="45">
        <v>0</v>
      </c>
      <c r="CL92" s="45">
        <v>0</v>
      </c>
      <c r="CM92" s="45">
        <v>0</v>
      </c>
      <c r="CN92" s="45">
        <v>0</v>
      </c>
      <c r="CO92" s="45">
        <v>0</v>
      </c>
      <c r="CP92" s="45">
        <v>0</v>
      </c>
      <c r="CQ92" s="45">
        <v>0</v>
      </c>
      <c r="CR92" s="45">
        <v>0</v>
      </c>
      <c r="CS92" s="45">
        <v>0</v>
      </c>
      <c r="CT92" s="45">
        <v>0</v>
      </c>
      <c r="CU92" s="45">
        <v>0</v>
      </c>
      <c r="CV92" s="45">
        <v>0</v>
      </c>
      <c r="CW92" s="45">
        <v>0</v>
      </c>
      <c r="CX92" s="45">
        <v>0</v>
      </c>
      <c r="CY92" s="45">
        <v>0</v>
      </c>
      <c r="CZ92" s="45">
        <v>0</v>
      </c>
      <c r="DA92" s="45">
        <v>0</v>
      </c>
      <c r="DB92" s="45">
        <v>0</v>
      </c>
      <c r="DC92" s="45">
        <v>0</v>
      </c>
      <c r="DD92" s="45">
        <v>0</v>
      </c>
    </row>
    <row r="93" spans="2:108" s="45" customFormat="1" ht="15.75" thickBot="1" x14ac:dyDescent="0.3">
      <c r="B93" s="188"/>
      <c r="C93" s="179" t="s">
        <v>27</v>
      </c>
      <c r="D93" s="46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8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0</v>
      </c>
      <c r="AG93" s="45">
        <v>0</v>
      </c>
      <c r="AH93" s="45">
        <v>0</v>
      </c>
      <c r="AI93" s="45">
        <v>0</v>
      </c>
      <c r="AJ93" s="45">
        <v>0</v>
      </c>
      <c r="AK93" s="45">
        <v>0</v>
      </c>
      <c r="AL93" s="45">
        <v>0</v>
      </c>
      <c r="AM93" s="45">
        <v>0</v>
      </c>
      <c r="AN93" s="45">
        <v>0</v>
      </c>
      <c r="AO93" s="45">
        <v>0</v>
      </c>
      <c r="AP93" s="45">
        <v>0</v>
      </c>
      <c r="AQ93" s="45">
        <v>0</v>
      </c>
      <c r="AR93" s="45">
        <v>0</v>
      </c>
      <c r="AS93" s="45">
        <v>0</v>
      </c>
      <c r="AT93" s="45">
        <v>0</v>
      </c>
      <c r="AU93" s="45">
        <v>0</v>
      </c>
      <c r="AV93" s="45">
        <v>0</v>
      </c>
      <c r="AW93" s="45">
        <v>0</v>
      </c>
      <c r="AX93" s="45">
        <v>0</v>
      </c>
      <c r="AY93" s="45">
        <v>0</v>
      </c>
      <c r="AZ93" s="45">
        <v>0</v>
      </c>
      <c r="BA93" s="45">
        <v>0</v>
      </c>
      <c r="BB93" s="45">
        <v>0</v>
      </c>
      <c r="BC93" s="45">
        <v>0</v>
      </c>
      <c r="BD93" s="45">
        <v>0</v>
      </c>
      <c r="BE93" s="45">
        <v>0</v>
      </c>
      <c r="BF93" s="45">
        <v>0</v>
      </c>
      <c r="BG93" s="45">
        <v>0</v>
      </c>
      <c r="BH93" s="45">
        <v>0</v>
      </c>
      <c r="BI93" s="45">
        <v>0</v>
      </c>
      <c r="BJ93" s="45">
        <v>0</v>
      </c>
      <c r="BK93" s="45">
        <v>0</v>
      </c>
      <c r="BL93" s="45">
        <v>0</v>
      </c>
      <c r="BM93" s="45">
        <v>0</v>
      </c>
      <c r="BN93" s="45">
        <v>0</v>
      </c>
      <c r="BO93" s="45">
        <v>0</v>
      </c>
      <c r="BP93" s="45">
        <v>0</v>
      </c>
      <c r="BQ93" s="45">
        <v>0</v>
      </c>
      <c r="BR93" s="45">
        <v>0</v>
      </c>
      <c r="BS93" s="45">
        <v>0</v>
      </c>
      <c r="BT93" s="45">
        <v>0</v>
      </c>
      <c r="BU93" s="45">
        <v>0</v>
      </c>
      <c r="BV93" s="45">
        <v>0</v>
      </c>
      <c r="BW93" s="45">
        <v>0</v>
      </c>
      <c r="BX93" s="45">
        <v>0</v>
      </c>
      <c r="BY93" s="45">
        <v>0</v>
      </c>
      <c r="BZ93" s="45">
        <v>0</v>
      </c>
      <c r="CA93" s="45">
        <v>0</v>
      </c>
      <c r="CB93" s="45">
        <v>0</v>
      </c>
      <c r="CC93" s="45">
        <v>0</v>
      </c>
      <c r="CD93" s="45">
        <v>0</v>
      </c>
      <c r="CE93" s="45">
        <v>0</v>
      </c>
      <c r="CF93" s="45">
        <v>0</v>
      </c>
      <c r="CG93" s="45">
        <v>0</v>
      </c>
      <c r="CH93" s="45">
        <v>0</v>
      </c>
      <c r="CI93" s="45">
        <v>0</v>
      </c>
      <c r="CJ93" s="45">
        <v>0</v>
      </c>
      <c r="CK93" s="45">
        <v>0</v>
      </c>
      <c r="CL93" s="45">
        <v>0</v>
      </c>
      <c r="CM93" s="45">
        <v>0</v>
      </c>
      <c r="CN93" s="45">
        <v>0</v>
      </c>
      <c r="CO93" s="45">
        <v>0</v>
      </c>
      <c r="CP93" s="45">
        <v>0</v>
      </c>
      <c r="CQ93" s="45">
        <v>0</v>
      </c>
      <c r="CR93" s="45">
        <v>0</v>
      </c>
      <c r="CS93" s="45">
        <v>0</v>
      </c>
      <c r="CT93" s="45">
        <v>0</v>
      </c>
      <c r="CU93" s="45">
        <v>0</v>
      </c>
      <c r="CV93" s="45">
        <v>0</v>
      </c>
      <c r="CW93" s="45">
        <v>0</v>
      </c>
      <c r="CX93" s="45">
        <v>0</v>
      </c>
      <c r="CY93" s="45">
        <v>0</v>
      </c>
      <c r="CZ93" s="45">
        <v>0</v>
      </c>
      <c r="DA93" s="45">
        <v>0</v>
      </c>
      <c r="DB93" s="45">
        <v>0</v>
      </c>
      <c r="DC93" s="45">
        <v>0</v>
      </c>
      <c r="DD93" s="45">
        <v>0</v>
      </c>
    </row>
    <row r="94" spans="2:108" s="45" customFormat="1" x14ac:dyDescent="0.25">
      <c r="B94" s="187" t="s">
        <v>58</v>
      </c>
      <c r="C94" s="177" t="s">
        <v>26</v>
      </c>
      <c r="D94" s="42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4">
        <v>0</v>
      </c>
    </row>
    <row r="95" spans="2:108" s="45" customFormat="1" ht="15.75" thickBot="1" x14ac:dyDescent="0.3">
      <c r="B95" s="188"/>
      <c r="C95" s="179" t="s">
        <v>27</v>
      </c>
      <c r="D95" s="46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8">
        <v>0</v>
      </c>
    </row>
    <row r="96" spans="2:108" s="45" customFormat="1" x14ac:dyDescent="0.25">
      <c r="B96" s="187" t="s">
        <v>3</v>
      </c>
      <c r="C96" s="177" t="s">
        <v>26</v>
      </c>
      <c r="D96" s="42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4">
        <v>0</v>
      </c>
    </row>
    <row r="97" spans="2:12" s="45" customFormat="1" ht="15.75" thickBot="1" x14ac:dyDescent="0.3">
      <c r="B97" s="188"/>
      <c r="C97" s="179" t="s">
        <v>27</v>
      </c>
      <c r="D97" s="46">
        <v>5670.817095833333</v>
      </c>
      <c r="E97" s="47">
        <v>1443.3329283333333</v>
      </c>
      <c r="F97" s="47">
        <v>1287.4953350000001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8">
        <v>0</v>
      </c>
    </row>
    <row r="98" spans="2:12" s="45" customFormat="1" x14ac:dyDescent="0.25">
      <c r="B98" s="187" t="s">
        <v>4</v>
      </c>
      <c r="C98" s="177" t="s">
        <v>26</v>
      </c>
      <c r="D98" s="42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4">
        <v>0</v>
      </c>
    </row>
    <row r="99" spans="2:12" s="45" customFormat="1" ht="15.75" thickBot="1" x14ac:dyDescent="0.3">
      <c r="B99" s="188"/>
      <c r="C99" s="179" t="s">
        <v>27</v>
      </c>
      <c r="D99" s="46">
        <v>22180.437325833333</v>
      </c>
      <c r="E99" s="47">
        <v>3810.2552833333334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8">
        <v>0</v>
      </c>
    </row>
    <row r="100" spans="2:12" s="45" customFormat="1" ht="15.75" thickBot="1" x14ac:dyDescent="0.3">
      <c r="B100"/>
      <c r="C100" s="21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2:12" x14ac:dyDescent="0.25">
      <c r="C101" s="55" t="s">
        <v>32</v>
      </c>
      <c r="D101" s="56" t="s">
        <v>33</v>
      </c>
      <c r="E101" s="56" t="s">
        <v>34</v>
      </c>
      <c r="F101" s="56" t="s">
        <v>35</v>
      </c>
      <c r="G101" s="57" t="s">
        <v>36</v>
      </c>
    </row>
    <row r="102" spans="2:12" x14ac:dyDescent="0.25">
      <c r="C102" s="58" t="s">
        <v>29</v>
      </c>
      <c r="D102" s="59">
        <v>2.2200000000000002</v>
      </c>
      <c r="E102" s="59">
        <v>2.2200000000000002</v>
      </c>
      <c r="F102" s="59">
        <v>1.35</v>
      </c>
      <c r="G102" s="60">
        <v>2.2200000000000002</v>
      </c>
      <c r="I102">
        <f>+(E102-F102)/E102</f>
        <v>0.39189189189189189</v>
      </c>
    </row>
    <row r="103" spans="2:12" x14ac:dyDescent="0.25">
      <c r="C103" s="58" t="s">
        <v>30</v>
      </c>
      <c r="D103" s="59">
        <v>1.06</v>
      </c>
      <c r="E103" s="59">
        <v>0.9</v>
      </c>
      <c r="F103" s="59">
        <v>1.06</v>
      </c>
      <c r="G103" s="60">
        <v>1.06</v>
      </c>
    </row>
    <row r="104" spans="2:12" ht="15.75" thickBot="1" x14ac:dyDescent="0.3">
      <c r="C104" s="61" t="s">
        <v>31</v>
      </c>
      <c r="D104" s="62">
        <v>2.37</v>
      </c>
      <c r="E104" s="62">
        <v>2.37</v>
      </c>
      <c r="F104" s="62">
        <v>1.44</v>
      </c>
      <c r="G104" s="63"/>
    </row>
    <row r="105" spans="2:12" ht="15.75" thickBot="1" x14ac:dyDescent="0.3"/>
    <row r="106" spans="2:12" x14ac:dyDescent="0.25">
      <c r="C106" s="55" t="s">
        <v>37</v>
      </c>
      <c r="D106" s="56" t="s">
        <v>33</v>
      </c>
      <c r="E106" s="56" t="s">
        <v>34</v>
      </c>
      <c r="F106" s="56" t="s">
        <v>35</v>
      </c>
      <c r="G106" s="57" t="s">
        <v>36</v>
      </c>
      <c r="I106" s="85" t="s">
        <v>18</v>
      </c>
      <c r="J106" s="85" t="s">
        <v>53</v>
      </c>
    </row>
    <row r="107" spans="2:12" x14ac:dyDescent="0.25">
      <c r="C107" s="58" t="s">
        <v>29</v>
      </c>
      <c r="D107" s="75">
        <f>+D102/4.5</f>
        <v>0.4933333333333334</v>
      </c>
      <c r="E107" s="75">
        <f>+E102/4.5</f>
        <v>0.4933333333333334</v>
      </c>
      <c r="F107" s="75">
        <f>+F102/4.5</f>
        <v>0.30000000000000004</v>
      </c>
      <c r="G107" s="76">
        <f>+G102/4.5</f>
        <v>0.4933333333333334</v>
      </c>
      <c r="H107" s="79">
        <v>0.6</v>
      </c>
      <c r="I107" s="84">
        <f>4.5*H107</f>
        <v>2.6999999999999997</v>
      </c>
      <c r="J107">
        <f>+I107*(1-I102)</f>
        <v>1.6418918918918917</v>
      </c>
    </row>
    <row r="108" spans="2:12" x14ac:dyDescent="0.25">
      <c r="C108" s="58" t="s">
        <v>30</v>
      </c>
      <c r="D108" s="75">
        <f>+D103/3.2</f>
        <v>0.33124999999999999</v>
      </c>
      <c r="E108" s="75">
        <f>+E103/3.2</f>
        <v>0.28125</v>
      </c>
      <c r="F108" s="75">
        <f>+F103/3.2</f>
        <v>0.33124999999999999</v>
      </c>
      <c r="G108" s="76">
        <f>+G103/3.2</f>
        <v>0.33124999999999999</v>
      </c>
      <c r="H108" s="79">
        <v>0.55000000000000004</v>
      </c>
      <c r="I108" s="84">
        <f>+H108*3.2</f>
        <v>1.7600000000000002</v>
      </c>
      <c r="J108">
        <f>+I108*(1-I103)</f>
        <v>1.7600000000000002</v>
      </c>
    </row>
    <row r="109" spans="2:12" ht="15.75" thickBot="1" x14ac:dyDescent="0.3">
      <c r="C109" s="61" t="s">
        <v>31</v>
      </c>
      <c r="D109" s="77">
        <f>+D104/2.8</f>
        <v>0.84642857142857153</v>
      </c>
      <c r="E109" s="77">
        <f>+E104/2.8</f>
        <v>0.84642857142857153</v>
      </c>
      <c r="F109" s="77">
        <f>+F104/2.8</f>
        <v>0.51428571428571435</v>
      </c>
      <c r="G109" s="78">
        <f>+G104/2.8</f>
        <v>0</v>
      </c>
    </row>
    <row r="111" spans="2:12" x14ac:dyDescent="0.25">
      <c r="D111" s="23"/>
      <c r="E111" s="23"/>
      <c r="F111" s="23"/>
      <c r="G111" s="23"/>
      <c r="H111" s="23"/>
      <c r="I111" s="23" t="e">
        <f>+#REF!-#REF!</f>
        <v>#REF!</v>
      </c>
      <c r="J111" s="23" t="e">
        <f>+#REF!-#REF!</f>
        <v>#REF!</v>
      </c>
      <c r="K111" s="23" t="e">
        <f>+#REF!-#REF!</f>
        <v>#REF!</v>
      </c>
      <c r="L111" s="23" t="e">
        <f>+#REF!-#REF!</f>
        <v>#REF!</v>
      </c>
    </row>
    <row r="112" spans="2:12" x14ac:dyDescent="0.25">
      <c r="C112" s="197" t="s">
        <v>38</v>
      </c>
      <c r="D112" s="197"/>
      <c r="E112" s="197"/>
      <c r="F112" s="197"/>
      <c r="H112" s="64"/>
    </row>
    <row r="113" spans="3:10" x14ac:dyDescent="0.25">
      <c r="C113" s="197" t="s">
        <v>39</v>
      </c>
      <c r="D113" s="197"/>
      <c r="E113" s="197"/>
      <c r="F113" s="197"/>
      <c r="H113" s="64"/>
    </row>
    <row r="114" spans="3:10" x14ac:dyDescent="0.25">
      <c r="C114" s="197" t="s">
        <v>40</v>
      </c>
      <c r="D114" s="197"/>
      <c r="E114" s="197"/>
      <c r="F114" s="197"/>
      <c r="H114" s="64"/>
    </row>
    <row r="115" spans="3:10" x14ac:dyDescent="0.25">
      <c r="C115" s="197" t="s">
        <v>41</v>
      </c>
      <c r="D115" s="197"/>
      <c r="E115" s="197"/>
      <c r="F115" s="197"/>
    </row>
    <row r="116" spans="3:10" x14ac:dyDescent="0.25">
      <c r="H116" s="65"/>
    </row>
    <row r="117" spans="3:10" x14ac:dyDescent="0.25">
      <c r="C117" s="197" t="s">
        <v>42</v>
      </c>
      <c r="D117" s="197"/>
      <c r="E117" s="197"/>
      <c r="F117" s="197"/>
      <c r="J117" s="64"/>
    </row>
    <row r="118" spans="3:10" x14ac:dyDescent="0.25">
      <c r="C118" s="66" t="s">
        <v>43</v>
      </c>
      <c r="D118" s="66"/>
      <c r="E118" s="66" t="s">
        <v>44</v>
      </c>
      <c r="F118" s="66" t="s">
        <v>45</v>
      </c>
    </row>
    <row r="119" spans="3:10" x14ac:dyDescent="0.25">
      <c r="C119" s="197" t="s">
        <v>46</v>
      </c>
      <c r="D119" s="197"/>
      <c r="E119" s="197"/>
      <c r="F119" s="197"/>
    </row>
    <row r="121" spans="3:10" x14ac:dyDescent="0.25">
      <c r="C121" s="197" t="s">
        <v>49</v>
      </c>
      <c r="D121" s="197"/>
      <c r="E121" s="197"/>
      <c r="F121" s="197"/>
    </row>
    <row r="122" spans="3:10" x14ac:dyDescent="0.25">
      <c r="D122" s="66" t="s">
        <v>48</v>
      </c>
    </row>
    <row r="123" spans="3:10" x14ac:dyDescent="0.25">
      <c r="C123" s="66" t="s">
        <v>26</v>
      </c>
      <c r="D123" s="66">
        <v>35</v>
      </c>
    </row>
    <row r="124" spans="3:10" x14ac:dyDescent="0.25">
      <c r="C124" s="66" t="s">
        <v>27</v>
      </c>
      <c r="D124" s="66">
        <v>65</v>
      </c>
    </row>
    <row r="125" spans="3:10" x14ac:dyDescent="0.25">
      <c r="C125" s="66" t="s">
        <v>47</v>
      </c>
      <c r="D125" s="66">
        <v>90</v>
      </c>
    </row>
    <row r="127" spans="3:10" x14ac:dyDescent="0.25">
      <c r="C127" s="197" t="s">
        <v>50</v>
      </c>
      <c r="D127" s="197"/>
      <c r="E127" s="197"/>
      <c r="F127" s="197"/>
    </row>
    <row r="128" spans="3:10" x14ac:dyDescent="0.25">
      <c r="C128" s="197" t="s">
        <v>51</v>
      </c>
      <c r="D128" s="197"/>
      <c r="E128" s="197"/>
      <c r="F128" s="197"/>
    </row>
    <row r="131" spans="3:5" x14ac:dyDescent="0.25">
      <c r="C131">
        <f>5700*2.09</f>
        <v>11913</v>
      </c>
    </row>
    <row r="132" spans="3:5" x14ac:dyDescent="0.25">
      <c r="C132">
        <f>+C131-(1800*4.3)</f>
        <v>4173</v>
      </c>
      <c r="D132">
        <f>+E132-C132</f>
        <v>3627</v>
      </c>
      <c r="E132">
        <f>6*1300</f>
        <v>7800</v>
      </c>
    </row>
    <row r="134" spans="3:5" x14ac:dyDescent="0.25">
      <c r="C134">
        <f>5700*2.09+500</f>
        <v>12413</v>
      </c>
    </row>
    <row r="135" spans="3:5" x14ac:dyDescent="0.25">
      <c r="C135">
        <f>+C134-(1800*4.3)</f>
        <v>4673</v>
      </c>
      <c r="D135">
        <f>+E135-C135</f>
        <v>3127</v>
      </c>
      <c r="E135">
        <f>6*1300</f>
        <v>7800</v>
      </c>
    </row>
    <row r="136" spans="3:5" x14ac:dyDescent="0.25">
      <c r="D136">
        <f>+D135/4.3</f>
        <v>727.20930232558146</v>
      </c>
    </row>
  </sheetData>
  <mergeCells count="23">
    <mergeCell ref="B23:B26"/>
    <mergeCell ref="A2:A21"/>
    <mergeCell ref="B2:B6"/>
    <mergeCell ref="B7:B11"/>
    <mergeCell ref="B12:B16"/>
    <mergeCell ref="B17:B21"/>
    <mergeCell ref="C115:F115"/>
    <mergeCell ref="B28:B31"/>
    <mergeCell ref="B33:B35"/>
    <mergeCell ref="B37:C37"/>
    <mergeCell ref="B63:C63"/>
    <mergeCell ref="B92:B93"/>
    <mergeCell ref="B94:B95"/>
    <mergeCell ref="B96:B97"/>
    <mergeCell ref="B98:B99"/>
    <mergeCell ref="C112:F112"/>
    <mergeCell ref="C113:F113"/>
    <mergeCell ref="C114:F114"/>
    <mergeCell ref="C117:F117"/>
    <mergeCell ref="C119:F119"/>
    <mergeCell ref="C121:F121"/>
    <mergeCell ref="C127:F127"/>
    <mergeCell ref="C128:F128"/>
  </mergeCells>
  <conditionalFormatting sqref="D23:L26">
    <cfRule type="cellIs" dxfId="3" priority="2" operator="lessThan">
      <formula>0.85</formula>
    </cfRule>
  </conditionalFormatting>
  <conditionalFormatting sqref="D28:L31">
    <cfRule type="cellIs" dxfId="2" priority="1" operator="lessThan">
      <formula>0.77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D136"/>
  <sheetViews>
    <sheetView showGridLines="0" tabSelected="1" topLeftCell="L1" zoomScale="130" zoomScaleNormal="130" workbookViewId="0">
      <selection activeCell="P5" sqref="P5"/>
    </sheetView>
  </sheetViews>
  <sheetFormatPr baseColWidth="10" defaultRowHeight="15" outlineLevelRow="1" x14ac:dyDescent="0.25"/>
  <cols>
    <col min="2" max="2" width="22.7109375" bestFit="1" customWidth="1"/>
    <col min="3" max="3" width="30.42578125" customWidth="1"/>
    <col min="4" max="7" width="18.85546875" bestFit="1" customWidth="1"/>
    <col min="8" max="8" width="20.42578125" bestFit="1" customWidth="1"/>
    <col min="9" max="9" width="21.5703125" bestFit="1" customWidth="1"/>
    <col min="10" max="10" width="22.7109375" bestFit="1" customWidth="1"/>
    <col min="11" max="11" width="24.42578125" bestFit="1" customWidth="1"/>
    <col min="12" max="12" width="25.5703125" bestFit="1" customWidth="1"/>
  </cols>
  <sheetData>
    <row r="1" spans="1:21" ht="15.75" thickBot="1" x14ac:dyDescent="0.3">
      <c r="C1" s="139" t="s">
        <v>0</v>
      </c>
      <c r="D1" s="133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5">
        <v>2030</v>
      </c>
    </row>
    <row r="2" spans="1:21" outlineLevel="1" x14ac:dyDescent="0.25">
      <c r="A2" s="190" t="s">
        <v>1</v>
      </c>
      <c r="B2" s="194" t="s">
        <v>2</v>
      </c>
      <c r="C2" s="181" t="s">
        <v>33</v>
      </c>
      <c r="D2" s="134">
        <v>2080.5177691666668</v>
      </c>
      <c r="E2" s="2">
        <v>2538.4654749999995</v>
      </c>
      <c r="F2" s="2">
        <v>2110.345764166666</v>
      </c>
      <c r="G2" s="2">
        <v>2442.5672966666666</v>
      </c>
      <c r="H2" s="2">
        <v>2383.4035625000001</v>
      </c>
      <c r="I2" s="2">
        <v>2237.9537299999997</v>
      </c>
      <c r="J2" s="2">
        <v>2274.0429100000001</v>
      </c>
      <c r="K2" s="2">
        <v>2291.9533916666664</v>
      </c>
      <c r="L2" s="3">
        <v>3836.7972250000003</v>
      </c>
    </row>
    <row r="3" spans="1:21" outlineLevel="1" x14ac:dyDescent="0.25">
      <c r="A3" s="191"/>
      <c r="B3" s="195"/>
      <c r="C3" s="182" t="s">
        <v>57</v>
      </c>
      <c r="D3" s="135">
        <v>4745.5155374999995</v>
      </c>
      <c r="E3" s="5">
        <v>3941.6585774999985</v>
      </c>
      <c r="F3" s="129">
        <v>5121.0309591666655</v>
      </c>
      <c r="G3" s="129">
        <v>4795.614057499999</v>
      </c>
      <c r="H3" s="129">
        <v>5104.4896316666664</v>
      </c>
      <c r="I3" s="129">
        <v>5553.0876900000003</v>
      </c>
      <c r="J3" s="129">
        <v>5711.4136541666676</v>
      </c>
      <c r="K3" s="129">
        <v>5829.4547233333342</v>
      </c>
      <c r="L3" s="130">
        <v>5553.7350766666668</v>
      </c>
    </row>
    <row r="4" spans="1:21" outlineLevel="1" x14ac:dyDescent="0.25">
      <c r="A4" s="191"/>
      <c r="B4" s="195"/>
      <c r="C4" s="182" t="s">
        <v>56</v>
      </c>
      <c r="D4" s="135">
        <v>51.083105833333342</v>
      </c>
      <c r="E4" s="5">
        <v>713.03413749999993</v>
      </c>
      <c r="F4" s="129">
        <v>32.855713333333334</v>
      </c>
      <c r="G4" s="129">
        <v>264.48182916666667</v>
      </c>
      <c r="H4" s="129">
        <v>187.61934416666668</v>
      </c>
      <c r="I4" s="129">
        <v>42.766714999999998</v>
      </c>
      <c r="J4" s="129">
        <v>39.969180833333333</v>
      </c>
      <c r="K4" s="129">
        <v>40.920930833333337</v>
      </c>
      <c r="L4" s="130">
        <v>0</v>
      </c>
    </row>
    <row r="5" spans="1:21" outlineLevel="1" x14ac:dyDescent="0.25">
      <c r="A5" s="191"/>
      <c r="B5" s="195"/>
      <c r="C5" s="182" t="s">
        <v>36</v>
      </c>
      <c r="D5" s="135">
        <v>983.26436666666666</v>
      </c>
      <c r="E5" s="5">
        <v>1208.0055183333336</v>
      </c>
      <c r="F5" s="129">
        <v>1225.9245958333336</v>
      </c>
      <c r="G5" s="129">
        <v>1256.3669000000002</v>
      </c>
      <c r="H5" s="129">
        <v>1282.0910324999998</v>
      </c>
      <c r="I5" s="129">
        <v>1307.8151716666666</v>
      </c>
      <c r="J5" s="129">
        <v>1333.5393100000001</v>
      </c>
      <c r="K5" s="129">
        <v>1360.29241</v>
      </c>
      <c r="L5" s="130">
        <v>1387.0455191666667</v>
      </c>
    </row>
    <row r="6" spans="1:21" ht="15.75" thickBot="1" x14ac:dyDescent="0.3">
      <c r="A6" s="191"/>
      <c r="B6" s="196"/>
      <c r="C6" s="183" t="s">
        <v>18</v>
      </c>
      <c r="D6" s="136">
        <f>+SUM(D2:D5)</f>
        <v>7860.3807791666659</v>
      </c>
      <c r="E6" s="7">
        <f t="shared" ref="E6:L6" si="0">+SUM(E2:E5)</f>
        <v>8401.1637083333317</v>
      </c>
      <c r="F6" s="7">
        <f t="shared" si="0"/>
        <v>8490.1570324999975</v>
      </c>
      <c r="G6" s="7">
        <f t="shared" si="0"/>
        <v>8759.0300833333331</v>
      </c>
      <c r="H6" s="7">
        <f t="shared" si="0"/>
        <v>8957.6035708333329</v>
      </c>
      <c r="I6" s="7">
        <f t="shared" si="0"/>
        <v>9141.6233066666664</v>
      </c>
      <c r="J6" s="7">
        <f t="shared" si="0"/>
        <v>9358.9650550000006</v>
      </c>
      <c r="K6" s="7">
        <f t="shared" si="0"/>
        <v>9522.621455833334</v>
      </c>
      <c r="L6" s="8">
        <f t="shared" si="0"/>
        <v>10777.577820833332</v>
      </c>
      <c r="N6" s="146">
        <f>+D6/4.3</f>
        <v>1827.9955300387596</v>
      </c>
      <c r="Q6">
        <v>5000</v>
      </c>
      <c r="R6">
        <v>100</v>
      </c>
      <c r="S6">
        <v>10</v>
      </c>
      <c r="T6">
        <f>+SUM(Q6:S6)</f>
        <v>5110</v>
      </c>
      <c r="U6">
        <f>+T6/T12</f>
        <v>15.869565217391305</v>
      </c>
    </row>
    <row r="7" spans="1:21" hidden="1" outlineLevel="1" x14ac:dyDescent="0.25">
      <c r="A7" s="191"/>
      <c r="B7" s="194" t="s">
        <v>58</v>
      </c>
      <c r="C7" s="181" t="s">
        <v>33</v>
      </c>
      <c r="D7" s="134">
        <v>3622.2530941666664</v>
      </c>
      <c r="E7" s="2">
        <v>4092.0807508333332</v>
      </c>
      <c r="F7" s="2">
        <v>4368.5256749999999</v>
      </c>
      <c r="G7" s="2">
        <v>4548.7317816666664</v>
      </c>
      <c r="H7" s="2">
        <v>4299.5159541666671</v>
      </c>
      <c r="I7" s="2">
        <v>4569.6455941666663</v>
      </c>
      <c r="J7" s="2">
        <v>4479.3106666666672</v>
      </c>
      <c r="K7" s="2">
        <v>4573.5261725</v>
      </c>
      <c r="L7" s="3">
        <v>4825.9730266666675</v>
      </c>
    </row>
    <row r="8" spans="1:21" hidden="1" outlineLevel="1" x14ac:dyDescent="0.25">
      <c r="A8" s="191"/>
      <c r="B8" s="195"/>
      <c r="C8" s="182" t="s">
        <v>57</v>
      </c>
      <c r="D8" s="135">
        <v>4116.7517275000009</v>
      </c>
      <c r="E8" s="5">
        <v>3651.9698683333345</v>
      </c>
      <c r="F8" s="5">
        <v>3556.2782191666665</v>
      </c>
      <c r="G8" s="5">
        <v>3510.5350425000006</v>
      </c>
      <c r="H8" s="5">
        <v>4120.853191666667</v>
      </c>
      <c r="I8" s="5">
        <v>3954.7471100000002</v>
      </c>
      <c r="J8" s="5">
        <v>4309.322818333334</v>
      </c>
      <c r="K8" s="5">
        <v>4409.8496000000014</v>
      </c>
      <c r="L8" s="6">
        <v>4023.8423933333333</v>
      </c>
    </row>
    <row r="9" spans="1:21" hidden="1" outlineLevel="1" x14ac:dyDescent="0.25">
      <c r="A9" s="191"/>
      <c r="B9" s="195"/>
      <c r="C9" s="182" t="s">
        <v>56</v>
      </c>
      <c r="D9" s="135">
        <v>0</v>
      </c>
      <c r="E9" s="5">
        <v>91.932612500000005</v>
      </c>
      <c r="F9" s="5">
        <v>94.987812500000004</v>
      </c>
      <c r="G9" s="5">
        <v>196.35169333333332</v>
      </c>
      <c r="H9" s="5">
        <v>0</v>
      </c>
      <c r="I9" s="5">
        <v>104.81758416666666</v>
      </c>
      <c r="J9" s="5">
        <v>0</v>
      </c>
      <c r="K9" s="5">
        <v>0</v>
      </c>
      <c r="L9" s="6">
        <v>355.30440750000002</v>
      </c>
    </row>
    <row r="10" spans="1:21" hidden="1" outlineLevel="1" x14ac:dyDescent="0.25">
      <c r="A10" s="191"/>
      <c r="B10" s="195"/>
      <c r="C10" s="182" t="s">
        <v>36</v>
      </c>
      <c r="D10" s="135">
        <v>1520.8631908333334</v>
      </c>
      <c r="E10" s="5">
        <v>1864.8291191666667</v>
      </c>
      <c r="F10" s="5">
        <v>1908.0384591666668</v>
      </c>
      <c r="G10" s="5">
        <v>1946.2948700000004</v>
      </c>
      <c r="H10" s="5">
        <v>1986.1452999999999</v>
      </c>
      <c r="I10" s="5">
        <v>2025.9957283333331</v>
      </c>
      <c r="J10" s="5">
        <v>2065.8461533333334</v>
      </c>
      <c r="K10" s="5">
        <v>2107.2905983333335</v>
      </c>
      <c r="L10" s="6">
        <v>2148.7350416666668</v>
      </c>
    </row>
    <row r="11" spans="1:21" ht="15.75" hidden="1" thickBot="1" x14ac:dyDescent="0.3">
      <c r="A11" s="191"/>
      <c r="B11" s="196"/>
      <c r="C11" s="183" t="s">
        <v>18</v>
      </c>
      <c r="D11" s="136">
        <f>+SUM(D7:D10)</f>
        <v>9259.868012500001</v>
      </c>
      <c r="E11" s="7">
        <f t="shared" ref="E11:L11" si="1">+SUM(E7:E10)</f>
        <v>9700.8123508333338</v>
      </c>
      <c r="F11" s="7">
        <f t="shared" si="1"/>
        <v>9927.830165833333</v>
      </c>
      <c r="G11" s="7">
        <f t="shared" si="1"/>
        <v>10201.913387500001</v>
      </c>
      <c r="H11" s="7">
        <f t="shared" si="1"/>
        <v>10406.514445833334</v>
      </c>
      <c r="I11" s="7">
        <f t="shared" si="1"/>
        <v>10655.206016666667</v>
      </c>
      <c r="J11" s="7">
        <f t="shared" si="1"/>
        <v>10854.479638333336</v>
      </c>
      <c r="K11" s="7">
        <f t="shared" si="1"/>
        <v>11090.666370833334</v>
      </c>
      <c r="L11" s="8">
        <f t="shared" si="1"/>
        <v>11353.854869166667</v>
      </c>
    </row>
    <row r="12" spans="1:21" outlineLevel="1" x14ac:dyDescent="0.25">
      <c r="A12" s="191"/>
      <c r="B12" s="194" t="s">
        <v>3</v>
      </c>
      <c r="C12" s="181" t="s">
        <v>33</v>
      </c>
      <c r="D12" s="134">
        <v>2453.3105600000004</v>
      </c>
      <c r="E12" s="2">
        <v>2337.4753741666668</v>
      </c>
      <c r="F12" s="2">
        <v>2440.243026666667</v>
      </c>
      <c r="G12" s="2">
        <v>2434.8522275</v>
      </c>
      <c r="H12" s="2">
        <v>2906.8357766666668</v>
      </c>
      <c r="I12" s="2">
        <v>2761.0835683333335</v>
      </c>
      <c r="J12" s="2">
        <v>2575.1602516666667</v>
      </c>
      <c r="K12" s="2">
        <v>2758.4361458333333</v>
      </c>
      <c r="L12" s="3">
        <v>3896.2202533333334</v>
      </c>
      <c r="Q12">
        <v>300</v>
      </c>
      <c r="R12">
        <v>20</v>
      </c>
      <c r="S12">
        <v>2</v>
      </c>
      <c r="T12">
        <f>+SUM(Q12:S12)</f>
        <v>322</v>
      </c>
    </row>
    <row r="13" spans="1:21" outlineLevel="1" x14ac:dyDescent="0.25">
      <c r="A13" s="191"/>
      <c r="B13" s="195"/>
      <c r="C13" s="182" t="s">
        <v>57</v>
      </c>
      <c r="D13" s="135">
        <v>2858.9728933333331</v>
      </c>
      <c r="E13" s="5">
        <v>3645.5648166666665</v>
      </c>
      <c r="F13" s="5">
        <v>3274.9494658333329</v>
      </c>
      <c r="G13" s="5">
        <v>3899.6062149999998</v>
      </c>
      <c r="H13" s="5">
        <v>3232.9049424999994</v>
      </c>
      <c r="I13" s="5">
        <v>3548.6507566666669</v>
      </c>
      <c r="J13" s="5">
        <v>4233.0522316666666</v>
      </c>
      <c r="K13" s="5">
        <v>3908.4164258333331</v>
      </c>
      <c r="L13" s="6">
        <v>4181.2179883333347</v>
      </c>
      <c r="Q13">
        <f>+Q6/Q12</f>
        <v>16.666666666666668</v>
      </c>
      <c r="R13">
        <f>+R6/R12</f>
        <v>5</v>
      </c>
      <c r="S13">
        <f>+S6/S12</f>
        <v>5</v>
      </c>
      <c r="T13">
        <f>+SUM(Q13:S13)</f>
        <v>26.666666666666668</v>
      </c>
    </row>
    <row r="14" spans="1:21" outlineLevel="1" x14ac:dyDescent="0.25">
      <c r="A14" s="191"/>
      <c r="B14" s="195"/>
      <c r="C14" s="182" t="s">
        <v>56</v>
      </c>
      <c r="D14" s="135">
        <v>668.14980833333334</v>
      </c>
      <c r="E14" s="5">
        <v>11.67271</v>
      </c>
      <c r="F14" s="5">
        <v>591.31831666666665</v>
      </c>
      <c r="G14" s="5">
        <v>14.824508333333334</v>
      </c>
      <c r="H14" s="5">
        <v>435.08291250000002</v>
      </c>
      <c r="I14" s="5">
        <v>438.81834916666668</v>
      </c>
      <c r="J14" s="5">
        <v>18.478272499999999</v>
      </c>
      <c r="K14" s="5">
        <v>343.4333308333334</v>
      </c>
      <c r="L14" s="6">
        <v>0</v>
      </c>
    </row>
    <row r="15" spans="1:21" outlineLevel="1" x14ac:dyDescent="0.25">
      <c r="A15" s="191"/>
      <c r="B15" s="195"/>
      <c r="C15" s="182" t="s">
        <v>36</v>
      </c>
      <c r="D15" s="135">
        <v>977.51724083333318</v>
      </c>
      <c r="E15" s="5">
        <v>1208.0055175</v>
      </c>
      <c r="F15" s="5">
        <v>1231.6717233333336</v>
      </c>
      <c r="G15" s="5">
        <v>1256.3668975000003</v>
      </c>
      <c r="H15" s="5">
        <v>1282.0910341666665</v>
      </c>
      <c r="I15" s="5">
        <v>1307.8151716666666</v>
      </c>
      <c r="J15" s="5">
        <v>1333.5393108333335</v>
      </c>
      <c r="K15" s="5">
        <v>1360.2924116666666</v>
      </c>
      <c r="L15" s="6">
        <v>1387.0455191666667</v>
      </c>
    </row>
    <row r="16" spans="1:21" ht="15.75" thickBot="1" x14ac:dyDescent="0.3">
      <c r="A16" s="191"/>
      <c r="B16" s="196"/>
      <c r="C16" s="183" t="s">
        <v>18</v>
      </c>
      <c r="D16" s="136">
        <f>+SUM(D12:D15)</f>
        <v>6957.9505024999999</v>
      </c>
      <c r="E16" s="7">
        <f t="shared" ref="E16:L16" si="2">+SUM(E12:E15)</f>
        <v>7202.7184183333329</v>
      </c>
      <c r="F16" s="7">
        <f t="shared" si="2"/>
        <v>7538.1825325000009</v>
      </c>
      <c r="G16" s="7">
        <f t="shared" si="2"/>
        <v>7605.6498483333326</v>
      </c>
      <c r="H16" s="7">
        <f t="shared" si="2"/>
        <v>7856.9146658333329</v>
      </c>
      <c r="I16" s="7">
        <f t="shared" si="2"/>
        <v>8056.3678458333343</v>
      </c>
      <c r="J16" s="7">
        <f t="shared" si="2"/>
        <v>8160.2300666666661</v>
      </c>
      <c r="K16" s="7">
        <f t="shared" si="2"/>
        <v>8370.578314166667</v>
      </c>
      <c r="L16" s="8">
        <f t="shared" si="2"/>
        <v>9464.4837608333346</v>
      </c>
      <c r="M16" s="184">
        <f>8029*12</f>
        <v>96348</v>
      </c>
      <c r="N16" s="146">
        <f>+D16/4.3</f>
        <v>1618.1280238372094</v>
      </c>
    </row>
    <row r="17" spans="1:14" hidden="1" outlineLevel="1" x14ac:dyDescent="0.25">
      <c r="A17" s="191"/>
      <c r="B17" s="194" t="s">
        <v>4</v>
      </c>
      <c r="C17" s="181" t="s">
        <v>33</v>
      </c>
      <c r="D17" s="134">
        <v>4763.1284408333331</v>
      </c>
      <c r="E17" s="2">
        <v>4576.0561724999998</v>
      </c>
      <c r="F17" s="2">
        <v>4464.7868008333335</v>
      </c>
      <c r="G17" s="2">
        <v>4570.4457408333337</v>
      </c>
      <c r="H17" s="2">
        <v>4521.1424366666661</v>
      </c>
      <c r="I17" s="2">
        <v>4445.6325416666659</v>
      </c>
      <c r="J17" s="2">
        <v>4541.6972858333329</v>
      </c>
      <c r="K17" s="2">
        <v>4634.9543658333332</v>
      </c>
      <c r="L17" s="3">
        <v>4697.5222841666664</v>
      </c>
    </row>
    <row r="18" spans="1:14" hidden="1" outlineLevel="1" x14ac:dyDescent="0.25">
      <c r="A18" s="191"/>
      <c r="B18" s="195"/>
      <c r="C18" s="182" t="s">
        <v>57</v>
      </c>
      <c r="D18" s="135">
        <v>12.055434166667737</v>
      </c>
      <c r="E18" s="5">
        <v>1494.3135625000014</v>
      </c>
      <c r="F18" s="5">
        <v>2127.9814266666672</v>
      </c>
      <c r="G18" s="5">
        <v>2296.323907500001</v>
      </c>
      <c r="H18" s="5">
        <v>2611.0449566666675</v>
      </c>
      <c r="I18" s="5">
        <v>2930.5927366666674</v>
      </c>
      <c r="J18" s="5">
        <v>2987.0577175000021</v>
      </c>
      <c r="K18" s="5">
        <v>3056.8430008333339</v>
      </c>
      <c r="L18" s="6">
        <v>3111.3476041666668</v>
      </c>
    </row>
    <row r="19" spans="1:14" hidden="1" outlineLevel="1" x14ac:dyDescent="0.25">
      <c r="A19" s="191"/>
      <c r="B19" s="195"/>
      <c r="C19" s="182" t="s">
        <v>56</v>
      </c>
      <c r="D19" s="135">
        <v>2323.9722741666665</v>
      </c>
      <c r="E19" s="5">
        <v>735.85860416666674</v>
      </c>
      <c r="F19" s="5">
        <v>290.06122083333332</v>
      </c>
      <c r="G19" s="5">
        <v>172.68138416666667</v>
      </c>
      <c r="H19" s="5">
        <v>82.268489166666669</v>
      </c>
      <c r="I19" s="5">
        <v>0</v>
      </c>
      <c r="J19" s="5">
        <v>0</v>
      </c>
      <c r="K19" s="5">
        <v>0</v>
      </c>
      <c r="L19" s="6">
        <v>0</v>
      </c>
    </row>
    <row r="20" spans="1:14" hidden="1" outlineLevel="1" x14ac:dyDescent="0.25">
      <c r="A20" s="191"/>
      <c r="B20" s="195"/>
      <c r="C20" s="182" t="s">
        <v>36</v>
      </c>
      <c r="D20" s="137">
        <v>1523.2193741666667</v>
      </c>
      <c r="E20" s="5">
        <v>1871.3760691666666</v>
      </c>
      <c r="F20" s="5">
        <v>1908.0384608333331</v>
      </c>
      <c r="G20" s="5">
        <v>1946.2948716666669</v>
      </c>
      <c r="H20" s="5">
        <v>1986.1452991666667</v>
      </c>
      <c r="I20" s="5">
        <v>2017.0925941666665</v>
      </c>
      <c r="J20" s="5">
        <v>2065.8461525000007</v>
      </c>
      <c r="K20" s="5">
        <v>2107.2905991666671</v>
      </c>
      <c r="L20" s="6">
        <v>2148.7350416666663</v>
      </c>
    </row>
    <row r="21" spans="1:14" ht="15.75" hidden="1" thickBot="1" x14ac:dyDescent="0.3">
      <c r="A21" s="191"/>
      <c r="B21" s="196"/>
      <c r="C21" s="183" t="s">
        <v>18</v>
      </c>
      <c r="D21" s="136">
        <f>+SUM(D17:D20)</f>
        <v>8622.3755233333341</v>
      </c>
      <c r="E21" s="7">
        <f t="shared" ref="E21:L21" si="3">+SUM(E17:E20)</f>
        <v>8677.6044083333345</v>
      </c>
      <c r="F21" s="7">
        <f t="shared" si="3"/>
        <v>8790.8679091666672</v>
      </c>
      <c r="G21" s="7">
        <f t="shared" si="3"/>
        <v>8985.745904166668</v>
      </c>
      <c r="H21" s="7">
        <f t="shared" si="3"/>
        <v>9200.6011816666669</v>
      </c>
      <c r="I21" s="7">
        <f t="shared" si="3"/>
        <v>9393.3178724999998</v>
      </c>
      <c r="J21" s="7">
        <f t="shared" si="3"/>
        <v>9594.6011558333357</v>
      </c>
      <c r="K21" s="7">
        <f t="shared" si="3"/>
        <v>9799.0879658333342</v>
      </c>
      <c r="L21" s="8">
        <f t="shared" si="3"/>
        <v>9957.6049299999995</v>
      </c>
      <c r="N21" s="146"/>
    </row>
    <row r="22" spans="1:14" s="13" customFormat="1" ht="7.5" customHeight="1" thickBot="1" x14ac:dyDescent="0.3">
      <c r="B22" s="9"/>
      <c r="C22" s="10"/>
      <c r="D22" s="11"/>
      <c r="E22" s="12"/>
      <c r="F22" s="12"/>
      <c r="G22" s="12"/>
      <c r="H22" s="12"/>
      <c r="I22" s="12"/>
      <c r="J22" s="12"/>
      <c r="K22" s="12"/>
      <c r="L22" s="12"/>
    </row>
    <row r="23" spans="1:14" x14ac:dyDescent="0.25">
      <c r="A23" s="23">
        <f>+E11-E6</f>
        <v>1299.6486425000021</v>
      </c>
      <c r="B23" s="190" t="s">
        <v>6</v>
      </c>
      <c r="C23" s="119" t="s">
        <v>2</v>
      </c>
      <c r="D23" s="89">
        <f t="shared" ref="D23:L23" si="4">+MIN(D6*0.85/7680,1)</f>
        <v>0.86996401852756067</v>
      </c>
      <c r="E23" s="14">
        <f t="shared" si="4"/>
        <v>0.92981629584418379</v>
      </c>
      <c r="F23" s="14">
        <f t="shared" si="4"/>
        <v>0.93966581739908828</v>
      </c>
      <c r="G23" s="14">
        <f t="shared" si="4"/>
        <v>0.96942390245225696</v>
      </c>
      <c r="H23" s="14">
        <f t="shared" si="4"/>
        <v>0.99140143687608506</v>
      </c>
      <c r="I23" s="14">
        <f t="shared" si="4"/>
        <v>1</v>
      </c>
      <c r="J23" s="14">
        <f t="shared" si="4"/>
        <v>1</v>
      </c>
      <c r="K23" s="14">
        <f t="shared" si="4"/>
        <v>1</v>
      </c>
      <c r="L23" s="15">
        <f t="shared" si="4"/>
        <v>1</v>
      </c>
      <c r="N23" s="23"/>
    </row>
    <row r="24" spans="1:14" x14ac:dyDescent="0.25">
      <c r="A24" s="23"/>
      <c r="B24" s="202"/>
      <c r="C24" s="147" t="s">
        <v>58</v>
      </c>
      <c r="D24" s="148">
        <f>+MIN(D11*0.85/7680,1)</f>
        <v>1</v>
      </c>
      <c r="E24" s="148">
        <f t="shared" ref="E24:L24" si="5">+MIN(E11*0.85/7680,1)</f>
        <v>1</v>
      </c>
      <c r="F24" s="148">
        <f t="shared" si="5"/>
        <v>1</v>
      </c>
      <c r="G24" s="148">
        <f t="shared" si="5"/>
        <v>1</v>
      </c>
      <c r="H24" s="148">
        <f t="shared" si="5"/>
        <v>1</v>
      </c>
      <c r="I24" s="148">
        <f t="shared" si="5"/>
        <v>1</v>
      </c>
      <c r="J24" s="148">
        <f t="shared" si="5"/>
        <v>1</v>
      </c>
      <c r="K24" s="148">
        <f t="shared" si="5"/>
        <v>1</v>
      </c>
      <c r="L24" s="148">
        <f t="shared" si="5"/>
        <v>1</v>
      </c>
      <c r="N24" s="23"/>
    </row>
    <row r="25" spans="1:14" x14ac:dyDescent="0.25">
      <c r="B25" s="191"/>
      <c r="C25" s="120" t="s">
        <v>3</v>
      </c>
      <c r="D25" s="90">
        <f>+MIN(D16*0.85/7680,1)</f>
        <v>0.770085667594401</v>
      </c>
      <c r="E25" s="16">
        <f t="shared" ref="E25:L25" si="6">+MIN(E16*0.85/7680,1)</f>
        <v>0.79717586661241313</v>
      </c>
      <c r="F25" s="16">
        <f t="shared" si="6"/>
        <v>0.83430405633138027</v>
      </c>
      <c r="G25" s="16">
        <f t="shared" si="6"/>
        <v>0.84177114206814219</v>
      </c>
      <c r="H25" s="16">
        <f t="shared" si="6"/>
        <v>0.86958039921332464</v>
      </c>
      <c r="I25" s="16">
        <f t="shared" si="6"/>
        <v>0.89165529543728306</v>
      </c>
      <c r="J25" s="16">
        <f t="shared" si="6"/>
        <v>0.9031504631076388</v>
      </c>
      <c r="K25" s="16">
        <f t="shared" si="6"/>
        <v>0.92643119362521698</v>
      </c>
      <c r="L25" s="17">
        <f t="shared" si="6"/>
        <v>1</v>
      </c>
    </row>
    <row r="26" spans="1:14" x14ac:dyDescent="0.25">
      <c r="B26" s="191"/>
      <c r="C26" s="120" t="s">
        <v>4</v>
      </c>
      <c r="D26" s="90">
        <f t="shared" ref="D26:L26" si="7">+MIN(D21*0.85/7680,1)</f>
        <v>0.95429937432725709</v>
      </c>
      <c r="E26" s="16">
        <f t="shared" si="7"/>
        <v>0.96041194623480908</v>
      </c>
      <c r="F26" s="16">
        <f t="shared" si="7"/>
        <v>0.97294762015516489</v>
      </c>
      <c r="G26" s="16">
        <f t="shared" si="7"/>
        <v>0.99451614824761292</v>
      </c>
      <c r="H26" s="16">
        <f t="shared" si="7"/>
        <v>1</v>
      </c>
      <c r="I26" s="16">
        <f t="shared" si="7"/>
        <v>1</v>
      </c>
      <c r="J26" s="16">
        <f t="shared" si="7"/>
        <v>1</v>
      </c>
      <c r="K26" s="16">
        <f t="shared" si="7"/>
        <v>1</v>
      </c>
      <c r="L26" s="17">
        <f t="shared" si="7"/>
        <v>1</v>
      </c>
    </row>
    <row r="27" spans="1:14" ht="6.75" customHeight="1" thickBot="1" x14ac:dyDescent="0.3">
      <c r="B27" s="9"/>
      <c r="C27" s="10"/>
      <c r="D27" s="20"/>
      <c r="E27" s="20"/>
      <c r="F27" s="20"/>
      <c r="G27" s="20"/>
      <c r="H27" s="20"/>
      <c r="I27" s="20"/>
      <c r="J27" s="20"/>
      <c r="K27" s="20"/>
      <c r="L27" s="20"/>
    </row>
    <row r="28" spans="1:14" x14ac:dyDescent="0.25">
      <c r="B28" s="190" t="s">
        <v>7</v>
      </c>
      <c r="C28" s="119" t="s">
        <v>2</v>
      </c>
      <c r="D28" s="89">
        <f>+MIN(D6*0.85/9440,1)</f>
        <v>0.70776733710716799</v>
      </c>
      <c r="E28" s="14">
        <f t="shared" ref="E28:L28" si="8">+MIN(E6*0.85/9440,1)</f>
        <v>0.7564607152630648</v>
      </c>
      <c r="F28" s="14">
        <f t="shared" si="8"/>
        <v>0.76447388534163108</v>
      </c>
      <c r="G28" s="14">
        <f t="shared" si="8"/>
        <v>0.78868385284251408</v>
      </c>
      <c r="H28" s="14">
        <f t="shared" si="8"/>
        <v>0.80656388084834041</v>
      </c>
      <c r="I28" s="14">
        <f t="shared" si="8"/>
        <v>0.82313345451977393</v>
      </c>
      <c r="J28" s="14">
        <f t="shared" si="8"/>
        <v>0.84270342126588982</v>
      </c>
      <c r="K28" s="14">
        <f t="shared" si="8"/>
        <v>0.85743943193414551</v>
      </c>
      <c r="L28" s="15">
        <f t="shared" si="8"/>
        <v>0.97043868090130636</v>
      </c>
    </row>
    <row r="29" spans="1:14" x14ac:dyDescent="0.25">
      <c r="B29" s="202"/>
      <c r="C29" s="147" t="s">
        <v>58</v>
      </c>
      <c r="D29" s="148">
        <f>+MIN(D11*0.85/9440,1)</f>
        <v>0.83378048841366526</v>
      </c>
      <c r="E29" s="148">
        <f t="shared" ref="E29:L29" si="9">+MIN(E11*0.85/9440,1)</f>
        <v>0.87348416294579811</v>
      </c>
      <c r="F29" s="148">
        <f t="shared" si="9"/>
        <v>0.89392538569473878</v>
      </c>
      <c r="G29" s="148">
        <f t="shared" si="9"/>
        <v>0.91860448934057204</v>
      </c>
      <c r="H29" s="148">
        <f t="shared" si="9"/>
        <v>0.93702725412694221</v>
      </c>
      <c r="I29" s="148">
        <f t="shared" si="9"/>
        <v>0.95942003328036718</v>
      </c>
      <c r="J29" s="148">
        <f t="shared" si="9"/>
        <v>0.97736310302789575</v>
      </c>
      <c r="K29" s="148">
        <f t="shared" si="9"/>
        <v>0.99862991686528957</v>
      </c>
      <c r="L29" s="148">
        <f t="shared" si="9"/>
        <v>1</v>
      </c>
    </row>
    <row r="30" spans="1:14" x14ac:dyDescent="0.25">
      <c r="B30" s="191"/>
      <c r="C30" s="120" t="s">
        <v>3</v>
      </c>
      <c r="D30" s="90">
        <f t="shared" ref="D30:L30" si="10">+MIN(D16*0.85/9440,1)</f>
        <v>0.62651037363612283</v>
      </c>
      <c r="E30" s="16">
        <f t="shared" si="10"/>
        <v>0.64854985758298023</v>
      </c>
      <c r="F30" s="16">
        <f t="shared" si="10"/>
        <v>0.67875584243908904</v>
      </c>
      <c r="G30" s="16">
        <f t="shared" si="10"/>
        <v>0.68483075964865803</v>
      </c>
      <c r="H30" s="16">
        <f t="shared" si="10"/>
        <v>0.70745524003795901</v>
      </c>
      <c r="I30" s="16">
        <f t="shared" si="10"/>
        <v>0.72541447764389122</v>
      </c>
      <c r="J30" s="16">
        <f t="shared" si="10"/>
        <v>0.73476647846045184</v>
      </c>
      <c r="K30" s="16">
        <f t="shared" si="10"/>
        <v>0.75370673379678677</v>
      </c>
      <c r="L30" s="17">
        <f t="shared" si="10"/>
        <v>0.85220457592249299</v>
      </c>
    </row>
    <row r="31" spans="1:14" x14ac:dyDescent="0.25">
      <c r="A31">
        <f>5900/0.85</f>
        <v>6941.1764705882351</v>
      </c>
      <c r="B31" s="191"/>
      <c r="C31" s="120" t="s">
        <v>4</v>
      </c>
      <c r="D31" s="90">
        <f t="shared" ref="D31:L31" si="11">+MIN(D21*0.85/9440,1)</f>
        <v>0.77637915199505658</v>
      </c>
      <c r="E31" s="16">
        <f t="shared" si="11"/>
        <v>0.78135209185204813</v>
      </c>
      <c r="F31" s="16">
        <f t="shared" si="11"/>
        <v>0.79155060622793083</v>
      </c>
      <c r="G31" s="16">
        <f t="shared" si="11"/>
        <v>0.80909788332009192</v>
      </c>
      <c r="H31" s="16">
        <f t="shared" si="11"/>
        <v>0.82844396233227402</v>
      </c>
      <c r="I31" s="16">
        <f t="shared" si="11"/>
        <v>0.84579663046874998</v>
      </c>
      <c r="J31" s="16">
        <f t="shared" si="11"/>
        <v>0.86392065492143377</v>
      </c>
      <c r="K31" s="16">
        <f t="shared" si="11"/>
        <v>0.88233313251677259</v>
      </c>
      <c r="L31" s="17">
        <f t="shared" si="11"/>
        <v>0.89660637611228799</v>
      </c>
    </row>
    <row r="32" spans="1:14" ht="15.75" thickBot="1" x14ac:dyDescent="0.3">
      <c r="B32" s="21"/>
      <c r="C32" s="21"/>
      <c r="D32" s="20">
        <f>+D16*0.85</f>
        <v>5914.2579271249997</v>
      </c>
      <c r="E32" s="12"/>
      <c r="F32" s="12"/>
      <c r="G32" s="12"/>
      <c r="H32" s="12"/>
      <c r="I32" s="12"/>
      <c r="J32" s="12"/>
      <c r="K32" s="12"/>
      <c r="L32" s="12"/>
    </row>
    <row r="33" spans="2:12" x14ac:dyDescent="0.25">
      <c r="B33" s="194" t="s">
        <v>8</v>
      </c>
      <c r="C33" s="113" t="s">
        <v>9</v>
      </c>
      <c r="D33" s="2">
        <v>24215</v>
      </c>
      <c r="E33" s="2">
        <v>24215</v>
      </c>
      <c r="F33" s="2">
        <v>31615</v>
      </c>
      <c r="G33" s="2">
        <v>31615</v>
      </c>
      <c r="H33" s="2">
        <v>31615</v>
      </c>
      <c r="I33" s="2">
        <v>31615</v>
      </c>
      <c r="J33" s="2">
        <v>31615</v>
      </c>
      <c r="K33" s="2">
        <v>31615</v>
      </c>
      <c r="L33" s="3">
        <v>31615</v>
      </c>
    </row>
    <row r="34" spans="2:12" x14ac:dyDescent="0.25">
      <c r="B34" s="195"/>
      <c r="C34" s="114" t="s">
        <v>10</v>
      </c>
      <c r="D34" s="16">
        <v>0.75</v>
      </c>
      <c r="E34" s="16">
        <v>0.75</v>
      </c>
      <c r="F34" s="16">
        <v>0.75</v>
      </c>
      <c r="G34" s="16">
        <v>0.75</v>
      </c>
      <c r="H34" s="16">
        <v>0.75</v>
      </c>
      <c r="I34" s="16">
        <v>0.75</v>
      </c>
      <c r="J34" s="16">
        <v>0.75</v>
      </c>
      <c r="K34" s="16">
        <v>0.75</v>
      </c>
      <c r="L34" s="17">
        <v>0.75</v>
      </c>
    </row>
    <row r="35" spans="2:12" ht="15.75" thickBot="1" x14ac:dyDescent="0.3">
      <c r="B35" s="196"/>
      <c r="C35" s="115" t="s">
        <v>11</v>
      </c>
      <c r="D35" s="7">
        <v>0</v>
      </c>
      <c r="E35" s="7">
        <v>0</v>
      </c>
      <c r="F35" s="7">
        <f>1711*4.3</f>
        <v>7357.2999999999993</v>
      </c>
      <c r="G35" s="7">
        <f t="shared" ref="G35:L35" si="12">1711*4.3</f>
        <v>7357.2999999999993</v>
      </c>
      <c r="H35" s="7">
        <f t="shared" si="12"/>
        <v>7357.2999999999993</v>
      </c>
      <c r="I35" s="7">
        <f t="shared" si="12"/>
        <v>7357.2999999999993</v>
      </c>
      <c r="J35" s="7">
        <f t="shared" si="12"/>
        <v>7357.2999999999993</v>
      </c>
      <c r="K35" s="7">
        <f t="shared" si="12"/>
        <v>7357.2999999999993</v>
      </c>
      <c r="L35" s="8">
        <f t="shared" si="12"/>
        <v>7357.2999999999993</v>
      </c>
    </row>
    <row r="36" spans="2:12" ht="15.75" thickBot="1" x14ac:dyDescent="0.3">
      <c r="C36" s="140"/>
      <c r="D36" s="22"/>
      <c r="E36" s="22"/>
      <c r="F36" s="23"/>
      <c r="I36" s="112"/>
    </row>
    <row r="37" spans="2:12" ht="15.75" thickBot="1" x14ac:dyDescent="0.3">
      <c r="B37" s="185" t="s">
        <v>12</v>
      </c>
      <c r="C37" s="203"/>
      <c r="D37" s="155">
        <v>2022</v>
      </c>
      <c r="E37" s="36">
        <v>2023</v>
      </c>
      <c r="F37" s="36">
        <v>2024</v>
      </c>
      <c r="G37" s="36">
        <v>2025</v>
      </c>
      <c r="H37" s="36">
        <v>2026</v>
      </c>
      <c r="I37" s="36">
        <v>2027</v>
      </c>
      <c r="J37" s="36">
        <v>2028</v>
      </c>
      <c r="K37" s="36">
        <v>2029</v>
      </c>
      <c r="L37" s="37">
        <v>2030</v>
      </c>
    </row>
    <row r="38" spans="2:12" hidden="1" outlineLevel="1" x14ac:dyDescent="0.25">
      <c r="B38" s="181" t="s">
        <v>2</v>
      </c>
      <c r="C38" s="160" t="s">
        <v>13</v>
      </c>
      <c r="D38" s="164">
        <v>-41017214928.47374</v>
      </c>
      <c r="E38" s="26">
        <v>-47600382522.984055</v>
      </c>
      <c r="F38" s="26">
        <v>-55053041684.63559</v>
      </c>
      <c r="G38" s="26">
        <v>-63478496220.294724</v>
      </c>
      <c r="H38" s="26">
        <v>-74114739759.46286</v>
      </c>
      <c r="I38" s="26">
        <v>-85930671895.22641</v>
      </c>
      <c r="J38" s="26">
        <v>-98659410412.052551</v>
      </c>
      <c r="K38" s="26">
        <v>-113935242402.40245</v>
      </c>
      <c r="L38" s="27">
        <v>-130810986039.97638</v>
      </c>
    </row>
    <row r="39" spans="2:12" hidden="1" outlineLevel="1" x14ac:dyDescent="0.25">
      <c r="B39" s="182" t="s">
        <v>2</v>
      </c>
      <c r="C39" s="161" t="s">
        <v>14</v>
      </c>
      <c r="D39" s="157">
        <v>-26806015250</v>
      </c>
      <c r="E39" s="28">
        <v>-27663797420</v>
      </c>
      <c r="F39" s="28">
        <v>-37285666650</v>
      </c>
      <c r="G39" s="28">
        <v>-38553382400</v>
      </c>
      <c r="H39" s="28">
        <v>-39864188635</v>
      </c>
      <c r="I39" s="28">
        <v>-41219554785</v>
      </c>
      <c r="J39" s="28">
        <v>-42621043275</v>
      </c>
      <c r="K39" s="28">
        <v>-44070169925</v>
      </c>
      <c r="L39" s="29">
        <v>-45568542475</v>
      </c>
    </row>
    <row r="40" spans="2:12" hidden="1" outlineLevel="1" x14ac:dyDescent="0.25">
      <c r="B40" s="182" t="s">
        <v>2</v>
      </c>
      <c r="C40" s="161" t="s">
        <v>15</v>
      </c>
      <c r="D40" s="165">
        <v>-6875245314.7666416</v>
      </c>
      <c r="E40" s="28">
        <v>-7029416153.4860497</v>
      </c>
      <c r="F40" s="28">
        <v>-7990985785.4296417</v>
      </c>
      <c r="G40" s="28">
        <v>-7814143157.2838669</v>
      </c>
      <c r="H40" s="28">
        <v>-7833996295.0389252</v>
      </c>
      <c r="I40" s="28">
        <v>-8018724527.3993082</v>
      </c>
      <c r="J40" s="28">
        <v>-7870665547.0261421</v>
      </c>
      <c r="K40" s="28">
        <v>-7888399188.3874168</v>
      </c>
      <c r="L40" s="29">
        <v>-7451087340.6856165</v>
      </c>
    </row>
    <row r="41" spans="2:12" hidden="1" outlineLevel="1" x14ac:dyDescent="0.25">
      <c r="B41" s="182" t="s">
        <v>2</v>
      </c>
      <c r="C41" s="161" t="s">
        <v>16</v>
      </c>
      <c r="D41" s="165">
        <v>-1344510708.1617498</v>
      </c>
      <c r="E41" s="28">
        <v>-1397227995.7573831</v>
      </c>
      <c r="F41" s="28">
        <v>-1866152424.61215</v>
      </c>
      <c r="G41" s="28">
        <v>-1985042616.7715333</v>
      </c>
      <c r="H41" s="28">
        <v>-2053342581.4692166</v>
      </c>
      <c r="I41" s="28">
        <v>-2083503040.0626917</v>
      </c>
      <c r="J41" s="28">
        <v>-2118967198.4826663</v>
      </c>
      <c r="K41" s="28">
        <v>-2135994975.8960915</v>
      </c>
      <c r="L41" s="29">
        <v>-2157473844.432817</v>
      </c>
    </row>
    <row r="42" spans="2:12" hidden="1" outlineLevel="1" x14ac:dyDescent="0.25">
      <c r="B42" s="182" t="s">
        <v>2</v>
      </c>
      <c r="C42" s="161" t="s">
        <v>17</v>
      </c>
      <c r="D42" s="165">
        <v>-21093721037.194767</v>
      </c>
      <c r="E42" s="28">
        <v>-24785402217.267193</v>
      </c>
      <c r="F42" s="28">
        <v>-17943245316.437996</v>
      </c>
      <c r="G42" s="28">
        <v>-20316317061.509487</v>
      </c>
      <c r="H42" s="28">
        <v>-17967467412.898762</v>
      </c>
      <c r="I42" s="28">
        <v>-18839319048.526775</v>
      </c>
      <c r="J42" s="28">
        <v>-20069699353.617672</v>
      </c>
      <c r="K42" s="28">
        <v>-20429623993.837902</v>
      </c>
      <c r="L42" s="29">
        <v>-21306899760.784496</v>
      </c>
    </row>
    <row r="43" spans="2:12" ht="15.75" collapsed="1" thickBot="1" x14ac:dyDescent="0.3">
      <c r="B43" s="183" t="s">
        <v>2</v>
      </c>
      <c r="C43" s="159" t="s">
        <v>18</v>
      </c>
      <c r="D43" s="163">
        <f>+SUM(D38:D42)</f>
        <v>-97136707238.596893</v>
      </c>
      <c r="E43" s="30">
        <f t="shared" ref="E43:L43" si="13">+SUM(E38:E42)</f>
        <v>-108476226309.49469</v>
      </c>
      <c r="F43" s="30">
        <f t="shared" si="13"/>
        <v>-120139091861.11539</v>
      </c>
      <c r="G43" s="30">
        <f t="shared" si="13"/>
        <v>-132147381455.8596</v>
      </c>
      <c r="H43" s="30">
        <f t="shared" si="13"/>
        <v>-141833734683.86978</v>
      </c>
      <c r="I43" s="30">
        <f t="shared" si="13"/>
        <v>-156091773296.21518</v>
      </c>
      <c r="J43" s="30">
        <f t="shared" si="13"/>
        <v>-171339785786.17905</v>
      </c>
      <c r="K43" s="30">
        <f t="shared" si="13"/>
        <v>-188459430485.52386</v>
      </c>
      <c r="L43" s="31">
        <f t="shared" si="13"/>
        <v>-207294989460.8793</v>
      </c>
    </row>
    <row r="44" spans="2:12" hidden="1" outlineLevel="1" x14ac:dyDescent="0.25">
      <c r="B44" s="181" t="s">
        <v>58</v>
      </c>
      <c r="C44" s="160" t="s">
        <v>13</v>
      </c>
      <c r="D44" s="164">
        <v>-42232746898.259705</v>
      </c>
      <c r="E44" s="26">
        <v>-49960989474.909042</v>
      </c>
      <c r="F44" s="26">
        <v>-57401399512.901253</v>
      </c>
      <c r="G44" s="26">
        <v>-66754869139.494553</v>
      </c>
      <c r="H44" s="26">
        <v>-77584046893.811523</v>
      </c>
      <c r="I44" s="26">
        <v>-89741694696.970428</v>
      </c>
      <c r="J44" s="26">
        <v>-103267453347.88885</v>
      </c>
      <c r="K44" s="26">
        <v>-119249112850.90556</v>
      </c>
      <c r="L44" s="27">
        <v>-137977108704.8457</v>
      </c>
    </row>
    <row r="45" spans="2:12" hidden="1" outlineLevel="1" x14ac:dyDescent="0.25">
      <c r="B45" s="182" t="s">
        <v>58</v>
      </c>
      <c r="C45" s="161" t="s">
        <v>14</v>
      </c>
      <c r="D45" s="165">
        <v>-26806015250</v>
      </c>
      <c r="E45" s="28">
        <v>-27663797420</v>
      </c>
      <c r="F45" s="28">
        <v>-37285666650</v>
      </c>
      <c r="G45" s="28">
        <v>-38553382400</v>
      </c>
      <c r="H45" s="28">
        <v>-39864188635</v>
      </c>
      <c r="I45" s="28">
        <v>-41219554785</v>
      </c>
      <c r="J45" s="28">
        <v>-42621043275</v>
      </c>
      <c r="K45" s="28">
        <v>-44070169925</v>
      </c>
      <c r="L45" s="29">
        <v>-45568542475</v>
      </c>
    </row>
    <row r="46" spans="2:12" hidden="1" outlineLevel="1" x14ac:dyDescent="0.25">
      <c r="B46" s="182" t="s">
        <v>58</v>
      </c>
      <c r="C46" s="161" t="s">
        <v>15</v>
      </c>
      <c r="D46" s="165">
        <v>-6816832196.4882917</v>
      </c>
      <c r="E46" s="28">
        <v>-7012129905.5598993</v>
      </c>
      <c r="F46" s="28">
        <v>-7931165759.1378832</v>
      </c>
      <c r="G46" s="28">
        <v>-8036076769.4535666</v>
      </c>
      <c r="H46" s="28">
        <v>-7843290266.9667168</v>
      </c>
      <c r="I46" s="28">
        <v>-7960937949.2801743</v>
      </c>
      <c r="J46" s="28">
        <v>-7907901675.9848671</v>
      </c>
      <c r="K46" s="28">
        <v>-7964580065.2426081</v>
      </c>
      <c r="L46" s="29">
        <v>-7597527520.4598331</v>
      </c>
    </row>
    <row r="47" spans="2:12" hidden="1" outlineLevel="1" x14ac:dyDescent="0.25">
      <c r="B47" s="182" t="s">
        <v>58</v>
      </c>
      <c r="C47" s="161" t="s">
        <v>19</v>
      </c>
      <c r="D47" s="165">
        <v>-1352992579.9845917</v>
      </c>
      <c r="E47" s="28">
        <v>-1409624421.5706418</v>
      </c>
      <c r="F47" s="28">
        <v>-1877979427.2289751</v>
      </c>
      <c r="G47" s="28">
        <v>-1995371083.4942417</v>
      </c>
      <c r="H47" s="28">
        <v>-2066506155.7256918</v>
      </c>
      <c r="I47" s="28">
        <v>-2098608690.5692997</v>
      </c>
      <c r="J47" s="28">
        <v>-2131511024.4498253</v>
      </c>
      <c r="K47" s="28">
        <v>-2147088611.2053998</v>
      </c>
      <c r="L47" s="29">
        <v>-2172110749.8400493</v>
      </c>
    </row>
    <row r="48" spans="2:12" hidden="1" outlineLevel="1" x14ac:dyDescent="0.25">
      <c r="B48" s="182" t="s">
        <v>58</v>
      </c>
      <c r="C48" s="161" t="s">
        <v>17</v>
      </c>
      <c r="D48" s="165">
        <v>-21093721037.194759</v>
      </c>
      <c r="E48" s="28">
        <v>-24778190217.267193</v>
      </c>
      <c r="F48" s="28">
        <v>-17942594233.104664</v>
      </c>
      <c r="G48" s="28">
        <v>-20316312540.097446</v>
      </c>
      <c r="H48" s="28">
        <v>-17967467381.500065</v>
      </c>
      <c r="I48" s="28">
        <v>-18839319048.308731</v>
      </c>
      <c r="J48" s="28">
        <v>-20069699353.616158</v>
      </c>
      <c r="K48" s="28">
        <v>-20429623993.837891</v>
      </c>
      <c r="L48" s="29">
        <v>-21306899760.784496</v>
      </c>
    </row>
    <row r="49" spans="2:12" ht="15.75" collapsed="1" thickBot="1" x14ac:dyDescent="0.3">
      <c r="B49" s="183" t="s">
        <v>58</v>
      </c>
      <c r="C49" s="159" t="s">
        <v>18</v>
      </c>
      <c r="D49" s="154">
        <f>+SUM(D44:D48)</f>
        <v>-98302307961.927353</v>
      </c>
      <c r="E49" s="30">
        <f t="shared" ref="E49:L49" si="14">+SUM(E44:E48)</f>
        <v>-110824731439.30679</v>
      </c>
      <c r="F49" s="30">
        <f t="shared" si="14"/>
        <v>-122438805582.37276</v>
      </c>
      <c r="G49" s="30">
        <f t="shared" si="14"/>
        <v>-135656011932.53981</v>
      </c>
      <c r="H49" s="30">
        <f t="shared" si="14"/>
        <v>-145325499333.004</v>
      </c>
      <c r="I49" s="30">
        <f t="shared" si="14"/>
        <v>-159860115170.12866</v>
      </c>
      <c r="J49" s="30">
        <f t="shared" si="14"/>
        <v>-175997608676.9397</v>
      </c>
      <c r="K49" s="30">
        <f t="shared" si="14"/>
        <v>-193860575446.1915</v>
      </c>
      <c r="L49" s="31">
        <f t="shared" si="14"/>
        <v>-214622189210.93008</v>
      </c>
    </row>
    <row r="50" spans="2:12" hidden="1" outlineLevel="1" x14ac:dyDescent="0.25">
      <c r="B50" s="181" t="s">
        <v>3</v>
      </c>
      <c r="C50" s="160" t="s">
        <v>13</v>
      </c>
      <c r="D50" s="164">
        <v>-36525901155.252701</v>
      </c>
      <c r="E50" s="26">
        <v>-42525776223.045486</v>
      </c>
      <c r="F50" s="26">
        <v>-48668135016.990829</v>
      </c>
      <c r="G50" s="26">
        <v>-55778187064.587372</v>
      </c>
      <c r="H50" s="26">
        <v>-65154945734.172363</v>
      </c>
      <c r="I50" s="26">
        <v>-74883059703.256622</v>
      </c>
      <c r="J50" s="26">
        <v>-86388298228.986176</v>
      </c>
      <c r="K50" s="26">
        <v>-99713902953.773651</v>
      </c>
      <c r="L50" s="27">
        <v>-114482393552.61282</v>
      </c>
    </row>
    <row r="51" spans="2:12" hidden="1" outlineLevel="1" x14ac:dyDescent="0.25">
      <c r="B51" s="182" t="s">
        <v>3</v>
      </c>
      <c r="C51" s="161" t="s">
        <v>14</v>
      </c>
      <c r="D51" s="157">
        <v>-26806015250</v>
      </c>
      <c r="E51" s="28">
        <v>-27663797420</v>
      </c>
      <c r="F51" s="28">
        <v>-37285666650</v>
      </c>
      <c r="G51" s="28">
        <v>-38553382400</v>
      </c>
      <c r="H51" s="28">
        <v>-39864188635</v>
      </c>
      <c r="I51" s="28">
        <v>-41219554785</v>
      </c>
      <c r="J51" s="28">
        <v>-42621043275</v>
      </c>
      <c r="K51" s="28">
        <v>-44070169925</v>
      </c>
      <c r="L51" s="29">
        <v>-45568542475</v>
      </c>
    </row>
    <row r="52" spans="2:12" hidden="1" outlineLevel="1" x14ac:dyDescent="0.25">
      <c r="B52" s="182" t="s">
        <v>3</v>
      </c>
      <c r="C52" s="161" t="s">
        <v>15</v>
      </c>
      <c r="D52" s="165">
        <v>-6608593975.6331329</v>
      </c>
      <c r="E52" s="28">
        <v>-6842176393.210083</v>
      </c>
      <c r="F52" s="28">
        <v>-7846969394.2220335</v>
      </c>
      <c r="G52" s="28">
        <v>-7761814376.296217</v>
      </c>
      <c r="H52" s="28">
        <v>-7804347236.4289093</v>
      </c>
      <c r="I52" s="28">
        <v>-7815794710.8979082</v>
      </c>
      <c r="J52" s="28">
        <v>-7830877347.2586422</v>
      </c>
      <c r="K52" s="28">
        <v>-7839548179.1067581</v>
      </c>
      <c r="L52" s="29">
        <v>-7351910679.274992</v>
      </c>
    </row>
    <row r="53" spans="2:12" hidden="1" outlineLevel="1" x14ac:dyDescent="0.25">
      <c r="B53" s="182" t="s">
        <v>3</v>
      </c>
      <c r="C53" s="161" t="s">
        <v>19</v>
      </c>
      <c r="D53" s="165">
        <v>-1342092875.9362748</v>
      </c>
      <c r="E53" s="28">
        <v>-1383747900.4969499</v>
      </c>
      <c r="F53" s="28">
        <v>-1844828126.811558</v>
      </c>
      <c r="G53" s="28">
        <v>-1965841838.0969915</v>
      </c>
      <c r="H53" s="28">
        <v>-2011435530.1719749</v>
      </c>
      <c r="I53" s="28">
        <v>-2043459928.327383</v>
      </c>
      <c r="J53" s="28">
        <v>-2073395754.2180996</v>
      </c>
      <c r="K53" s="28">
        <v>-2087330481.6540334</v>
      </c>
      <c r="L53" s="29">
        <v>-2108332688.5865505</v>
      </c>
    </row>
    <row r="54" spans="2:12" hidden="1" outlineLevel="1" x14ac:dyDescent="0.25">
      <c r="B54" s="182" t="s">
        <v>3</v>
      </c>
      <c r="C54" s="161" t="s">
        <v>17</v>
      </c>
      <c r="D54" s="165">
        <v>-22683801713.644768</v>
      </c>
      <c r="E54" s="28">
        <v>-26404397133.649689</v>
      </c>
      <c r="F54" s="28">
        <v>-19286639993.905117</v>
      </c>
      <c r="G54" s="28">
        <v>-21831667037.855984</v>
      </c>
      <c r="H54" s="28">
        <v>-19272509650.464447</v>
      </c>
      <c r="I54" s="28">
        <v>-20205005224.528187</v>
      </c>
      <c r="J54" s="28">
        <v>-21521694656.855484</v>
      </c>
      <c r="K54" s="28">
        <v>-21959045280.674213</v>
      </c>
      <c r="L54" s="29">
        <v>-22896219192.342751</v>
      </c>
    </row>
    <row r="55" spans="2:12" ht="15.75" collapsed="1" thickBot="1" x14ac:dyDescent="0.3">
      <c r="B55" s="183" t="s">
        <v>3</v>
      </c>
      <c r="C55" s="159" t="s">
        <v>18</v>
      </c>
      <c r="D55" s="154">
        <f>+SUM(D50:D54)</f>
        <v>-93966404970.466888</v>
      </c>
      <c r="E55" s="30">
        <f t="shared" ref="E55:L55" si="15">+SUM(E50:E54)</f>
        <v>-104819895070.40221</v>
      </c>
      <c r="F55" s="30">
        <f t="shared" si="15"/>
        <v>-114932239181.92953</v>
      </c>
      <c r="G55" s="30">
        <f t="shared" si="15"/>
        <v>-125890892716.83656</v>
      </c>
      <c r="H55" s="30">
        <f t="shared" si="15"/>
        <v>-134107426786.2377</v>
      </c>
      <c r="I55" s="30">
        <f t="shared" si="15"/>
        <v>-146166874352.0101</v>
      </c>
      <c r="J55" s="30">
        <f t="shared" si="15"/>
        <v>-160435309262.31842</v>
      </c>
      <c r="K55" s="30">
        <f t="shared" si="15"/>
        <v>-175669996820.20865</v>
      </c>
      <c r="L55" s="31">
        <f t="shared" si="15"/>
        <v>-192407398587.81711</v>
      </c>
    </row>
    <row r="56" spans="2:12" hidden="1" outlineLevel="1" x14ac:dyDescent="0.25">
      <c r="B56" s="70" t="s">
        <v>4</v>
      </c>
      <c r="C56" s="167" t="s">
        <v>13</v>
      </c>
      <c r="D56" s="166">
        <v>-39276953691.805435</v>
      </c>
      <c r="E56" s="32">
        <v>-44600044955.767334</v>
      </c>
      <c r="F56" s="32">
        <v>-50670053142.507935</v>
      </c>
      <c r="G56" s="32">
        <v>-58618555438.842827</v>
      </c>
      <c r="H56" s="32">
        <v>-68386855128.811577</v>
      </c>
      <c r="I56" s="32">
        <v>-78866463801.748749</v>
      </c>
      <c r="J56" s="32">
        <v>-90998014598.700531</v>
      </c>
      <c r="K56" s="32">
        <v>-105035801356.71472</v>
      </c>
      <c r="L56" s="33">
        <v>-120614455917.36121</v>
      </c>
    </row>
    <row r="57" spans="2:12" hidden="1" outlineLevel="1" x14ac:dyDescent="0.25">
      <c r="B57" s="182" t="s">
        <v>4</v>
      </c>
      <c r="C57" s="161" t="s">
        <v>14</v>
      </c>
      <c r="D57" s="157">
        <v>-26806015250</v>
      </c>
      <c r="E57" s="28">
        <v>-27663797420</v>
      </c>
      <c r="F57" s="28">
        <v>-37285666650</v>
      </c>
      <c r="G57" s="28">
        <v>-38553382400</v>
      </c>
      <c r="H57" s="28">
        <v>-39864188635</v>
      </c>
      <c r="I57" s="28">
        <v>-41219554785</v>
      </c>
      <c r="J57" s="28">
        <v>-42621043275</v>
      </c>
      <c r="K57" s="28">
        <v>-44070169925</v>
      </c>
      <c r="L57" s="29">
        <v>-45568542475</v>
      </c>
    </row>
    <row r="58" spans="2:12" hidden="1" outlineLevel="1" x14ac:dyDescent="0.25">
      <c r="B58" s="182" t="s">
        <v>4</v>
      </c>
      <c r="C58" s="161" t="s">
        <v>15</v>
      </c>
      <c r="D58" s="157">
        <v>-6807985821.4761753</v>
      </c>
      <c r="E58" s="28">
        <v>-6947388130.4096336</v>
      </c>
      <c r="F58" s="28">
        <v>-7813081428.9883003</v>
      </c>
      <c r="G58" s="28">
        <v>-7802250346.4882917</v>
      </c>
      <c r="H58" s="28">
        <v>-7816226708.0740499</v>
      </c>
      <c r="I58" s="28">
        <v>-7827044897.9520588</v>
      </c>
      <c r="J58" s="28">
        <v>-7838427317.885334</v>
      </c>
      <c r="K58" s="28">
        <v>-7851022408.1108837</v>
      </c>
      <c r="L58" s="29">
        <v>-7401309419.8292828</v>
      </c>
    </row>
    <row r="59" spans="2:12" hidden="1" outlineLevel="1" x14ac:dyDescent="0.25">
      <c r="B59" s="182" t="s">
        <v>4</v>
      </c>
      <c r="C59" s="161" t="s">
        <v>19</v>
      </c>
      <c r="D59" s="157">
        <v>-1348118581.6872084</v>
      </c>
      <c r="E59" s="28">
        <v>-1388873018.5059166</v>
      </c>
      <c r="F59" s="28">
        <v>-1853430966.7999001</v>
      </c>
      <c r="G59" s="28">
        <v>-1968021253.4657583</v>
      </c>
      <c r="H59" s="28">
        <v>-2016596254.811125</v>
      </c>
      <c r="I59" s="28">
        <v>-2048266675.5731916</v>
      </c>
      <c r="J59" s="28">
        <v>-2079714150.5886745</v>
      </c>
      <c r="K59" s="28">
        <v>-2095254951.5494747</v>
      </c>
      <c r="L59" s="29">
        <v>-2117200421.6234996</v>
      </c>
    </row>
    <row r="60" spans="2:12" hidden="1" outlineLevel="1" x14ac:dyDescent="0.25">
      <c r="B60" s="182" t="s">
        <v>4</v>
      </c>
      <c r="C60" s="161" t="s">
        <v>17</v>
      </c>
      <c r="D60" s="157">
        <v>-22683801713.644768</v>
      </c>
      <c r="E60" s="28">
        <v>-26404397133.649689</v>
      </c>
      <c r="F60" s="28">
        <v>-19286639993.905117</v>
      </c>
      <c r="G60" s="28">
        <v>-21825416637.855984</v>
      </c>
      <c r="H60" s="28">
        <v>-19276192178.242222</v>
      </c>
      <c r="I60" s="28">
        <v>-20205384697.637756</v>
      </c>
      <c r="J60" s="28">
        <v>-21521697292.085415</v>
      </c>
      <c r="K60" s="28">
        <v>-21959045298.974422</v>
      </c>
      <c r="L60" s="29">
        <v>-22891622392.469837</v>
      </c>
    </row>
    <row r="61" spans="2:12" ht="15.75" collapsed="1" thickBot="1" x14ac:dyDescent="0.3">
      <c r="B61" s="183" t="s">
        <v>4</v>
      </c>
      <c r="C61" s="159" t="s">
        <v>18</v>
      </c>
      <c r="D61" s="154">
        <f>+SUM(D56:D60)</f>
        <v>-96922875058.613586</v>
      </c>
      <c r="E61" s="30">
        <f t="shared" ref="E61:L61" si="16">+SUM(E56:E60)</f>
        <v>-107004500658.33258</v>
      </c>
      <c r="F61" s="30">
        <f t="shared" si="16"/>
        <v>-116908872182.20125</v>
      </c>
      <c r="G61" s="30">
        <f t="shared" si="16"/>
        <v>-128767626076.65288</v>
      </c>
      <c r="H61" s="30">
        <f t="shared" si="16"/>
        <v>-137360058904.93898</v>
      </c>
      <c r="I61" s="30">
        <f t="shared" si="16"/>
        <v>-150166714857.91174</v>
      </c>
      <c r="J61" s="30">
        <f t="shared" si="16"/>
        <v>-165058896634.25998</v>
      </c>
      <c r="K61" s="30">
        <f t="shared" si="16"/>
        <v>-181011293940.34949</v>
      </c>
      <c r="L61" s="31">
        <f t="shared" si="16"/>
        <v>-198593130626.28384</v>
      </c>
    </row>
    <row r="62" spans="2:12" ht="15.75" thickBot="1" x14ac:dyDescent="0.3">
      <c r="B62" s="141"/>
      <c r="C62" s="128"/>
      <c r="D62" s="111">
        <f>+D54-D42</f>
        <v>-1590080676.4500008</v>
      </c>
      <c r="E62" s="35">
        <f>+D62/(26700*4.3)</f>
        <v>-13849.670555265227</v>
      </c>
      <c r="F62" s="35"/>
      <c r="G62" s="35"/>
      <c r="H62" s="35"/>
      <c r="I62" s="35"/>
      <c r="J62" s="35"/>
      <c r="K62" s="35"/>
      <c r="L62" s="35"/>
    </row>
    <row r="63" spans="2:12" ht="15.75" thickBot="1" x14ac:dyDescent="0.3">
      <c r="B63" s="185" t="s">
        <v>20</v>
      </c>
      <c r="C63" s="203"/>
      <c r="D63" s="155">
        <v>2022</v>
      </c>
      <c r="E63" s="36">
        <v>2023</v>
      </c>
      <c r="F63" s="36">
        <v>2024</v>
      </c>
      <c r="G63" s="36">
        <v>2025</v>
      </c>
      <c r="H63" s="36">
        <v>2026</v>
      </c>
      <c r="I63" s="36">
        <v>2027</v>
      </c>
      <c r="J63" s="36">
        <v>2028</v>
      </c>
      <c r="K63" s="36">
        <v>2029</v>
      </c>
      <c r="L63" s="37">
        <v>2030</v>
      </c>
    </row>
    <row r="64" spans="2:12" hidden="1" outlineLevel="1" x14ac:dyDescent="0.25">
      <c r="B64" s="181" t="s">
        <v>2</v>
      </c>
      <c r="C64" s="160" t="s">
        <v>21</v>
      </c>
      <c r="D64" s="156">
        <v>19561374166.577106</v>
      </c>
      <c r="E64" s="26">
        <v>21448399654.781738</v>
      </c>
      <c r="F64" s="26">
        <v>26826290115.984497</v>
      </c>
      <c r="G64" s="26">
        <v>33795949752.828636</v>
      </c>
      <c r="H64" s="26">
        <v>37790433454.84375</v>
      </c>
      <c r="I64" s="26">
        <v>42828715286.890877</v>
      </c>
      <c r="J64" s="26">
        <v>46926029420.859627</v>
      </c>
      <c r="K64" s="26">
        <v>52518855647.609863</v>
      </c>
      <c r="L64" s="27">
        <v>58797997182.808762</v>
      </c>
    </row>
    <row r="65" spans="2:12" hidden="1" outlineLevel="1" x14ac:dyDescent="0.25">
      <c r="B65" s="182" t="s">
        <v>2</v>
      </c>
      <c r="C65" s="161" t="s">
        <v>22</v>
      </c>
      <c r="D65" s="153">
        <v>7047028655.6414509</v>
      </c>
      <c r="E65" s="28">
        <v>8095977520.1504755</v>
      </c>
      <c r="F65" s="28">
        <v>9335971549.9106426</v>
      </c>
      <c r="G65" s="28">
        <v>11206318312.644335</v>
      </c>
      <c r="H65" s="28">
        <v>13112359583.470495</v>
      </c>
      <c r="I65" s="28">
        <v>14662464732.484772</v>
      </c>
      <c r="J65" s="28">
        <v>17491108797.037663</v>
      </c>
      <c r="K65" s="28">
        <v>20216126255.265873</v>
      </c>
      <c r="L65" s="29">
        <v>23250659136.957981</v>
      </c>
    </row>
    <row r="66" spans="2:12" hidden="1" outlineLevel="1" x14ac:dyDescent="0.25">
      <c r="B66" s="182" t="s">
        <v>2</v>
      </c>
      <c r="C66" s="161" t="s">
        <v>23</v>
      </c>
      <c r="D66" s="157">
        <v>6175115180</v>
      </c>
      <c r="E66" s="28">
        <v>7841850820</v>
      </c>
      <c r="F66" s="28">
        <v>8945978824.5999985</v>
      </c>
      <c r="G66" s="28">
        <v>10221378200.199997</v>
      </c>
      <c r="H66" s="28">
        <v>11792229142.600002</v>
      </c>
      <c r="I66" s="28">
        <v>13490924230.199997</v>
      </c>
      <c r="J66" s="28">
        <v>15444273186.800001</v>
      </c>
      <c r="K66" s="28">
        <v>17700219552.199997</v>
      </c>
      <c r="L66" s="29">
        <v>20267694252</v>
      </c>
    </row>
    <row r="67" spans="2:12" hidden="1" outlineLevel="1" x14ac:dyDescent="0.25">
      <c r="B67" s="182" t="s">
        <v>2</v>
      </c>
      <c r="C67" s="162" t="s">
        <v>55</v>
      </c>
      <c r="D67" s="158">
        <f>+D92*22000+D93*17000</f>
        <v>0</v>
      </c>
      <c r="E67" s="101">
        <f t="shared" ref="E67:L67" si="17">+E92*22000+E93*17000</f>
        <v>0</v>
      </c>
      <c r="F67" s="101">
        <f t="shared" si="17"/>
        <v>0</v>
      </c>
      <c r="G67" s="101">
        <f t="shared" si="17"/>
        <v>0</v>
      </c>
      <c r="H67" s="101">
        <f t="shared" si="17"/>
        <v>0</v>
      </c>
      <c r="I67" s="101">
        <f t="shared" si="17"/>
        <v>0</v>
      </c>
      <c r="J67" s="101">
        <f t="shared" si="17"/>
        <v>0</v>
      </c>
      <c r="K67" s="101">
        <f t="shared" si="17"/>
        <v>0</v>
      </c>
      <c r="L67" s="102">
        <f t="shared" si="17"/>
        <v>0</v>
      </c>
    </row>
    <row r="68" spans="2:12" ht="15.75" collapsed="1" thickBot="1" x14ac:dyDescent="0.3">
      <c r="B68" s="183" t="s">
        <v>2</v>
      </c>
      <c r="C68" s="159" t="s">
        <v>18</v>
      </c>
      <c r="D68" s="154">
        <f>+SUM(D64:D67)</f>
        <v>32783518002.218559</v>
      </c>
      <c r="E68" s="30">
        <f t="shared" ref="E68:L68" si="18">+SUM(E64:E67)</f>
        <v>37386227994.932213</v>
      </c>
      <c r="F68" s="30">
        <f t="shared" si="18"/>
        <v>45108240490.49514</v>
      </c>
      <c r="G68" s="30">
        <f t="shared" si="18"/>
        <v>55223646265.672966</v>
      </c>
      <c r="H68" s="30">
        <f t="shared" si="18"/>
        <v>62695022180.914246</v>
      </c>
      <c r="I68" s="30">
        <f t="shared" si="18"/>
        <v>70982104249.575653</v>
      </c>
      <c r="J68" s="30">
        <f t="shared" si="18"/>
        <v>79861411404.697296</v>
      </c>
      <c r="K68" s="30">
        <f t="shared" si="18"/>
        <v>90435201455.075729</v>
      </c>
      <c r="L68" s="31">
        <f t="shared" si="18"/>
        <v>102316350571.76674</v>
      </c>
    </row>
    <row r="69" spans="2:12" hidden="1" outlineLevel="1" x14ac:dyDescent="0.25">
      <c r="B69" s="181" t="s">
        <v>58</v>
      </c>
      <c r="C69" s="160" t="s">
        <v>21</v>
      </c>
      <c r="D69" s="156">
        <v>21803871179.152451</v>
      </c>
      <c r="E69" s="26">
        <v>25355403928.206768</v>
      </c>
      <c r="F69" s="26">
        <v>31374241169.421959</v>
      </c>
      <c r="G69" s="26">
        <v>39782172743.359535</v>
      </c>
      <c r="H69" s="26">
        <v>44061111475.792099</v>
      </c>
      <c r="I69" s="26">
        <v>49670334015.352669</v>
      </c>
      <c r="J69" s="26">
        <v>55238296096.626816</v>
      </c>
      <c r="K69" s="26">
        <v>62099102588.639664</v>
      </c>
      <c r="L69" s="27">
        <v>69920923714.24472</v>
      </c>
    </row>
    <row r="70" spans="2:12" hidden="1" outlineLevel="1" x14ac:dyDescent="0.25">
      <c r="B70" s="182" t="s">
        <v>58</v>
      </c>
      <c r="C70" s="161" t="s">
        <v>22</v>
      </c>
      <c r="D70" s="153">
        <v>6426249444.9188004</v>
      </c>
      <c r="E70" s="28">
        <v>6698420635.4044666</v>
      </c>
      <c r="F70" s="28">
        <v>7388074261.1308908</v>
      </c>
      <c r="G70" s="28">
        <v>8606788187.4695091</v>
      </c>
      <c r="H70" s="28">
        <v>10581023050.620424</v>
      </c>
      <c r="I70" s="28">
        <v>11955757778.467117</v>
      </c>
      <c r="J70" s="28">
        <v>14128793582.051451</v>
      </c>
      <c r="K70" s="28">
        <v>16337902950.547409</v>
      </c>
      <c r="L70" s="29">
        <v>19199596596.999592</v>
      </c>
    </row>
    <row r="71" spans="2:12" hidden="1" outlineLevel="1" x14ac:dyDescent="0.25">
      <c r="B71" s="182" t="s">
        <v>58</v>
      </c>
      <c r="C71" s="161" t="s">
        <v>23</v>
      </c>
      <c r="D71" s="157">
        <v>6175115180</v>
      </c>
      <c r="E71" s="28">
        <v>7841850820</v>
      </c>
      <c r="F71" s="28">
        <v>8945978824.5999985</v>
      </c>
      <c r="G71" s="28">
        <v>10221378200.199997</v>
      </c>
      <c r="H71" s="28">
        <v>11792229142.600002</v>
      </c>
      <c r="I71" s="28">
        <v>13490924230.199997</v>
      </c>
      <c r="J71" s="28">
        <v>15444273186.800001</v>
      </c>
      <c r="K71" s="28">
        <v>17700219552.199997</v>
      </c>
      <c r="L71" s="29">
        <v>20267694252</v>
      </c>
    </row>
    <row r="72" spans="2:12" hidden="1" outlineLevel="1" x14ac:dyDescent="0.25">
      <c r="B72" s="182" t="s">
        <v>58</v>
      </c>
      <c r="C72" s="162" t="s">
        <v>55</v>
      </c>
      <c r="D72" s="158">
        <f>+D94*22000+D95*17000</f>
        <v>0</v>
      </c>
      <c r="E72" s="101">
        <f t="shared" ref="E72:L72" si="19">+E94*22000+E95*17000</f>
        <v>0</v>
      </c>
      <c r="F72" s="101">
        <f t="shared" si="19"/>
        <v>0</v>
      </c>
      <c r="G72" s="101">
        <f t="shared" si="19"/>
        <v>0</v>
      </c>
      <c r="H72" s="101">
        <f t="shared" si="19"/>
        <v>0</v>
      </c>
      <c r="I72" s="101">
        <f t="shared" si="19"/>
        <v>0</v>
      </c>
      <c r="J72" s="101">
        <f t="shared" si="19"/>
        <v>0</v>
      </c>
      <c r="K72" s="101">
        <f t="shared" si="19"/>
        <v>0</v>
      </c>
      <c r="L72" s="101">
        <f t="shared" si="19"/>
        <v>0</v>
      </c>
    </row>
    <row r="73" spans="2:12" ht="15.75" collapsed="1" thickBot="1" x14ac:dyDescent="0.3">
      <c r="B73" s="183" t="s">
        <v>58</v>
      </c>
      <c r="C73" s="159" t="s">
        <v>18</v>
      </c>
      <c r="D73" s="154">
        <f>+SUM(D69:D72)</f>
        <v>34405235804.071251</v>
      </c>
      <c r="E73" s="30">
        <f>+SUM(E69:E72)</f>
        <v>39895675383.611237</v>
      </c>
      <c r="F73" s="30">
        <f t="shared" ref="F73:L73" si="20">+SUM(F69:F72)</f>
        <v>47708294255.152847</v>
      </c>
      <c r="G73" s="30">
        <f t="shared" si="20"/>
        <v>58610339131.029037</v>
      </c>
      <c r="H73" s="30">
        <f t="shared" si="20"/>
        <v>66434363669.012527</v>
      </c>
      <c r="I73" s="30">
        <f t="shared" si="20"/>
        <v>75117016024.019775</v>
      </c>
      <c r="J73" s="30">
        <f t="shared" si="20"/>
        <v>84811362865.478271</v>
      </c>
      <c r="K73" s="30">
        <f t="shared" si="20"/>
        <v>96137225091.38707</v>
      </c>
      <c r="L73" s="31">
        <f t="shared" si="20"/>
        <v>109388214563.24431</v>
      </c>
    </row>
    <row r="74" spans="2:12" hidden="1" outlineLevel="1" x14ac:dyDescent="0.25">
      <c r="B74" s="181" t="s">
        <v>3</v>
      </c>
      <c r="C74" s="160" t="s">
        <v>21</v>
      </c>
      <c r="D74" s="156">
        <v>18166089676.089546</v>
      </c>
      <c r="E74" s="26">
        <v>20649491009.307686</v>
      </c>
      <c r="F74" s="26">
        <v>24955129263.013802</v>
      </c>
      <c r="G74" s="26">
        <v>31830915177.598301</v>
      </c>
      <c r="H74" s="26">
        <v>35577458509.465385</v>
      </c>
      <c r="I74" s="26">
        <v>38933002748.337143</v>
      </c>
      <c r="J74" s="26">
        <v>43340883243.869858</v>
      </c>
      <c r="K74" s="26">
        <v>48331797849.413605</v>
      </c>
      <c r="L74" s="27">
        <v>53960796111.929733</v>
      </c>
    </row>
    <row r="75" spans="2:12" hidden="1" outlineLevel="1" x14ac:dyDescent="0.25">
      <c r="B75" s="182" t="s">
        <v>3</v>
      </c>
      <c r="C75" s="161" t="s">
        <v>22</v>
      </c>
      <c r="D75" s="153">
        <v>5488394939.7684412</v>
      </c>
      <c r="E75" s="28">
        <v>5284336790.5026999</v>
      </c>
      <c r="F75" s="28">
        <v>6384604649.5249414</v>
      </c>
      <c r="G75" s="28">
        <v>8181679764.7489748</v>
      </c>
      <c r="H75" s="28">
        <v>9532842426.1089516</v>
      </c>
      <c r="I75" s="28">
        <v>11394795908.744591</v>
      </c>
      <c r="J75" s="28">
        <v>13157732267.992132</v>
      </c>
      <c r="K75" s="28">
        <v>15212426393.297575</v>
      </c>
      <c r="L75" s="29">
        <v>17504629383.221298</v>
      </c>
    </row>
    <row r="76" spans="2:12" hidden="1" outlineLevel="1" x14ac:dyDescent="0.25">
      <c r="B76" s="182" t="s">
        <v>3</v>
      </c>
      <c r="C76" s="161" t="s">
        <v>23</v>
      </c>
      <c r="D76" s="157">
        <v>6175115180</v>
      </c>
      <c r="E76" s="28">
        <v>7841850820</v>
      </c>
      <c r="F76" s="28">
        <v>8945978824.5999985</v>
      </c>
      <c r="G76" s="28">
        <v>10221378200.199997</v>
      </c>
      <c r="H76" s="28">
        <v>11792229142.600002</v>
      </c>
      <c r="I76" s="28">
        <v>13490924230.199997</v>
      </c>
      <c r="J76" s="28">
        <v>15444273186.800001</v>
      </c>
      <c r="K76" s="28">
        <v>17700219552.199997</v>
      </c>
      <c r="L76" s="29">
        <v>20267694252</v>
      </c>
    </row>
    <row r="77" spans="2:12" hidden="1" outlineLevel="1" x14ac:dyDescent="0.25">
      <c r="B77" s="182" t="s">
        <v>3</v>
      </c>
      <c r="C77" s="162" t="s">
        <v>55</v>
      </c>
      <c r="D77" s="158">
        <f>+D96*22000+D97*17000</f>
        <v>96403890.629166663</v>
      </c>
      <c r="E77" s="101">
        <f t="shared" ref="E77:L77" si="21">+E96*22000+E97*17000</f>
        <v>24536659.781666666</v>
      </c>
      <c r="F77" s="101">
        <f t="shared" si="21"/>
        <v>21887420.695</v>
      </c>
      <c r="G77" s="101">
        <f t="shared" si="21"/>
        <v>0</v>
      </c>
      <c r="H77" s="101">
        <f t="shared" si="21"/>
        <v>0</v>
      </c>
      <c r="I77" s="101">
        <f t="shared" si="21"/>
        <v>0</v>
      </c>
      <c r="J77" s="101">
        <f t="shared" si="21"/>
        <v>0</v>
      </c>
      <c r="K77" s="101">
        <f t="shared" si="21"/>
        <v>0</v>
      </c>
      <c r="L77" s="101">
        <f t="shared" si="21"/>
        <v>0</v>
      </c>
    </row>
    <row r="78" spans="2:12" ht="15.75" collapsed="1" thickBot="1" x14ac:dyDescent="0.3">
      <c r="B78" s="183" t="s">
        <v>3</v>
      </c>
      <c r="C78" s="159" t="s">
        <v>18</v>
      </c>
      <c r="D78" s="154">
        <f>+SUM(D74:D77)</f>
        <v>29926003686.487152</v>
      </c>
      <c r="E78" s="30">
        <f>+SUM(E74:E77)</f>
        <v>33800215279.592052</v>
      </c>
      <c r="F78" s="30">
        <f t="shared" ref="F78:L78" si="22">+SUM(F74:F77)</f>
        <v>40307600157.83374</v>
      </c>
      <c r="G78" s="30">
        <f t="shared" si="22"/>
        <v>50233973142.547272</v>
      </c>
      <c r="H78" s="30">
        <f t="shared" si="22"/>
        <v>56902530078.174347</v>
      </c>
      <c r="I78" s="30">
        <f t="shared" si="22"/>
        <v>63818722887.281731</v>
      </c>
      <c r="J78" s="30">
        <f t="shared" si="22"/>
        <v>71942888698.661987</v>
      </c>
      <c r="K78" s="30">
        <f t="shared" si="22"/>
        <v>81244443794.911179</v>
      </c>
      <c r="L78" s="31">
        <f t="shared" si="22"/>
        <v>91733119747.151031</v>
      </c>
    </row>
    <row r="79" spans="2:12" hidden="1" outlineLevel="1" x14ac:dyDescent="0.25">
      <c r="B79" s="181" t="s">
        <v>4</v>
      </c>
      <c r="C79" s="160" t="s">
        <v>21</v>
      </c>
      <c r="D79" s="156">
        <v>20149623374.353569</v>
      </c>
      <c r="E79" s="26">
        <v>23561970008.915661</v>
      </c>
      <c r="F79" s="26">
        <v>28711393176.129288</v>
      </c>
      <c r="G79" s="26">
        <v>37250537069.104546</v>
      </c>
      <c r="H79" s="26">
        <v>41592277831.19136</v>
      </c>
      <c r="I79" s="26">
        <v>46128717099.923477</v>
      </c>
      <c r="J79" s="26">
        <v>51654721179.850983</v>
      </c>
      <c r="K79" s="26">
        <v>57923206041.822716</v>
      </c>
      <c r="L79" s="27">
        <v>65003366413.49482</v>
      </c>
    </row>
    <row r="80" spans="2:12" hidden="1" outlineLevel="1" x14ac:dyDescent="0.25">
      <c r="B80" s="182" t="s">
        <v>4</v>
      </c>
      <c r="C80" s="161" t="s">
        <v>22</v>
      </c>
      <c r="D80" s="153">
        <v>5759215967.283</v>
      </c>
      <c r="E80" s="28">
        <v>4689785991.9273005</v>
      </c>
      <c r="F80" s="28">
        <v>5156418609.9179831</v>
      </c>
      <c r="G80" s="28">
        <v>5787589729.7432747</v>
      </c>
      <c r="H80" s="28">
        <v>7038585687.9980259</v>
      </c>
      <c r="I80" s="28">
        <v>8502977089.615201</v>
      </c>
      <c r="J80" s="28">
        <v>9793539189.2028332</v>
      </c>
      <c r="K80" s="28">
        <v>11325194464.691483</v>
      </c>
      <c r="L80" s="29">
        <v>13025627186.20656</v>
      </c>
    </row>
    <row r="81" spans="2:108" hidden="1" outlineLevel="1" x14ac:dyDescent="0.25">
      <c r="B81" s="182" t="s">
        <v>4</v>
      </c>
      <c r="C81" s="161" t="s">
        <v>23</v>
      </c>
      <c r="D81" s="157">
        <v>6175115180</v>
      </c>
      <c r="E81" s="28">
        <v>7841850820</v>
      </c>
      <c r="F81" s="28">
        <v>8945978824.5999985</v>
      </c>
      <c r="G81" s="28">
        <v>10221378200.199997</v>
      </c>
      <c r="H81" s="28">
        <v>11792229142.600002</v>
      </c>
      <c r="I81" s="28">
        <v>13490924230.199997</v>
      </c>
      <c r="J81" s="28">
        <v>15444273186.800001</v>
      </c>
      <c r="K81" s="28">
        <v>17700219552.199997</v>
      </c>
      <c r="L81" s="29">
        <v>20267694252</v>
      </c>
    </row>
    <row r="82" spans="2:108" hidden="1" outlineLevel="1" x14ac:dyDescent="0.25">
      <c r="B82" s="182" t="s">
        <v>4</v>
      </c>
      <c r="C82" s="162" t="s">
        <v>55</v>
      </c>
      <c r="D82" s="158">
        <f>+D98*22000+D99*17000</f>
        <v>377067434.53916663</v>
      </c>
      <c r="E82" s="101">
        <f t="shared" ref="E82:L82" si="23">+E98*22000+E99*17000</f>
        <v>64774339.81666667</v>
      </c>
      <c r="F82" s="101">
        <f t="shared" si="23"/>
        <v>0</v>
      </c>
      <c r="G82" s="101">
        <f t="shared" si="23"/>
        <v>0</v>
      </c>
      <c r="H82" s="101">
        <f t="shared" si="23"/>
        <v>0</v>
      </c>
      <c r="I82" s="101">
        <f t="shared" si="23"/>
        <v>0</v>
      </c>
      <c r="J82" s="101">
        <f t="shared" si="23"/>
        <v>0</v>
      </c>
      <c r="K82" s="101">
        <f t="shared" si="23"/>
        <v>0</v>
      </c>
      <c r="L82" s="101">
        <f t="shared" si="23"/>
        <v>0</v>
      </c>
    </row>
    <row r="83" spans="2:108" ht="15.75" collapsed="1" thickBot="1" x14ac:dyDescent="0.3">
      <c r="B83" s="183" t="s">
        <v>4</v>
      </c>
      <c r="C83" s="159" t="s">
        <v>18</v>
      </c>
      <c r="D83" s="154">
        <f>+SUM(D79:D82)</f>
        <v>32461021956.175735</v>
      </c>
      <c r="E83" s="30">
        <f>+SUM(E79:E82)</f>
        <v>36158381160.659622</v>
      </c>
      <c r="F83" s="30">
        <f t="shared" ref="F83:L83" si="24">+SUM(F79:F82)</f>
        <v>42813790610.64727</v>
      </c>
      <c r="G83" s="30">
        <f t="shared" si="24"/>
        <v>53259504999.047821</v>
      </c>
      <c r="H83" s="30">
        <f t="shared" si="24"/>
        <v>60423092661.789383</v>
      </c>
      <c r="I83" s="30">
        <f t="shared" si="24"/>
        <v>68122618419.738678</v>
      </c>
      <c r="J83" s="30">
        <f t="shared" si="24"/>
        <v>76892533555.853821</v>
      </c>
      <c r="K83" s="30">
        <f t="shared" si="24"/>
        <v>86948620058.714188</v>
      </c>
      <c r="L83" s="31">
        <f t="shared" si="24"/>
        <v>98296687851.701385</v>
      </c>
    </row>
    <row r="84" spans="2:108" ht="15.75" thickBot="1" x14ac:dyDescent="0.3">
      <c r="B84" s="34"/>
      <c r="C84" s="21"/>
      <c r="D84" s="35">
        <f>+D86-D89</f>
        <v>108663866.05951691</v>
      </c>
      <c r="E84" s="35">
        <f>+D84*12</f>
        <v>1303966392.7142029</v>
      </c>
      <c r="F84" s="35">
        <f>+D86-D88</f>
        <v>-312787952.39859772</v>
      </c>
      <c r="G84" s="35">
        <f>+F84*12</f>
        <v>-3753455428.7831726</v>
      </c>
      <c r="H84" s="35"/>
      <c r="I84" s="35"/>
      <c r="J84" s="35"/>
      <c r="K84" s="35"/>
      <c r="L84" s="35"/>
    </row>
    <row r="85" spans="2:108" ht="15.75" thickBot="1" x14ac:dyDescent="0.3">
      <c r="C85" s="71" t="s">
        <v>24</v>
      </c>
      <c r="D85" s="155">
        <v>2022</v>
      </c>
      <c r="E85" s="36">
        <v>2023</v>
      </c>
      <c r="F85" s="36">
        <v>2024</v>
      </c>
      <c r="G85" s="36">
        <v>2025</v>
      </c>
      <c r="H85" s="36">
        <v>2026</v>
      </c>
      <c r="I85" s="36">
        <v>2027</v>
      </c>
      <c r="J85" s="36">
        <v>2028</v>
      </c>
      <c r="K85" s="36">
        <v>2029</v>
      </c>
      <c r="L85" s="37">
        <v>2030</v>
      </c>
    </row>
    <row r="86" spans="2:108" x14ac:dyDescent="0.25">
      <c r="C86" s="70" t="s">
        <v>2</v>
      </c>
      <c r="D86" s="152">
        <f t="shared" ref="D86:L86" si="25">+D43+D68</f>
        <v>-64353189236.378334</v>
      </c>
      <c r="E86" s="32">
        <f t="shared" si="25"/>
        <v>-71089998314.562469</v>
      </c>
      <c r="F86" s="32">
        <f t="shared" si="25"/>
        <v>-75030851370.620239</v>
      </c>
      <c r="G86" s="32">
        <f t="shared" si="25"/>
        <v>-76923735190.186646</v>
      </c>
      <c r="H86" s="32">
        <f t="shared" si="25"/>
        <v>-79138712502.955536</v>
      </c>
      <c r="I86" s="32">
        <f t="shared" si="25"/>
        <v>-85109669046.639526</v>
      </c>
      <c r="J86" s="32">
        <f t="shared" si="25"/>
        <v>-91478374381.48175</v>
      </c>
      <c r="K86" s="32">
        <f t="shared" si="25"/>
        <v>-98024229030.448135</v>
      </c>
      <c r="L86" s="33">
        <f t="shared" si="25"/>
        <v>-104978638889.11256</v>
      </c>
    </row>
    <row r="87" spans="2:108" x14ac:dyDescent="0.25">
      <c r="C87" s="182" t="s">
        <v>58</v>
      </c>
      <c r="D87" s="153">
        <f>+D49+D73</f>
        <v>-63897072157.856102</v>
      </c>
      <c r="E87" s="28">
        <f t="shared" ref="E87:L87" si="26">+E49+E73</f>
        <v>-70929056055.695557</v>
      </c>
      <c r="F87" s="28">
        <f t="shared" si="26"/>
        <v>-74730511327.21991</v>
      </c>
      <c r="G87" s="28">
        <f t="shared" si="26"/>
        <v>-77045672801.510773</v>
      </c>
      <c r="H87" s="28">
        <f t="shared" si="26"/>
        <v>-78891135663.99147</v>
      </c>
      <c r="I87" s="28">
        <f t="shared" si="26"/>
        <v>-84743099146.108887</v>
      </c>
      <c r="J87" s="28">
        <f t="shared" si="26"/>
        <v>-91186245811.461426</v>
      </c>
      <c r="K87" s="28">
        <f t="shared" si="26"/>
        <v>-97723350354.804428</v>
      </c>
      <c r="L87" s="29">
        <f t="shared" si="26"/>
        <v>-105233974647.68578</v>
      </c>
    </row>
    <row r="88" spans="2:108" x14ac:dyDescent="0.25">
      <c r="C88" s="182" t="s">
        <v>3</v>
      </c>
      <c r="D88" s="153">
        <f t="shared" ref="D88:L88" si="27">+D55+D78</f>
        <v>-64040401283.979736</v>
      </c>
      <c r="E88" s="28">
        <f t="shared" si="27"/>
        <v>-71019679790.81015</v>
      </c>
      <c r="F88" s="28">
        <f t="shared" si="27"/>
        <v>-74624639024.095795</v>
      </c>
      <c r="G88" s="28">
        <f t="shared" si="27"/>
        <v>-75656919574.289291</v>
      </c>
      <c r="H88" s="28">
        <f t="shared" si="27"/>
        <v>-77204896708.063354</v>
      </c>
      <c r="I88" s="28">
        <f t="shared" si="27"/>
        <v>-82348151464.728363</v>
      </c>
      <c r="J88" s="28">
        <f t="shared" si="27"/>
        <v>-88492420563.656433</v>
      </c>
      <c r="K88" s="28">
        <f t="shared" si="27"/>
        <v>-94425553025.29747</v>
      </c>
      <c r="L88" s="29">
        <f t="shared" si="27"/>
        <v>-100674278840.66608</v>
      </c>
    </row>
    <row r="89" spans="2:108" ht="15.75" thickBot="1" x14ac:dyDescent="0.3">
      <c r="C89" s="183" t="s">
        <v>4</v>
      </c>
      <c r="D89" s="154">
        <f t="shared" ref="D89:L89" si="28">+D61+D83</f>
        <v>-64461853102.437851</v>
      </c>
      <c r="E89" s="30">
        <f t="shared" si="28"/>
        <v>-70846119497.672958</v>
      </c>
      <c r="F89" s="30">
        <f t="shared" si="28"/>
        <v>-74095081571.553986</v>
      </c>
      <c r="G89" s="30">
        <f t="shared" si="28"/>
        <v>-75508121077.605057</v>
      </c>
      <c r="H89" s="30">
        <f t="shared" si="28"/>
        <v>-76936966243.149597</v>
      </c>
      <c r="I89" s="30">
        <f t="shared" si="28"/>
        <v>-82044096438.173065</v>
      </c>
      <c r="J89" s="30">
        <f t="shared" si="28"/>
        <v>-88166363078.406158</v>
      </c>
      <c r="K89" s="30">
        <f t="shared" si="28"/>
        <v>-94062673881.6353</v>
      </c>
      <c r="L89" s="31">
        <f t="shared" si="28"/>
        <v>-100296442774.58246</v>
      </c>
    </row>
    <row r="90" spans="2:108" ht="15.75" thickBot="1" x14ac:dyDescent="0.3">
      <c r="C90" s="21"/>
      <c r="D90" s="35"/>
      <c r="E90" s="35">
        <f>+E88-E86</f>
        <v>70318523.752319336</v>
      </c>
      <c r="F90" s="35">
        <f t="shared" ref="F90:L90" si="29">+F88-F86</f>
        <v>406212346.52444458</v>
      </c>
      <c r="G90" s="35">
        <f t="shared" si="29"/>
        <v>1266815615.8973541</v>
      </c>
      <c r="H90" s="35">
        <f t="shared" si="29"/>
        <v>1933815794.8921814</v>
      </c>
      <c r="I90" s="35">
        <f t="shared" si="29"/>
        <v>2761517581.9111633</v>
      </c>
      <c r="J90" s="35">
        <f t="shared" si="29"/>
        <v>2985953817.8253174</v>
      </c>
      <c r="K90" s="35">
        <f t="shared" si="29"/>
        <v>3598676005.1506653</v>
      </c>
      <c r="L90" s="35">
        <f t="shared" si="29"/>
        <v>4304360048.4464874</v>
      </c>
    </row>
    <row r="91" spans="2:108" ht="15.75" thickBot="1" x14ac:dyDescent="0.3">
      <c r="C91" s="180" t="s">
        <v>25</v>
      </c>
      <c r="D91" s="41">
        <v>2022</v>
      </c>
      <c r="E91" s="24">
        <v>2023</v>
      </c>
      <c r="F91" s="24">
        <v>2024</v>
      </c>
      <c r="G91" s="24">
        <v>2025</v>
      </c>
      <c r="H91" s="24">
        <v>2026</v>
      </c>
      <c r="I91" s="24">
        <v>2027</v>
      </c>
      <c r="J91" s="24">
        <v>2028</v>
      </c>
      <c r="K91" s="24">
        <v>2029</v>
      </c>
      <c r="L91" s="25">
        <v>2030</v>
      </c>
    </row>
    <row r="92" spans="2:108" s="45" customFormat="1" x14ac:dyDescent="0.25">
      <c r="B92" s="187" t="s">
        <v>2</v>
      </c>
      <c r="C92" s="181" t="s">
        <v>26</v>
      </c>
      <c r="D92" s="42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4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0</v>
      </c>
      <c r="AB92" s="45">
        <v>0</v>
      </c>
      <c r="AC92" s="45">
        <v>0</v>
      </c>
      <c r="AD92" s="45">
        <v>0</v>
      </c>
      <c r="AE92" s="45">
        <v>0</v>
      </c>
      <c r="AF92" s="45">
        <v>0</v>
      </c>
      <c r="AG92" s="45">
        <v>0</v>
      </c>
      <c r="AH92" s="45">
        <v>0</v>
      </c>
      <c r="AI92" s="45">
        <v>0</v>
      </c>
      <c r="AJ92" s="45">
        <v>0</v>
      </c>
      <c r="AK92" s="45">
        <v>0</v>
      </c>
      <c r="AL92" s="45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T92" s="45">
        <v>0</v>
      </c>
      <c r="AU92" s="45">
        <v>0</v>
      </c>
      <c r="AV92" s="45">
        <v>0</v>
      </c>
      <c r="AW92" s="45">
        <v>0</v>
      </c>
      <c r="AX92" s="45">
        <v>0</v>
      </c>
      <c r="AY92" s="45">
        <v>0</v>
      </c>
      <c r="AZ92" s="45">
        <v>0</v>
      </c>
      <c r="BA92" s="45">
        <v>0</v>
      </c>
      <c r="BB92" s="45">
        <v>0</v>
      </c>
      <c r="BC92" s="45">
        <v>0</v>
      </c>
      <c r="BD92" s="45">
        <v>0</v>
      </c>
      <c r="BE92" s="45">
        <v>0</v>
      </c>
      <c r="BF92" s="45">
        <v>0</v>
      </c>
      <c r="BG92" s="45">
        <v>0</v>
      </c>
      <c r="BH92" s="45">
        <v>0</v>
      </c>
      <c r="BI92" s="45">
        <v>0</v>
      </c>
      <c r="BJ92" s="45">
        <v>0</v>
      </c>
      <c r="BK92" s="45">
        <v>0</v>
      </c>
      <c r="BL92" s="45">
        <v>0</v>
      </c>
      <c r="BM92" s="45">
        <v>0</v>
      </c>
      <c r="BN92" s="45">
        <v>0</v>
      </c>
      <c r="BO92" s="45">
        <v>0</v>
      </c>
      <c r="BP92" s="45">
        <v>0</v>
      </c>
      <c r="BQ92" s="45">
        <v>0</v>
      </c>
      <c r="BR92" s="45">
        <v>0</v>
      </c>
      <c r="BS92" s="45">
        <v>0</v>
      </c>
      <c r="BT92" s="45">
        <v>0</v>
      </c>
      <c r="BU92" s="45">
        <v>0</v>
      </c>
      <c r="BV92" s="45">
        <v>0</v>
      </c>
      <c r="BW92" s="45">
        <v>0</v>
      </c>
      <c r="BX92" s="45">
        <v>0</v>
      </c>
      <c r="BY92" s="45">
        <v>0</v>
      </c>
      <c r="BZ92" s="45">
        <v>0</v>
      </c>
      <c r="CA92" s="45">
        <v>0</v>
      </c>
      <c r="CB92" s="45">
        <v>0</v>
      </c>
      <c r="CC92" s="45">
        <v>0</v>
      </c>
      <c r="CD92" s="45">
        <v>0</v>
      </c>
      <c r="CE92" s="45">
        <v>0</v>
      </c>
      <c r="CF92" s="45">
        <v>0</v>
      </c>
      <c r="CG92" s="45">
        <v>0</v>
      </c>
      <c r="CH92" s="45">
        <v>0</v>
      </c>
      <c r="CI92" s="45">
        <v>0</v>
      </c>
      <c r="CJ92" s="45">
        <v>0</v>
      </c>
      <c r="CK92" s="45">
        <v>0</v>
      </c>
      <c r="CL92" s="45">
        <v>0</v>
      </c>
      <c r="CM92" s="45">
        <v>0</v>
      </c>
      <c r="CN92" s="45">
        <v>0</v>
      </c>
      <c r="CO92" s="45">
        <v>0</v>
      </c>
      <c r="CP92" s="45">
        <v>0</v>
      </c>
      <c r="CQ92" s="45">
        <v>0</v>
      </c>
      <c r="CR92" s="45">
        <v>0</v>
      </c>
      <c r="CS92" s="45">
        <v>0</v>
      </c>
      <c r="CT92" s="45">
        <v>0</v>
      </c>
      <c r="CU92" s="45">
        <v>0</v>
      </c>
      <c r="CV92" s="45">
        <v>0</v>
      </c>
      <c r="CW92" s="45">
        <v>0</v>
      </c>
      <c r="CX92" s="45">
        <v>0</v>
      </c>
      <c r="CY92" s="45">
        <v>0</v>
      </c>
      <c r="CZ92" s="45">
        <v>0</v>
      </c>
      <c r="DA92" s="45">
        <v>0</v>
      </c>
      <c r="DB92" s="45">
        <v>0</v>
      </c>
      <c r="DC92" s="45">
        <v>0</v>
      </c>
      <c r="DD92" s="45">
        <v>0</v>
      </c>
    </row>
    <row r="93" spans="2:108" s="45" customFormat="1" ht="15.75" thickBot="1" x14ac:dyDescent="0.3">
      <c r="B93" s="188"/>
      <c r="C93" s="183" t="s">
        <v>27</v>
      </c>
      <c r="D93" s="46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8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0</v>
      </c>
      <c r="AG93" s="45">
        <v>0</v>
      </c>
      <c r="AH93" s="45">
        <v>0</v>
      </c>
      <c r="AI93" s="45">
        <v>0</v>
      </c>
      <c r="AJ93" s="45">
        <v>0</v>
      </c>
      <c r="AK93" s="45">
        <v>0</v>
      </c>
      <c r="AL93" s="45">
        <v>0</v>
      </c>
      <c r="AM93" s="45">
        <v>0</v>
      </c>
      <c r="AN93" s="45">
        <v>0</v>
      </c>
      <c r="AO93" s="45">
        <v>0</v>
      </c>
      <c r="AP93" s="45">
        <v>0</v>
      </c>
      <c r="AQ93" s="45">
        <v>0</v>
      </c>
      <c r="AR93" s="45">
        <v>0</v>
      </c>
      <c r="AS93" s="45">
        <v>0</v>
      </c>
      <c r="AT93" s="45">
        <v>0</v>
      </c>
      <c r="AU93" s="45">
        <v>0</v>
      </c>
      <c r="AV93" s="45">
        <v>0</v>
      </c>
      <c r="AW93" s="45">
        <v>0</v>
      </c>
      <c r="AX93" s="45">
        <v>0</v>
      </c>
      <c r="AY93" s="45">
        <v>0</v>
      </c>
      <c r="AZ93" s="45">
        <v>0</v>
      </c>
      <c r="BA93" s="45">
        <v>0</v>
      </c>
      <c r="BB93" s="45">
        <v>0</v>
      </c>
      <c r="BC93" s="45">
        <v>0</v>
      </c>
      <c r="BD93" s="45">
        <v>0</v>
      </c>
      <c r="BE93" s="45">
        <v>0</v>
      </c>
      <c r="BF93" s="45">
        <v>0</v>
      </c>
      <c r="BG93" s="45">
        <v>0</v>
      </c>
      <c r="BH93" s="45">
        <v>0</v>
      </c>
      <c r="BI93" s="45">
        <v>0</v>
      </c>
      <c r="BJ93" s="45">
        <v>0</v>
      </c>
      <c r="BK93" s="45">
        <v>0</v>
      </c>
      <c r="BL93" s="45">
        <v>0</v>
      </c>
      <c r="BM93" s="45">
        <v>0</v>
      </c>
      <c r="BN93" s="45">
        <v>0</v>
      </c>
      <c r="BO93" s="45">
        <v>0</v>
      </c>
      <c r="BP93" s="45">
        <v>0</v>
      </c>
      <c r="BQ93" s="45">
        <v>0</v>
      </c>
      <c r="BR93" s="45">
        <v>0</v>
      </c>
      <c r="BS93" s="45">
        <v>0</v>
      </c>
      <c r="BT93" s="45">
        <v>0</v>
      </c>
      <c r="BU93" s="45">
        <v>0</v>
      </c>
      <c r="BV93" s="45">
        <v>0</v>
      </c>
      <c r="BW93" s="45">
        <v>0</v>
      </c>
      <c r="BX93" s="45">
        <v>0</v>
      </c>
      <c r="BY93" s="45">
        <v>0</v>
      </c>
      <c r="BZ93" s="45">
        <v>0</v>
      </c>
      <c r="CA93" s="45">
        <v>0</v>
      </c>
      <c r="CB93" s="45">
        <v>0</v>
      </c>
      <c r="CC93" s="45">
        <v>0</v>
      </c>
      <c r="CD93" s="45">
        <v>0</v>
      </c>
      <c r="CE93" s="45">
        <v>0</v>
      </c>
      <c r="CF93" s="45">
        <v>0</v>
      </c>
      <c r="CG93" s="45">
        <v>0</v>
      </c>
      <c r="CH93" s="45">
        <v>0</v>
      </c>
      <c r="CI93" s="45">
        <v>0</v>
      </c>
      <c r="CJ93" s="45">
        <v>0</v>
      </c>
      <c r="CK93" s="45">
        <v>0</v>
      </c>
      <c r="CL93" s="45">
        <v>0</v>
      </c>
      <c r="CM93" s="45">
        <v>0</v>
      </c>
      <c r="CN93" s="45">
        <v>0</v>
      </c>
      <c r="CO93" s="45">
        <v>0</v>
      </c>
      <c r="CP93" s="45">
        <v>0</v>
      </c>
      <c r="CQ93" s="45">
        <v>0</v>
      </c>
      <c r="CR93" s="45">
        <v>0</v>
      </c>
      <c r="CS93" s="45">
        <v>0</v>
      </c>
      <c r="CT93" s="45">
        <v>0</v>
      </c>
      <c r="CU93" s="45">
        <v>0</v>
      </c>
      <c r="CV93" s="45">
        <v>0</v>
      </c>
      <c r="CW93" s="45">
        <v>0</v>
      </c>
      <c r="CX93" s="45">
        <v>0</v>
      </c>
      <c r="CY93" s="45">
        <v>0</v>
      </c>
      <c r="CZ93" s="45">
        <v>0</v>
      </c>
      <c r="DA93" s="45">
        <v>0</v>
      </c>
      <c r="DB93" s="45">
        <v>0</v>
      </c>
      <c r="DC93" s="45">
        <v>0</v>
      </c>
      <c r="DD93" s="45">
        <v>0</v>
      </c>
    </row>
    <row r="94" spans="2:108" s="45" customFormat="1" x14ac:dyDescent="0.25">
      <c r="B94" s="187" t="s">
        <v>58</v>
      </c>
      <c r="C94" s="181" t="s">
        <v>26</v>
      </c>
      <c r="D94" s="42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4">
        <v>0</v>
      </c>
    </row>
    <row r="95" spans="2:108" s="45" customFormat="1" ht="15.75" thickBot="1" x14ac:dyDescent="0.3">
      <c r="B95" s="188"/>
      <c r="C95" s="183" t="s">
        <v>27</v>
      </c>
      <c r="D95" s="46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8">
        <v>0</v>
      </c>
    </row>
    <row r="96" spans="2:108" s="45" customFormat="1" x14ac:dyDescent="0.25">
      <c r="B96" s="187" t="s">
        <v>3</v>
      </c>
      <c r="C96" s="181" t="s">
        <v>26</v>
      </c>
      <c r="D96" s="42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4">
        <v>0</v>
      </c>
    </row>
    <row r="97" spans="2:12" s="45" customFormat="1" ht="15.75" thickBot="1" x14ac:dyDescent="0.3">
      <c r="B97" s="188"/>
      <c r="C97" s="183" t="s">
        <v>27</v>
      </c>
      <c r="D97" s="46">
        <v>5670.817095833333</v>
      </c>
      <c r="E97" s="47">
        <v>1443.3329283333333</v>
      </c>
      <c r="F97" s="47">
        <v>1287.4953350000001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8">
        <v>0</v>
      </c>
    </row>
    <row r="98" spans="2:12" s="45" customFormat="1" x14ac:dyDescent="0.25">
      <c r="B98" s="187" t="s">
        <v>4</v>
      </c>
      <c r="C98" s="181" t="s">
        <v>26</v>
      </c>
      <c r="D98" s="42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4">
        <v>0</v>
      </c>
    </row>
    <row r="99" spans="2:12" s="45" customFormat="1" ht="15.75" thickBot="1" x14ac:dyDescent="0.3">
      <c r="B99" s="188"/>
      <c r="C99" s="183" t="s">
        <v>27</v>
      </c>
      <c r="D99" s="46">
        <v>22180.437325833333</v>
      </c>
      <c r="E99" s="47">
        <v>3810.2552833333334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8">
        <v>0</v>
      </c>
    </row>
    <row r="100" spans="2:12" s="45" customFormat="1" ht="15.75" thickBot="1" x14ac:dyDescent="0.3">
      <c r="B100"/>
      <c r="C100" s="21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2:12" x14ac:dyDescent="0.25">
      <c r="C101" s="55" t="s">
        <v>32</v>
      </c>
      <c r="D101" s="56" t="s">
        <v>33</v>
      </c>
      <c r="E101" s="56" t="s">
        <v>34</v>
      </c>
      <c r="F101" s="56" t="s">
        <v>35</v>
      </c>
      <c r="G101" s="57" t="s">
        <v>36</v>
      </c>
    </row>
    <row r="102" spans="2:12" x14ac:dyDescent="0.25">
      <c r="C102" s="58" t="s">
        <v>29</v>
      </c>
      <c r="D102" s="59">
        <v>2.2200000000000002</v>
      </c>
      <c r="E102" s="59">
        <v>2.2200000000000002</v>
      </c>
      <c r="F102" s="59">
        <v>1.35</v>
      </c>
      <c r="G102" s="60">
        <v>2.2200000000000002</v>
      </c>
      <c r="I102">
        <f>+(E102-F102)/E102</f>
        <v>0.39189189189189189</v>
      </c>
    </row>
    <row r="103" spans="2:12" x14ac:dyDescent="0.25">
      <c r="C103" s="58" t="s">
        <v>30</v>
      </c>
      <c r="D103" s="59">
        <v>1.06</v>
      </c>
      <c r="E103" s="59">
        <v>0.9</v>
      </c>
      <c r="F103" s="59">
        <v>1.06</v>
      </c>
      <c r="G103" s="60">
        <v>1.06</v>
      </c>
    </row>
    <row r="104" spans="2:12" ht="15.75" thickBot="1" x14ac:dyDescent="0.3">
      <c r="C104" s="61" t="s">
        <v>31</v>
      </c>
      <c r="D104" s="62">
        <v>2.37</v>
      </c>
      <c r="E104" s="62">
        <v>2.37</v>
      </c>
      <c r="F104" s="62">
        <v>1.44</v>
      </c>
      <c r="G104" s="63"/>
    </row>
    <row r="105" spans="2:12" ht="15.75" thickBot="1" x14ac:dyDescent="0.3"/>
    <row r="106" spans="2:12" x14ac:dyDescent="0.25">
      <c r="C106" s="55" t="s">
        <v>37</v>
      </c>
      <c r="D106" s="56" t="s">
        <v>33</v>
      </c>
      <c r="E106" s="56" t="s">
        <v>34</v>
      </c>
      <c r="F106" s="56" t="s">
        <v>35</v>
      </c>
      <c r="G106" s="57" t="s">
        <v>36</v>
      </c>
      <c r="I106" s="85" t="s">
        <v>18</v>
      </c>
      <c r="J106" s="85" t="s">
        <v>53</v>
      </c>
    </row>
    <row r="107" spans="2:12" x14ac:dyDescent="0.25">
      <c r="C107" s="58" t="s">
        <v>29</v>
      </c>
      <c r="D107" s="75">
        <f>+D102/4.5</f>
        <v>0.4933333333333334</v>
      </c>
      <c r="E107" s="75">
        <f>+E102/4.5</f>
        <v>0.4933333333333334</v>
      </c>
      <c r="F107" s="75">
        <f>+F102/4.5</f>
        <v>0.30000000000000004</v>
      </c>
      <c r="G107" s="76">
        <f>+G102/4.5</f>
        <v>0.4933333333333334</v>
      </c>
      <c r="H107" s="79">
        <v>0.6</v>
      </c>
      <c r="I107" s="84">
        <f>4.5*H107</f>
        <v>2.6999999999999997</v>
      </c>
      <c r="J107">
        <f>+I107*(1-I102)</f>
        <v>1.6418918918918917</v>
      </c>
    </row>
    <row r="108" spans="2:12" x14ac:dyDescent="0.25">
      <c r="C108" s="58" t="s">
        <v>30</v>
      </c>
      <c r="D108" s="75">
        <f>+D103/3.2</f>
        <v>0.33124999999999999</v>
      </c>
      <c r="E108" s="75">
        <f>+E103/3.2</f>
        <v>0.28125</v>
      </c>
      <c r="F108" s="75">
        <f>+F103/3.2</f>
        <v>0.33124999999999999</v>
      </c>
      <c r="G108" s="76">
        <f>+G103/3.2</f>
        <v>0.33124999999999999</v>
      </c>
      <c r="H108" s="79">
        <v>0.55000000000000004</v>
      </c>
      <c r="I108" s="84">
        <f>+H108*3.2</f>
        <v>1.7600000000000002</v>
      </c>
      <c r="J108">
        <f>+I108*(1-I103)</f>
        <v>1.7600000000000002</v>
      </c>
    </row>
    <row r="109" spans="2:12" ht="15.75" thickBot="1" x14ac:dyDescent="0.3">
      <c r="C109" s="61" t="s">
        <v>31</v>
      </c>
      <c r="D109" s="77">
        <f>+D104/2.8</f>
        <v>0.84642857142857153</v>
      </c>
      <c r="E109" s="77">
        <f>+E104/2.8</f>
        <v>0.84642857142857153</v>
      </c>
      <c r="F109" s="77">
        <f>+F104/2.8</f>
        <v>0.51428571428571435</v>
      </c>
      <c r="G109" s="78">
        <f>+G104/2.8</f>
        <v>0</v>
      </c>
    </row>
    <row r="111" spans="2:12" x14ac:dyDescent="0.25">
      <c r="D111" s="23"/>
      <c r="E111" s="23"/>
      <c r="F111" s="23"/>
      <c r="G111" s="23"/>
      <c r="H111" s="23"/>
      <c r="I111" s="23" t="e">
        <f>+#REF!-#REF!</f>
        <v>#REF!</v>
      </c>
      <c r="J111" s="23" t="e">
        <f>+#REF!-#REF!</f>
        <v>#REF!</v>
      </c>
      <c r="K111" s="23" t="e">
        <f>+#REF!-#REF!</f>
        <v>#REF!</v>
      </c>
      <c r="L111" s="23" t="e">
        <f>+#REF!-#REF!</f>
        <v>#REF!</v>
      </c>
    </row>
    <row r="112" spans="2:12" x14ac:dyDescent="0.25">
      <c r="C112" s="197" t="s">
        <v>38</v>
      </c>
      <c r="D112" s="197"/>
      <c r="E112" s="197"/>
      <c r="F112" s="197"/>
      <c r="H112" s="64"/>
    </row>
    <row r="113" spans="3:10" x14ac:dyDescent="0.25">
      <c r="C113" s="197" t="s">
        <v>39</v>
      </c>
      <c r="D113" s="197"/>
      <c r="E113" s="197"/>
      <c r="F113" s="197"/>
      <c r="H113" s="64"/>
    </row>
    <row r="114" spans="3:10" x14ac:dyDescent="0.25">
      <c r="C114" s="197" t="s">
        <v>40</v>
      </c>
      <c r="D114" s="197"/>
      <c r="E114" s="197"/>
      <c r="F114" s="197"/>
      <c r="H114" s="64"/>
    </row>
    <row r="115" spans="3:10" x14ac:dyDescent="0.25">
      <c r="C115" s="197" t="s">
        <v>41</v>
      </c>
      <c r="D115" s="197"/>
      <c r="E115" s="197"/>
      <c r="F115" s="197"/>
    </row>
    <row r="116" spans="3:10" x14ac:dyDescent="0.25">
      <c r="H116" s="65"/>
    </row>
    <row r="117" spans="3:10" x14ac:dyDescent="0.25">
      <c r="C117" s="197" t="s">
        <v>42</v>
      </c>
      <c r="D117" s="197"/>
      <c r="E117" s="197"/>
      <c r="F117" s="197"/>
      <c r="J117" s="64"/>
    </row>
    <row r="118" spans="3:10" x14ac:dyDescent="0.25">
      <c r="C118" s="66" t="s">
        <v>43</v>
      </c>
      <c r="D118" s="66"/>
      <c r="E118" s="66" t="s">
        <v>44</v>
      </c>
      <c r="F118" s="66" t="s">
        <v>45</v>
      </c>
    </row>
    <row r="119" spans="3:10" x14ac:dyDescent="0.25">
      <c r="C119" s="197" t="s">
        <v>46</v>
      </c>
      <c r="D119" s="197"/>
      <c r="E119" s="197"/>
      <c r="F119" s="197"/>
    </row>
    <row r="121" spans="3:10" x14ac:dyDescent="0.25">
      <c r="C121" s="197" t="s">
        <v>49</v>
      </c>
      <c r="D121" s="197"/>
      <c r="E121" s="197"/>
      <c r="F121" s="197"/>
    </row>
    <row r="122" spans="3:10" x14ac:dyDescent="0.25">
      <c r="D122" s="66" t="s">
        <v>48</v>
      </c>
    </row>
    <row r="123" spans="3:10" x14ac:dyDescent="0.25">
      <c r="C123" s="66" t="s">
        <v>26</v>
      </c>
      <c r="D123" s="66">
        <v>35</v>
      </c>
    </row>
    <row r="124" spans="3:10" x14ac:dyDescent="0.25">
      <c r="C124" s="66" t="s">
        <v>27</v>
      </c>
      <c r="D124" s="66">
        <v>65</v>
      </c>
    </row>
    <row r="125" spans="3:10" x14ac:dyDescent="0.25">
      <c r="C125" s="66" t="s">
        <v>47</v>
      </c>
      <c r="D125" s="66">
        <v>90</v>
      </c>
    </row>
    <row r="127" spans="3:10" x14ac:dyDescent="0.25">
      <c r="C127" s="197" t="s">
        <v>50</v>
      </c>
      <c r="D127" s="197"/>
      <c r="E127" s="197"/>
      <c r="F127" s="197"/>
    </row>
    <row r="128" spans="3:10" x14ac:dyDescent="0.25">
      <c r="C128" s="197" t="s">
        <v>51</v>
      </c>
      <c r="D128" s="197"/>
      <c r="E128" s="197"/>
      <c r="F128" s="197"/>
    </row>
    <row r="131" spans="3:5" x14ac:dyDescent="0.25">
      <c r="C131">
        <f>5700*2.09</f>
        <v>11913</v>
      </c>
    </row>
    <row r="132" spans="3:5" x14ac:dyDescent="0.25">
      <c r="C132">
        <f>+C131-(1800*4.3)</f>
        <v>4173</v>
      </c>
      <c r="D132">
        <f>+E132-C132</f>
        <v>3627</v>
      </c>
      <c r="E132">
        <f>6*1300</f>
        <v>7800</v>
      </c>
    </row>
    <row r="134" spans="3:5" x14ac:dyDescent="0.25">
      <c r="C134">
        <f>5700*2.09+500</f>
        <v>12413</v>
      </c>
    </row>
    <row r="135" spans="3:5" x14ac:dyDescent="0.25">
      <c r="C135">
        <f>+C134-(1800*4.3)</f>
        <v>4673</v>
      </c>
      <c r="D135">
        <f>+E135-C135</f>
        <v>3127</v>
      </c>
      <c r="E135">
        <f>6*1300</f>
        <v>7800</v>
      </c>
    </row>
    <row r="136" spans="3:5" x14ac:dyDescent="0.25">
      <c r="D136">
        <f>+D135/4.3</f>
        <v>727.20930232558146</v>
      </c>
    </row>
  </sheetData>
  <mergeCells count="23">
    <mergeCell ref="B23:B26"/>
    <mergeCell ref="A2:A21"/>
    <mergeCell ref="B2:B6"/>
    <mergeCell ref="B7:B11"/>
    <mergeCell ref="B12:B16"/>
    <mergeCell ref="B17:B21"/>
    <mergeCell ref="C115:F115"/>
    <mergeCell ref="B28:B31"/>
    <mergeCell ref="B33:B35"/>
    <mergeCell ref="B37:C37"/>
    <mergeCell ref="B63:C63"/>
    <mergeCell ref="B92:B93"/>
    <mergeCell ref="B94:B95"/>
    <mergeCell ref="B96:B97"/>
    <mergeCell ref="B98:B99"/>
    <mergeCell ref="C112:F112"/>
    <mergeCell ref="C113:F113"/>
    <mergeCell ref="C114:F114"/>
    <mergeCell ref="C117:F117"/>
    <mergeCell ref="C119:F119"/>
    <mergeCell ref="C121:F121"/>
    <mergeCell ref="C127:F127"/>
    <mergeCell ref="C128:F128"/>
  </mergeCells>
  <conditionalFormatting sqref="D23:L26">
    <cfRule type="cellIs" dxfId="1" priority="2" operator="lessThan">
      <formula>0.85</formula>
    </cfRule>
  </conditionalFormatting>
  <conditionalFormatting sqref="D28:L31">
    <cfRule type="cellIs" dxfId="0" priority="1" operator="lessThan">
      <formula>0.77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Comparativo CPM-CPE</vt:lpstr>
      <vt:lpstr>Comparativo CPE</vt:lpstr>
      <vt:lpstr>Comparativo CPE V2</vt:lpstr>
      <vt:lpstr>New Comparative</vt:lpstr>
      <vt:lpstr>Comparativo $</vt:lpstr>
      <vt:lpstr>Comparativo $ (+) Pulpa Res</vt:lpstr>
      <vt:lpstr>Comparativo $ 40% Comp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Ramirez Rodriguez</dc:creator>
  <cp:lastModifiedBy>Lucas Ramirez Rodriguez</cp:lastModifiedBy>
  <dcterms:created xsi:type="dcterms:W3CDTF">2022-05-17T15:57:22Z</dcterms:created>
  <dcterms:modified xsi:type="dcterms:W3CDTF">2023-03-17T23:10:41Z</dcterms:modified>
</cp:coreProperties>
</file>