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2b26490cde1dc/Documents/GitHub/MRCS-cpNode/"/>
    </mc:Choice>
  </mc:AlternateContent>
  <xr:revisionPtr revIDLastSave="0" documentId="8_{503788C4-82E7-4359-908C-D9C108E20D10}" xr6:coauthVersionLast="46" xr6:coauthVersionMax="46" xr10:uidLastSave="{00000000-0000-0000-0000-000000000000}"/>
  <bookViews>
    <workbookView xWindow="-120" yWindow="-120" windowWidth="29040" windowHeight="15840" activeTab="1" xr2:uid="{F557F960-7D7B-477B-AAC2-C2114CB5DD9F}"/>
  </bookViews>
  <sheets>
    <sheet name="General Bom" sheetId="2" r:id="rId1"/>
    <sheet name="Build BOM" sheetId="1" r:id="rId2"/>
  </sheets>
  <definedNames>
    <definedName name="ExternalData_1" localSheetId="0" hidden="1">'General Bom'!$A$1:$J$21</definedName>
    <definedName name="_xlnm.Print_Area" localSheetId="1">'Build BOM'!$A$1:$F$21</definedName>
    <definedName name="_xlnm.Print_Area" localSheetId="0">CPNODE_v25[[#All],[Qty]:[Description]]</definedName>
    <definedName name="Quantity_needed">'General Bom'!$C$26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F6" i="1" l="1"/>
  <c r="L15" i="2" l="1"/>
  <c r="N15" i="2" s="1"/>
  <c r="L21" i="2" l="1"/>
  <c r="N21" i="2" s="1"/>
  <c r="L20" i="2"/>
  <c r="N20" i="2" s="1"/>
  <c r="L19" i="2"/>
  <c r="N19" i="2" s="1"/>
  <c r="L18" i="2"/>
  <c r="N18" i="2" s="1"/>
  <c r="L17" i="2"/>
  <c r="N17" i="2" s="1"/>
  <c r="L16" i="2"/>
  <c r="N16" i="2" s="1"/>
  <c r="L14" i="2"/>
  <c r="N14" i="2" s="1"/>
  <c r="L13" i="2"/>
  <c r="N13" i="2" s="1"/>
  <c r="L12" i="2"/>
  <c r="N12" i="2" s="1"/>
  <c r="L11" i="2"/>
  <c r="L10" i="2"/>
  <c r="N10" i="2" s="1"/>
  <c r="L9" i="2"/>
  <c r="N9" i="2" s="1"/>
  <c r="L8" i="2"/>
  <c r="N8" i="2" s="1"/>
  <c r="L7" i="2"/>
  <c r="L6" i="2"/>
  <c r="N6" i="2" s="1"/>
  <c r="L5" i="2"/>
  <c r="N5" i="2" s="1"/>
  <c r="L4" i="2"/>
  <c r="N4" i="2" s="1"/>
  <c r="L3" i="2"/>
  <c r="L2" i="2"/>
  <c r="N2" i="2" s="1"/>
  <c r="N11" i="2"/>
  <c r="N7" i="2"/>
  <c r="N3" i="2"/>
  <c r="S20" i="1" l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R20" i="1"/>
  <c r="P20" i="1"/>
  <c r="N20" i="1"/>
  <c r="D20" i="1"/>
  <c r="C20" i="1"/>
  <c r="R19" i="1"/>
  <c r="P19" i="1"/>
  <c r="N19" i="1"/>
  <c r="D19" i="1"/>
  <c r="C19" i="1"/>
  <c r="R18" i="1"/>
  <c r="P18" i="1"/>
  <c r="N18" i="1"/>
  <c r="C18" i="1"/>
  <c r="R17" i="1"/>
  <c r="P17" i="1"/>
  <c r="N17" i="1"/>
  <c r="E17" i="1"/>
  <c r="D17" i="1"/>
  <c r="C17" i="1"/>
  <c r="R16" i="1"/>
  <c r="Q16" i="1"/>
  <c r="P16" i="1"/>
  <c r="N16" i="1"/>
  <c r="H16" i="1"/>
  <c r="G16" i="1"/>
  <c r="F16" i="1"/>
  <c r="E16" i="1"/>
  <c r="D16" i="1"/>
  <c r="C16" i="1"/>
  <c r="R15" i="1"/>
  <c r="P15" i="1"/>
  <c r="N15" i="1"/>
  <c r="H15" i="1"/>
  <c r="G15" i="1"/>
  <c r="F15" i="1"/>
  <c r="E15" i="1"/>
  <c r="D15" i="1"/>
  <c r="C15" i="1"/>
  <c r="R14" i="1"/>
  <c r="Q14" i="1"/>
  <c r="P14" i="1"/>
  <c r="N14" i="1"/>
  <c r="H14" i="1"/>
  <c r="G14" i="1"/>
  <c r="F14" i="1"/>
  <c r="E14" i="1"/>
  <c r="D14" i="1"/>
  <c r="C14" i="1"/>
  <c r="R13" i="1"/>
  <c r="P13" i="1"/>
  <c r="N13" i="1"/>
  <c r="H13" i="1"/>
  <c r="F13" i="1"/>
  <c r="E13" i="1"/>
  <c r="D13" i="1"/>
  <c r="C13" i="1"/>
  <c r="R12" i="1"/>
  <c r="Q12" i="1"/>
  <c r="P12" i="1"/>
  <c r="N12" i="1"/>
  <c r="F12" i="1"/>
  <c r="E12" i="1"/>
  <c r="D12" i="1"/>
  <c r="C12" i="1"/>
  <c r="R11" i="1"/>
  <c r="P11" i="1"/>
  <c r="N11" i="1"/>
  <c r="F11" i="1"/>
  <c r="E11" i="1"/>
  <c r="D11" i="1"/>
  <c r="C11" i="1"/>
  <c r="R10" i="1"/>
  <c r="Q10" i="1"/>
  <c r="P10" i="1"/>
  <c r="N10" i="1"/>
  <c r="F10" i="1"/>
  <c r="E10" i="1"/>
  <c r="D10" i="1"/>
  <c r="C10" i="1"/>
  <c r="R9" i="1"/>
  <c r="P9" i="1"/>
  <c r="N9" i="1"/>
  <c r="H9" i="1"/>
  <c r="F9" i="1"/>
  <c r="E9" i="1"/>
  <c r="D9" i="1"/>
  <c r="C9" i="1"/>
  <c r="R8" i="1"/>
  <c r="P8" i="1"/>
  <c r="N8" i="1"/>
  <c r="H8" i="1"/>
  <c r="F8" i="1"/>
  <c r="E8" i="1"/>
  <c r="D8" i="1"/>
  <c r="C8" i="1"/>
  <c r="R7" i="1"/>
  <c r="P7" i="1"/>
  <c r="N7" i="1"/>
  <c r="H7" i="1"/>
  <c r="F7" i="1"/>
  <c r="E7" i="1"/>
  <c r="D7" i="1"/>
  <c r="C7" i="1"/>
  <c r="R6" i="1"/>
  <c r="Q6" i="1"/>
  <c r="P6" i="1"/>
  <c r="N6" i="1"/>
  <c r="H6" i="1"/>
  <c r="E6" i="1"/>
  <c r="D6" i="1"/>
  <c r="C6" i="1"/>
  <c r="R5" i="1"/>
  <c r="P5" i="1"/>
  <c r="N5" i="1"/>
  <c r="H5" i="1"/>
  <c r="F5" i="1"/>
  <c r="E5" i="1"/>
  <c r="D5" i="1"/>
  <c r="C5" i="1"/>
  <c r="R4" i="1"/>
  <c r="Q4" i="1"/>
  <c r="P4" i="1"/>
  <c r="N4" i="1"/>
  <c r="F4" i="1"/>
  <c r="E4" i="1"/>
  <c r="D4" i="1"/>
  <c r="C4" i="1"/>
  <c r="R3" i="1"/>
  <c r="P3" i="1"/>
  <c r="N3" i="1"/>
  <c r="H3" i="1"/>
  <c r="F3" i="1"/>
  <c r="E3" i="1"/>
  <c r="D3" i="1"/>
  <c r="C3" i="1"/>
  <c r="R2" i="1"/>
  <c r="P2" i="1"/>
  <c r="N2" i="1"/>
  <c r="H2" i="1"/>
  <c r="F2" i="1"/>
  <c r="E2" i="1"/>
  <c r="D2" i="1"/>
  <c r="C2" i="1"/>
  <c r="R1" i="1"/>
  <c r="Q1" i="1"/>
  <c r="P1" i="1"/>
  <c r="O1" i="1"/>
  <c r="N1" i="1"/>
  <c r="F1" i="1"/>
  <c r="E1" i="1"/>
  <c r="D1" i="1"/>
  <c r="C1" i="1"/>
  <c r="B20" i="1"/>
  <c r="A20" i="1"/>
  <c r="J20" i="1" s="1"/>
  <c r="B19" i="1"/>
  <c r="A19" i="1"/>
  <c r="J19" i="1" s="1"/>
  <c r="B18" i="1"/>
  <c r="A18" i="1"/>
  <c r="J18" i="1" s="1"/>
  <c r="B17" i="1"/>
  <c r="A17" i="1"/>
  <c r="J17" i="1" s="1"/>
  <c r="B16" i="1"/>
  <c r="A16" i="1"/>
  <c r="J16" i="1" s="1"/>
  <c r="B15" i="1"/>
  <c r="A15" i="1"/>
  <c r="J15" i="1" s="1"/>
  <c r="B14" i="1"/>
  <c r="A14" i="1"/>
  <c r="J14" i="1" s="1"/>
  <c r="B13" i="1"/>
  <c r="A13" i="1"/>
  <c r="J13" i="1" s="1"/>
  <c r="B12" i="1"/>
  <c r="A12" i="1"/>
  <c r="J12" i="1" s="1"/>
  <c r="B11" i="1"/>
  <c r="A11" i="1"/>
  <c r="J11" i="1" s="1"/>
  <c r="B10" i="1"/>
  <c r="A10" i="1"/>
  <c r="J10" i="1" s="1"/>
  <c r="B9" i="1"/>
  <c r="A9" i="1"/>
  <c r="J9" i="1" s="1"/>
  <c r="B8" i="1"/>
  <c r="A8" i="1"/>
  <c r="J8" i="1" s="1"/>
  <c r="B7" i="1"/>
  <c r="A7" i="1"/>
  <c r="J7" i="1" s="1"/>
  <c r="B6" i="1"/>
  <c r="A6" i="1"/>
  <c r="J6" i="1" s="1"/>
  <c r="B5" i="1"/>
  <c r="A5" i="1"/>
  <c r="J5" i="1" s="1"/>
  <c r="B4" i="1"/>
  <c r="A4" i="1"/>
  <c r="J4" i="1" s="1"/>
  <c r="B3" i="1"/>
  <c r="B2" i="1"/>
  <c r="A2" i="1"/>
  <c r="J2" i="1" s="1"/>
  <c r="B1" i="1"/>
  <c r="A1" i="1"/>
  <c r="A3" i="1"/>
  <c r="J3" i="1" s="1"/>
  <c r="Q17" i="1"/>
  <c r="Q20" i="1"/>
  <c r="Q19" i="1"/>
  <c r="Q18" i="1"/>
  <c r="Q2" i="1"/>
  <c r="Q3" i="1"/>
  <c r="Q5" i="1"/>
  <c r="Q7" i="1"/>
  <c r="Q9" i="1"/>
  <c r="Q11" i="1"/>
  <c r="Q8" i="1"/>
  <c r="Q13" i="1"/>
  <c r="Q15" i="1"/>
  <c r="J2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F52204-7114-4784-99F4-A6E127CF2BFA}" keepAlive="1" name="Query - CPNODE_v25" description="Connection to the 'CPNODE_v25' query in the workbook." type="5" refreshedVersion="6" background="1" saveData="1">
    <dbPr connection="Provider=Microsoft.Mashup.OleDb.1;Data Source=$Workbook$;Location=CPNODE_v25;Extended Properties=&quot;&quot;" command="SELECT * FROM [CPNODE_v25]"/>
  </connection>
</connections>
</file>

<file path=xl/sharedStrings.xml><?xml version="1.0" encoding="utf-8"?>
<sst xmlns="http://schemas.openxmlformats.org/spreadsheetml/2006/main" count="183" uniqueCount="116">
  <si>
    <t>Qty</t>
  </si>
  <si>
    <t>Value</t>
  </si>
  <si>
    <t>Device</t>
  </si>
  <si>
    <t>Package</t>
  </si>
  <si>
    <t>Parts</t>
  </si>
  <si>
    <t>Description</t>
  </si>
  <si>
    <t>MF</t>
  </si>
  <si>
    <t>MPN</t>
  </si>
  <si>
    <t/>
  </si>
  <si>
    <t>LED3MM</t>
  </si>
  <si>
    <t>TX</t>
  </si>
  <si>
    <t>M06SIP</t>
  </si>
  <si>
    <t>1X06</t>
  </si>
  <si>
    <t>NH2</t>
  </si>
  <si>
    <t>M081X08</t>
  </si>
  <si>
    <t>1X08</t>
  </si>
  <si>
    <t>IO1, IO2</t>
  </si>
  <si>
    <t>PINHD-1X4/90</t>
  </si>
  <si>
    <t>1X04/90</t>
  </si>
  <si>
    <t>I2CHDR</t>
  </si>
  <si>
    <t>RESISTORPTH-1/2W</t>
  </si>
  <si>
    <t>AXIAL-0.5</t>
  </si>
  <si>
    <t>R1</t>
  </si>
  <si>
    <t>Resistor</t>
  </si>
  <si>
    <t>.01uF</t>
  </si>
  <si>
    <t>CAPPTH1</t>
  </si>
  <si>
    <t>CAP-PTH-5MM</t>
  </si>
  <si>
    <t>CAP-PTH-SMALL2</t>
  </si>
  <si>
    <t>0.1uF</t>
  </si>
  <si>
    <t>C1</t>
  </si>
  <si>
    <t>DO35-10</t>
  </si>
  <si>
    <t>D1</t>
  </si>
  <si>
    <t>DIODE</t>
  </si>
  <si>
    <t>R2</t>
  </si>
  <si>
    <t>CMRINET-TOP-3.5MM</t>
  </si>
  <si>
    <t>CMRINETTOP</t>
  </si>
  <si>
    <t>CMRINet Top 3.5mm Screw Terminal 5 pos</t>
  </si>
  <si>
    <t>M04X2</t>
  </si>
  <si>
    <t>2X4</t>
  </si>
  <si>
    <t>NH3</t>
  </si>
  <si>
    <t>M16PTH</t>
  </si>
  <si>
    <t>1X16</t>
  </si>
  <si>
    <t>NH1</t>
  </si>
  <si>
    <t>DIL14</t>
  </si>
  <si>
    <t>U1</t>
  </si>
  <si>
    <t>+5V, Fail-Safe, 40Mbps, Profibus RS-485/RS-422 Transceivers</t>
  </si>
  <si>
    <t>NE555P</t>
  </si>
  <si>
    <t>DIL-08</t>
  </si>
  <si>
    <t>U2</t>
  </si>
  <si>
    <t>General purpose bipolar Timer</t>
  </si>
  <si>
    <t>Arrow Electronics</t>
  </si>
  <si>
    <t>NE555N</t>
  </si>
  <si>
    <t>1467742</t>
  </si>
  <si>
    <t>C2, C3, C4, C5</t>
  </si>
  <si>
    <t xml:space="preserve">Green LED </t>
  </si>
  <si>
    <t>Green</t>
  </si>
  <si>
    <t>quan</t>
  </si>
  <si>
    <t>need</t>
  </si>
  <si>
    <t>have</t>
  </si>
  <si>
    <t>order</t>
  </si>
  <si>
    <t>ground &amp; LED COM Screw terminal</t>
  </si>
  <si>
    <t xml:space="preserve">Header 6 - for BB-Leo </t>
  </si>
  <si>
    <t>Board</t>
  </si>
  <si>
    <t>cpNode 2.5</t>
  </si>
  <si>
    <t xml:space="preserve">16 Arduino Header  for BB-Leo </t>
  </si>
  <si>
    <t>socket</t>
  </si>
  <si>
    <t>DIL8</t>
  </si>
  <si>
    <t>12K</t>
  </si>
  <si>
    <t>.1 header, two rows of four - for BB-Leo</t>
  </si>
  <si>
    <t>MAX489</t>
  </si>
  <si>
    <t>16 pin SIP</t>
  </si>
  <si>
    <t>16 pin SIP machined female</t>
  </si>
  <si>
    <t>SIL16</t>
  </si>
  <si>
    <t>Newark</t>
  </si>
  <si>
    <t>Digikey</t>
  </si>
  <si>
    <t>14 pin DIP socket</t>
  </si>
  <si>
    <t>8 Pin DIP Socket</t>
  </si>
  <si>
    <t>Circuit Board - 69 x 100 mm</t>
  </si>
  <si>
    <t>1N4148</t>
  </si>
  <si>
    <t>8 pos 0.100 screw terminal</t>
  </si>
  <si>
    <t>Quantity needed</t>
  </si>
  <si>
    <t>Pololu</t>
  </si>
  <si>
    <t>Jameco</t>
  </si>
  <si>
    <t>Seeed/JLC</t>
  </si>
  <si>
    <t>1x16</t>
  </si>
  <si>
    <t>IO1,2</t>
  </si>
  <si>
    <t>SIP 16 machine tool round socket</t>
  </si>
  <si>
    <t>asian</t>
  </si>
  <si>
    <t>‎OSTTE050161</t>
  </si>
  <si>
    <t>OnShore</t>
  </si>
  <si>
    <t>M02 lock</t>
  </si>
  <si>
    <t>2 pos 0.100</t>
  </si>
  <si>
    <t>GND</t>
  </si>
  <si>
    <t>vendor</t>
  </si>
  <si>
    <t>VPN</t>
  </si>
  <si>
    <t>Unit</t>
  </si>
  <si>
    <t>Extd</t>
  </si>
  <si>
    <t>EOQ</t>
  </si>
  <si>
    <t>Asian</t>
  </si>
  <si>
    <t>BOM Cost</t>
  </si>
  <si>
    <t>Amazon</t>
  </si>
  <si>
    <t>eBay</t>
  </si>
  <si>
    <t>Banggood</t>
  </si>
  <si>
    <t>Capacitor, ceramic</t>
  </si>
  <si>
    <t>Capacitor, monolithic</t>
  </si>
  <si>
    <t>1N914</t>
  </si>
  <si>
    <t>1N914FS-ND</t>
  </si>
  <si>
    <t>4 Pos HEADER, buy in 40 pin breakaway</t>
  </si>
  <si>
    <t>ED2638-ND‎</t>
  </si>
  <si>
    <t>buy in 40 pin breakaway</t>
  </si>
  <si>
    <t>Bangood</t>
  </si>
  <si>
    <t>MRCS</t>
  </si>
  <si>
    <t>BB-LEO</t>
  </si>
  <si>
    <t>Arduino in BB-Leo Form Factor</t>
  </si>
  <si>
    <t>Modern Device</t>
  </si>
  <si>
    <t>note that I am working on a board that uses a commodity Arduino ProMini which will save about $20 off the BB-Leo so the ProMini version will be about $16.50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</si>
</sst>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2" fillId="0" borderId="1" xfId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/>
    <xf numFmtId="0" fontId="1" fillId="0" borderId="1" xfId="0" applyFont="1" applyBorder="1"/>
    <xf numFmtId="43" fontId="0" fillId="0" borderId="0" xfId="2" applyFont="1"/>
    <xf numFmtId="43" fontId="1" fillId="0" borderId="1" xfId="2" applyFont="1" applyBorder="1"/>
    <xf numFmtId="43" fontId="0" fillId="0" borderId="1" xfId="2" applyFont="1" applyBorder="1"/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Hyperlink" xfId="1" builtinId="8"/>
    <cellStyle name="Normal" xfId="0" builtinId="0"/>
  </cellStyles>
  <dxfs count="1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BF0541-FCB2-4E70-988E-EF7FC90FA1AF}" autoFormatId="16" applyNumberFormats="0" applyBorderFormats="0" applyFontFormats="0" applyPatternFormats="0" applyAlignmentFormats="0" applyWidthHeightFormats="0">
  <queryTableRefresh nextId="19" unboundColumnsRight="5">
    <queryTableFields count="15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MF" tableColumnId="7"/>
      <queryTableField id="8" name="MPN" tableColumnId="8"/>
      <queryTableField id="18" dataBound="0" tableColumnId="10"/>
      <queryTableField id="9" name="OC_FARNELL" tableColumnId="9"/>
      <queryTableField id="17" dataBound="0" tableColumnId="17"/>
      <queryTableField id="12" dataBound="0" tableColumnId="12"/>
      <queryTableField id="14" dataBound="0" tableColumnId="14"/>
      <queryTableField id="15" dataBound="0" tableColumnId="15"/>
      <queryTableField id="16" dataBound="0" tableColumnId="16"/>
    </queryTableFields>
    <queryTableDeletedFields count="2">
      <deletedField name="OC_NEWARK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618E0F-BD18-41E0-99F2-CDDA5B064885}" name="CPNODE_v25" displayName="CPNODE_v25" ref="A1:O21" tableType="queryTable" totalsRowShown="0" headerRowDxfId="18" headerRowBorderDxfId="17" tableBorderDxfId="16" totalsRowBorderDxfId="15">
  <autoFilter ref="A1:O21" xr:uid="{9ADBA418-E2CD-4BEB-A0BA-25E6FF65D030}"/>
  <tableColumns count="15">
    <tableColumn id="1" xr3:uid="{C94EF04A-62E4-43A2-9081-3E6F2534BD09}" uniqueName="1" name="Qty" queryTableFieldId="1" dataDxfId="14"/>
    <tableColumn id="2" xr3:uid="{7F19388B-BFEB-4738-B8BE-650B3868ABAC}" uniqueName="2" name="Value" queryTableFieldId="2" dataDxfId="13"/>
    <tableColumn id="3" xr3:uid="{518D5179-3F00-4A37-83B0-0BC3C2626A2D}" uniqueName="3" name="Device" queryTableFieldId="3" dataDxfId="12"/>
    <tableColumn id="4" xr3:uid="{644B91D0-B0C4-40A5-A5C1-BC61D5640109}" uniqueName="4" name="Package" queryTableFieldId="4" dataDxfId="11"/>
    <tableColumn id="5" xr3:uid="{961AAE91-AC64-40E4-9A62-55DECD4B0E74}" uniqueName="5" name="Parts" queryTableFieldId="5" dataDxfId="10"/>
    <tableColumn id="6" xr3:uid="{F3296A2A-35E1-42DA-A70A-BB4F60AF6D07}" uniqueName="6" name="Description" queryTableFieldId="6" dataDxfId="9"/>
    <tableColumn id="7" xr3:uid="{1D43430E-DAED-44AF-BE75-F2027313A5CC}" uniqueName="7" name="MF" queryTableFieldId="7" dataDxfId="8"/>
    <tableColumn id="8" xr3:uid="{AC41975F-1555-426C-AAE6-9414B4EEA059}" uniqueName="8" name="MPN" queryTableFieldId="8" dataDxfId="7"/>
    <tableColumn id="10" xr3:uid="{BC1FAAE8-ABD9-4293-8BC6-50CB247E9847}" uniqueName="10" name="Jameco" queryTableFieldId="18" dataDxfId="6"/>
    <tableColumn id="9" xr3:uid="{FD947C72-71E5-4A18-85FC-5D47D41EDFD1}" uniqueName="9" name="Newark" queryTableFieldId="9" dataDxfId="5"/>
    <tableColumn id="17" xr3:uid="{679E2ADC-A4F7-454A-AC38-06143DB13701}" uniqueName="17" name="Digikey" queryTableFieldId="17" dataDxfId="4"/>
    <tableColumn id="12" xr3:uid="{D9E12D63-069D-45C2-9014-E40BF416C378}" uniqueName="12" name="quan" queryTableFieldId="12" dataDxfId="3"/>
    <tableColumn id="14" xr3:uid="{5BEC195C-51E5-4BF9-89E3-4F74DC292173}" uniqueName="14" name="have" queryTableFieldId="14" dataDxfId="2"/>
    <tableColumn id="15" xr3:uid="{C5645143-A11C-4911-86EC-8942F5C000DE}" uniqueName="15" name="need" queryTableFieldId="15" dataDxfId="1">
      <calculatedColumnFormula>IF(CPNODE_v25[[#This Row],[quan]]-CPNODE_v25[[#This Row],[have]]&gt;0, CPNODE_v25[[#This Row],[quan]]-CPNODE_v25[[#This Row],[have]],0)</calculatedColumnFormula>
    </tableColumn>
    <tableColumn id="16" xr3:uid="{66CEE50E-CA1B-48D4-82EF-9C29B6EDEEDA}" uniqueName="16" name="order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on-shore-technology-inc/OSTTE050161/ED2638-ND/6145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9A3A-9012-4A08-A214-52FADA8B4B7D}">
  <sheetPr>
    <pageSetUpPr fitToPage="1"/>
  </sheetPr>
  <dimension ref="A1:O26"/>
  <sheetViews>
    <sheetView topLeftCell="C1" workbookViewId="0">
      <selection activeCell="F29" sqref="F29"/>
    </sheetView>
  </sheetViews>
  <sheetFormatPr defaultRowHeight="15" x14ac:dyDescent="0.25"/>
  <cols>
    <col min="1" max="1" width="6.42578125" bestFit="1" customWidth="1"/>
    <col min="2" max="2" width="22.140625" bestFit="1" customWidth="1"/>
    <col min="3" max="3" width="33.5703125" bestFit="1" customWidth="1"/>
    <col min="4" max="4" width="22.140625" bestFit="1" customWidth="1"/>
    <col min="5" max="5" width="14.42578125" bestFit="1" customWidth="1"/>
    <col min="6" max="6" width="55.28515625" bestFit="1" customWidth="1"/>
    <col min="7" max="7" width="16.5703125" bestFit="1" customWidth="1"/>
    <col min="8" max="8" width="13.85546875" bestFit="1" customWidth="1"/>
    <col min="9" max="9" width="13.85546875" customWidth="1"/>
    <col min="10" max="10" width="14.42578125" bestFit="1" customWidth="1"/>
    <col min="11" max="11" width="14.42578125" customWidth="1"/>
  </cols>
  <sheetData>
    <row r="1" spans="1:1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82</v>
      </c>
      <c r="J1" s="5" t="s">
        <v>73</v>
      </c>
      <c r="K1" s="5" t="s">
        <v>74</v>
      </c>
      <c r="L1" s="5" t="s">
        <v>56</v>
      </c>
      <c r="M1" s="5" t="s">
        <v>58</v>
      </c>
      <c r="N1" s="5" t="s">
        <v>57</v>
      </c>
      <c r="O1" s="6" t="s">
        <v>59</v>
      </c>
    </row>
    <row r="2" spans="1:15" x14ac:dyDescent="0.25">
      <c r="A2" s="7">
        <v>1</v>
      </c>
      <c r="B2" s="8" t="s">
        <v>55</v>
      </c>
      <c r="C2" s="8" t="s">
        <v>9</v>
      </c>
      <c r="D2" s="8" t="s">
        <v>9</v>
      </c>
      <c r="E2" s="8" t="s">
        <v>10</v>
      </c>
      <c r="F2" s="8" t="s">
        <v>54</v>
      </c>
      <c r="G2" s="8" t="s">
        <v>98</v>
      </c>
      <c r="H2" s="8" t="s">
        <v>8</v>
      </c>
      <c r="I2" s="8"/>
      <c r="J2" s="8" t="s">
        <v>8</v>
      </c>
      <c r="K2" s="8"/>
      <c r="L2" s="8">
        <f>Quantity_needed*CPNODE_v25[[#This Row],[Qty]]</f>
        <v>20</v>
      </c>
      <c r="M2" s="8">
        <v>100</v>
      </c>
      <c r="N2" s="8">
        <f>IF(CPNODE_v25[[#This Row],[quan]]-CPNODE_v25[[#This Row],[have]]&gt;0, CPNODE_v25[[#This Row],[quan]]-CPNODE_v25[[#This Row],[have]],0)</f>
        <v>0</v>
      </c>
      <c r="O2" s="9"/>
    </row>
    <row r="3" spans="1:15" x14ac:dyDescent="0.25">
      <c r="A3" s="7">
        <v>1</v>
      </c>
      <c r="B3" s="8" t="s">
        <v>8</v>
      </c>
      <c r="C3" s="8" t="s">
        <v>90</v>
      </c>
      <c r="D3" s="8" t="s">
        <v>91</v>
      </c>
      <c r="E3" s="8" t="s">
        <v>92</v>
      </c>
      <c r="F3" s="8" t="s">
        <v>60</v>
      </c>
      <c r="G3" s="8" t="s">
        <v>100</v>
      </c>
      <c r="H3" s="8" t="s">
        <v>8</v>
      </c>
      <c r="I3" s="8"/>
      <c r="J3" s="8" t="s">
        <v>8</v>
      </c>
      <c r="K3" s="8"/>
      <c r="L3" s="8">
        <f>Quantity_needed*CPNODE_v25[[#This Row],[Qty]]</f>
        <v>20</v>
      </c>
      <c r="M3" s="8">
        <v>20</v>
      </c>
      <c r="N3" s="8">
        <f>IF(CPNODE_v25[[#This Row],[quan]]-CPNODE_v25[[#This Row],[have]]&gt;0, CPNODE_v25[[#This Row],[quan]]-CPNODE_v25[[#This Row],[have]],0)</f>
        <v>0</v>
      </c>
      <c r="O3" s="9"/>
    </row>
    <row r="4" spans="1:15" x14ac:dyDescent="0.25">
      <c r="A4" s="7">
        <v>1</v>
      </c>
      <c r="B4" s="8" t="s">
        <v>8</v>
      </c>
      <c r="C4" s="8" t="s">
        <v>11</v>
      </c>
      <c r="D4" s="8" t="s">
        <v>12</v>
      </c>
      <c r="E4" s="8" t="s">
        <v>13</v>
      </c>
      <c r="F4" s="8" t="s">
        <v>61</v>
      </c>
      <c r="G4" s="8" t="s">
        <v>81</v>
      </c>
      <c r="H4" s="8">
        <v>1016</v>
      </c>
      <c r="I4" s="8"/>
      <c r="J4" s="8" t="s">
        <v>8</v>
      </c>
      <c r="K4" s="8"/>
      <c r="L4" s="8">
        <f>Quantity_needed*CPNODE_v25[[#This Row],[Qty]]</f>
        <v>20</v>
      </c>
      <c r="M4" s="8">
        <v>8</v>
      </c>
      <c r="N4" s="8">
        <f>IF(CPNODE_v25[[#This Row],[quan]]-CPNODE_v25[[#This Row],[have]]&gt;0, CPNODE_v25[[#This Row],[quan]]-CPNODE_v25[[#This Row],[have]],0)</f>
        <v>12</v>
      </c>
      <c r="O4" s="9"/>
    </row>
    <row r="5" spans="1:15" x14ac:dyDescent="0.25">
      <c r="A5" s="7">
        <v>2</v>
      </c>
      <c r="B5" s="8" t="s">
        <v>8</v>
      </c>
      <c r="C5" s="8" t="s">
        <v>14</v>
      </c>
      <c r="D5" s="8" t="s">
        <v>15</v>
      </c>
      <c r="E5" s="8" t="s">
        <v>16</v>
      </c>
      <c r="F5" s="8" t="s">
        <v>79</v>
      </c>
      <c r="G5" s="8" t="s">
        <v>100</v>
      </c>
      <c r="H5" s="8" t="s">
        <v>8</v>
      </c>
      <c r="I5" s="8"/>
      <c r="J5" s="8" t="s">
        <v>8</v>
      </c>
      <c r="K5" s="8"/>
      <c r="L5" s="8">
        <f>Quantity_needed*CPNODE_v25[[#This Row],[Qty]]</f>
        <v>40</v>
      </c>
      <c r="M5" s="8">
        <v>100</v>
      </c>
      <c r="N5" s="8">
        <f>IF(CPNODE_v25[[#This Row],[quan]]-CPNODE_v25[[#This Row],[have]]&gt;0, CPNODE_v25[[#This Row],[quan]]-CPNODE_v25[[#This Row],[have]],0)</f>
        <v>0</v>
      </c>
      <c r="O5" s="9"/>
    </row>
    <row r="6" spans="1:15" x14ac:dyDescent="0.25">
      <c r="A6" s="7">
        <v>1</v>
      </c>
      <c r="B6" s="8" t="s">
        <v>8</v>
      </c>
      <c r="C6" s="8" t="s">
        <v>17</v>
      </c>
      <c r="D6" s="8" t="s">
        <v>18</v>
      </c>
      <c r="E6" s="8" t="s">
        <v>19</v>
      </c>
      <c r="F6" s="8" t="s">
        <v>107</v>
      </c>
      <c r="G6" s="8" t="s">
        <v>8</v>
      </c>
      <c r="H6" s="8" t="s">
        <v>8</v>
      </c>
      <c r="I6" s="8"/>
      <c r="J6" s="8" t="s">
        <v>8</v>
      </c>
      <c r="K6" s="8"/>
      <c r="L6" s="8">
        <f>Quantity_needed*CPNODE_v25[[#This Row],[Qty]]</f>
        <v>20</v>
      </c>
      <c r="M6" s="8">
        <v>100</v>
      </c>
      <c r="N6" s="8">
        <f>IF(CPNODE_v25[[#This Row],[quan]]-CPNODE_v25[[#This Row],[have]]&gt;0, CPNODE_v25[[#This Row],[quan]]-CPNODE_v25[[#This Row],[have]],0)</f>
        <v>0</v>
      </c>
      <c r="O6" s="9"/>
    </row>
    <row r="7" spans="1:15" x14ac:dyDescent="0.25">
      <c r="A7" s="7">
        <v>1</v>
      </c>
      <c r="B7" s="8" t="s">
        <v>67</v>
      </c>
      <c r="C7" s="8" t="s">
        <v>20</v>
      </c>
      <c r="D7" s="8" t="s">
        <v>21</v>
      </c>
      <c r="E7" s="8" t="s">
        <v>22</v>
      </c>
      <c r="F7" s="8" t="s">
        <v>23</v>
      </c>
      <c r="G7" s="8" t="s">
        <v>8</v>
      </c>
      <c r="H7" s="8" t="s">
        <v>8</v>
      </c>
      <c r="I7" s="8"/>
      <c r="J7" s="8" t="s">
        <v>8</v>
      </c>
      <c r="K7" s="8"/>
      <c r="L7" s="8">
        <f>Quantity_needed*CPNODE_v25[[#This Row],[Qty]]</f>
        <v>20</v>
      </c>
      <c r="M7" s="8">
        <v>20</v>
      </c>
      <c r="N7" s="8">
        <f>IF(CPNODE_v25[[#This Row],[quan]]-CPNODE_v25[[#This Row],[have]]&gt;0, CPNODE_v25[[#This Row],[quan]]-CPNODE_v25[[#This Row],[have]],0)</f>
        <v>0</v>
      </c>
      <c r="O7" s="9"/>
    </row>
    <row r="8" spans="1:15" x14ac:dyDescent="0.25">
      <c r="A8" s="7">
        <v>1</v>
      </c>
      <c r="B8" s="8">
        <v>470</v>
      </c>
      <c r="C8" s="8" t="s">
        <v>20</v>
      </c>
      <c r="D8" s="8" t="s">
        <v>21</v>
      </c>
      <c r="E8" s="8" t="s">
        <v>33</v>
      </c>
      <c r="F8" s="8" t="s">
        <v>23</v>
      </c>
      <c r="G8" s="8" t="s">
        <v>8</v>
      </c>
      <c r="H8" s="8" t="s">
        <v>8</v>
      </c>
      <c r="I8" s="8"/>
      <c r="J8" s="8" t="s">
        <v>8</v>
      </c>
      <c r="K8" s="8"/>
      <c r="L8" s="8">
        <f>Quantity_needed*CPNODE_v25[[#This Row],[Qty]]</f>
        <v>20</v>
      </c>
      <c r="M8" s="8">
        <v>1000</v>
      </c>
      <c r="N8" s="8">
        <f>IF(CPNODE_v25[[#This Row],[quan]]-CPNODE_v25[[#This Row],[have]]&gt;0, CPNODE_v25[[#This Row],[quan]]-CPNODE_v25[[#This Row],[have]],0)</f>
        <v>0</v>
      </c>
      <c r="O8" s="9"/>
    </row>
    <row r="9" spans="1:15" x14ac:dyDescent="0.25">
      <c r="A9" s="7">
        <v>1</v>
      </c>
      <c r="B9" s="8" t="s">
        <v>28</v>
      </c>
      <c r="C9" s="8" t="s">
        <v>25</v>
      </c>
      <c r="D9" s="8" t="s">
        <v>26</v>
      </c>
      <c r="E9" s="8" t="s">
        <v>29</v>
      </c>
      <c r="F9" s="8" t="s">
        <v>103</v>
      </c>
      <c r="G9" s="8" t="s">
        <v>8</v>
      </c>
      <c r="H9" s="8" t="s">
        <v>8</v>
      </c>
      <c r="I9" s="8"/>
      <c r="J9" s="8" t="s">
        <v>8</v>
      </c>
      <c r="K9" s="8"/>
      <c r="L9" s="8">
        <f>Quantity_needed*CPNODE_v25[[#This Row],[Qty]]</f>
        <v>20</v>
      </c>
      <c r="M9" s="8">
        <v>20</v>
      </c>
      <c r="N9" s="8">
        <f>IF(CPNODE_v25[[#This Row],[quan]]-CPNODE_v25[[#This Row],[have]]&gt;0, CPNODE_v25[[#This Row],[quan]]-CPNODE_v25[[#This Row],[have]],0)</f>
        <v>0</v>
      </c>
      <c r="O9" s="9"/>
    </row>
    <row r="10" spans="1:15" x14ac:dyDescent="0.25">
      <c r="A10" s="7">
        <v>4</v>
      </c>
      <c r="B10" s="8" t="s">
        <v>24</v>
      </c>
      <c r="C10" s="8" t="s">
        <v>25</v>
      </c>
      <c r="D10" s="8" t="s">
        <v>27</v>
      </c>
      <c r="E10" s="8" t="s">
        <v>53</v>
      </c>
      <c r="F10" s="8" t="s">
        <v>104</v>
      </c>
      <c r="G10" s="8" t="s">
        <v>8</v>
      </c>
      <c r="H10" s="8" t="s">
        <v>8</v>
      </c>
      <c r="I10" s="8"/>
      <c r="J10" s="8" t="s">
        <v>8</v>
      </c>
      <c r="K10" s="8"/>
      <c r="L10" s="8">
        <f>Quantity_needed*CPNODE_v25[[#This Row],[Qty]]</f>
        <v>80</v>
      </c>
      <c r="M10" s="8">
        <v>120</v>
      </c>
      <c r="N10" s="8">
        <f>IF(CPNODE_v25[[#This Row],[quan]]-CPNODE_v25[[#This Row],[have]]&gt;0, CPNODE_v25[[#This Row],[quan]]-CPNODE_v25[[#This Row],[have]],0)</f>
        <v>0</v>
      </c>
      <c r="O10" s="9"/>
    </row>
    <row r="11" spans="1:15" x14ac:dyDescent="0.25">
      <c r="A11" s="7">
        <v>1</v>
      </c>
      <c r="B11" s="8" t="s">
        <v>78</v>
      </c>
      <c r="C11" s="10" t="s">
        <v>105</v>
      </c>
      <c r="D11" s="8" t="s">
        <v>30</v>
      </c>
      <c r="E11" s="8" t="s">
        <v>31</v>
      </c>
      <c r="F11" s="8" t="s">
        <v>32</v>
      </c>
      <c r="G11" s="8" t="s">
        <v>8</v>
      </c>
      <c r="H11" s="8" t="s">
        <v>8</v>
      </c>
      <c r="I11" s="8"/>
      <c r="J11" s="8" t="s">
        <v>8</v>
      </c>
      <c r="K11" s="8"/>
      <c r="L11" s="8">
        <f>Quantity_needed*CPNODE_v25[[#This Row],[Qty]]</f>
        <v>20</v>
      </c>
      <c r="M11" s="8">
        <v>100</v>
      </c>
      <c r="N11" s="8">
        <f>IF(CPNODE_v25[[#This Row],[quan]]-CPNODE_v25[[#This Row],[have]]&gt;0, CPNODE_v25[[#This Row],[quan]]-CPNODE_v25[[#This Row],[have]],0)</f>
        <v>0</v>
      </c>
      <c r="O11" s="9"/>
    </row>
    <row r="12" spans="1:15" x14ac:dyDescent="0.25">
      <c r="A12" s="7">
        <v>2</v>
      </c>
      <c r="B12" s="8" t="s">
        <v>34</v>
      </c>
      <c r="C12" s="8" t="s">
        <v>34</v>
      </c>
      <c r="D12" s="8" t="s">
        <v>34</v>
      </c>
      <c r="E12" s="8" t="s">
        <v>35</v>
      </c>
      <c r="F12" s="8" t="s">
        <v>36</v>
      </c>
      <c r="G12" s="8" t="s">
        <v>89</v>
      </c>
      <c r="H12" s="8"/>
      <c r="I12" s="8">
        <v>2094506</v>
      </c>
      <c r="J12" s="8" t="s">
        <v>8</v>
      </c>
      <c r="K12" s="2" t="s">
        <v>88</v>
      </c>
      <c r="L12" s="8">
        <f>Quantity_needed*CPNODE_v25[[#This Row],[Qty]]</f>
        <v>40</v>
      </c>
      <c r="M12" s="8">
        <v>20</v>
      </c>
      <c r="N12" s="8">
        <f>IF(CPNODE_v25[[#This Row],[quan]]-CPNODE_v25[[#This Row],[have]]&gt;0, CPNODE_v25[[#This Row],[quan]]-CPNODE_v25[[#This Row],[have]],0)</f>
        <v>20</v>
      </c>
      <c r="O12" s="9"/>
    </row>
    <row r="13" spans="1:15" x14ac:dyDescent="0.25">
      <c r="A13" s="7">
        <v>1</v>
      </c>
      <c r="B13" s="8" t="s">
        <v>37</v>
      </c>
      <c r="C13" s="8" t="s">
        <v>37</v>
      </c>
      <c r="D13" s="8" t="s">
        <v>38</v>
      </c>
      <c r="E13" s="8" t="s">
        <v>39</v>
      </c>
      <c r="F13" s="8" t="s">
        <v>68</v>
      </c>
      <c r="G13" s="8" t="s">
        <v>8</v>
      </c>
      <c r="H13" s="8" t="s">
        <v>8</v>
      </c>
      <c r="I13" s="8"/>
      <c r="J13" s="8" t="s">
        <v>8</v>
      </c>
      <c r="K13" s="8"/>
      <c r="L13" s="8">
        <f>Quantity_needed*CPNODE_v25[[#This Row],[Qty]]</f>
        <v>20</v>
      </c>
      <c r="M13" s="8">
        <v>100</v>
      </c>
      <c r="N13" s="8">
        <f>IF(CPNODE_v25[[#This Row],[quan]]-CPNODE_v25[[#This Row],[have]]&gt;0, CPNODE_v25[[#This Row],[quan]]-CPNODE_v25[[#This Row],[have]],0)</f>
        <v>0</v>
      </c>
      <c r="O13" s="9"/>
    </row>
    <row r="14" spans="1:15" x14ac:dyDescent="0.25">
      <c r="A14" s="7">
        <v>1</v>
      </c>
      <c r="B14" s="8" t="s">
        <v>40</v>
      </c>
      <c r="C14" s="8" t="s">
        <v>40</v>
      </c>
      <c r="D14" s="8" t="s">
        <v>41</v>
      </c>
      <c r="E14" s="8" t="s">
        <v>42</v>
      </c>
      <c r="F14" s="8" t="s">
        <v>64</v>
      </c>
      <c r="G14" s="8" t="s">
        <v>81</v>
      </c>
      <c r="H14" s="8">
        <v>1031</v>
      </c>
      <c r="I14" s="8"/>
      <c r="J14" s="8" t="s">
        <v>8</v>
      </c>
      <c r="K14" s="8"/>
      <c r="L14" s="8">
        <f>Quantity_needed*CPNODE_v25[[#This Row],[Qty]]</f>
        <v>20</v>
      </c>
      <c r="M14" s="8">
        <v>13</v>
      </c>
      <c r="N14" s="8">
        <f>IF(CPNODE_v25[[#This Row],[quan]]-CPNODE_v25[[#This Row],[have]]&gt;0, CPNODE_v25[[#This Row],[quan]]-CPNODE_v25[[#This Row],[have]],0)</f>
        <v>7</v>
      </c>
      <c r="O14" s="9"/>
    </row>
    <row r="15" spans="1:15" x14ac:dyDescent="0.25">
      <c r="A15" s="7">
        <v>2</v>
      </c>
      <c r="B15" s="8" t="s">
        <v>84</v>
      </c>
      <c r="C15" s="15" t="s">
        <v>86</v>
      </c>
      <c r="D15" s="8" t="s">
        <v>84</v>
      </c>
      <c r="E15" s="8" t="s">
        <v>85</v>
      </c>
      <c r="F15" s="15" t="s">
        <v>86</v>
      </c>
      <c r="G15" s="8" t="s">
        <v>87</v>
      </c>
      <c r="H15" s="8"/>
      <c r="I15" s="8"/>
      <c r="J15" s="8"/>
      <c r="K15" s="8"/>
      <c r="L15" s="8">
        <f>Quantity_needed*CPNODE_v25[[#This Row],[Qty]]</f>
        <v>40</v>
      </c>
      <c r="M15" s="8">
        <v>28</v>
      </c>
      <c r="N15" s="8">
        <f>IF(CPNODE_v25[[#This Row],[quan]]-CPNODE_v25[[#This Row],[have]]&gt;0, CPNODE_v25[[#This Row],[quan]]-CPNODE_v25[[#This Row],[have]],0)</f>
        <v>12</v>
      </c>
      <c r="O15" s="9"/>
    </row>
    <row r="16" spans="1:15" x14ac:dyDescent="0.25">
      <c r="A16" s="7">
        <v>1</v>
      </c>
      <c r="B16" s="8" t="s">
        <v>69</v>
      </c>
      <c r="C16" s="8" t="s">
        <v>69</v>
      </c>
      <c r="D16" s="8" t="s">
        <v>43</v>
      </c>
      <c r="E16" s="8" t="s">
        <v>44</v>
      </c>
      <c r="F16" s="8" t="s">
        <v>45</v>
      </c>
      <c r="G16" s="8" t="s">
        <v>8</v>
      </c>
      <c r="H16" s="8" t="s">
        <v>69</v>
      </c>
      <c r="I16" s="8"/>
      <c r="J16" s="8"/>
      <c r="K16" s="8"/>
      <c r="L16" s="8">
        <f>Quantity_needed*CPNODE_v25[[#This Row],[Qty]]</f>
        <v>20</v>
      </c>
      <c r="M16" s="8">
        <v>100</v>
      </c>
      <c r="N16" s="8">
        <f>IF(CPNODE_v25[[#This Row],[quan]]-CPNODE_v25[[#This Row],[have]]&gt;0, CPNODE_v25[[#This Row],[quan]]-CPNODE_v25[[#This Row],[have]],0)</f>
        <v>0</v>
      </c>
      <c r="O16" s="9"/>
    </row>
    <row r="17" spans="1:15" x14ac:dyDescent="0.25">
      <c r="A17" s="7">
        <v>1</v>
      </c>
      <c r="B17" s="8" t="s">
        <v>46</v>
      </c>
      <c r="C17" s="8" t="s">
        <v>46</v>
      </c>
      <c r="D17" s="8" t="s">
        <v>47</v>
      </c>
      <c r="E17" s="8" t="s">
        <v>48</v>
      </c>
      <c r="F17" s="8" t="s">
        <v>49</v>
      </c>
      <c r="G17" s="8" t="s">
        <v>50</v>
      </c>
      <c r="H17" s="8" t="s">
        <v>51</v>
      </c>
      <c r="I17" s="8"/>
      <c r="J17" s="8" t="s">
        <v>52</v>
      </c>
      <c r="K17" s="8"/>
      <c r="L17" s="8">
        <f>Quantity_needed*CPNODE_v25[[#This Row],[Qty]]</f>
        <v>20</v>
      </c>
      <c r="M17" s="8">
        <v>100</v>
      </c>
      <c r="N17" s="8">
        <f>IF(CPNODE_v25[[#This Row],[quan]]-CPNODE_v25[[#This Row],[have]]&gt;0, CPNODE_v25[[#This Row],[quan]]-CPNODE_v25[[#This Row],[have]],0)</f>
        <v>0</v>
      </c>
      <c r="O17" s="9"/>
    </row>
    <row r="18" spans="1:15" x14ac:dyDescent="0.25">
      <c r="A18" s="7">
        <v>2</v>
      </c>
      <c r="B18" s="8" t="s">
        <v>70</v>
      </c>
      <c r="C18" s="8" t="s">
        <v>71</v>
      </c>
      <c r="D18" s="8" t="s">
        <v>72</v>
      </c>
      <c r="E18" s="8"/>
      <c r="F18" s="8" t="s">
        <v>72</v>
      </c>
      <c r="G18" s="8"/>
      <c r="H18" s="8"/>
      <c r="I18" s="8"/>
      <c r="J18" s="8"/>
      <c r="K18" s="8"/>
      <c r="L18" s="8">
        <f>Quantity_needed*CPNODE_v25[[#This Row],[Qty]]</f>
        <v>40</v>
      </c>
      <c r="M18" s="8">
        <v>100</v>
      </c>
      <c r="N18" s="8">
        <f>IF(CPNODE_v25[[#This Row],[quan]]-CPNODE_v25[[#This Row],[have]]&gt;0, CPNODE_v25[[#This Row],[quan]]-CPNODE_v25[[#This Row],[have]],0)</f>
        <v>0</v>
      </c>
      <c r="O18" s="9"/>
    </row>
    <row r="19" spans="1:15" x14ac:dyDescent="0.25">
      <c r="A19" s="7">
        <v>1</v>
      </c>
      <c r="B19" s="8" t="s">
        <v>62</v>
      </c>
      <c r="C19" s="8" t="s">
        <v>63</v>
      </c>
      <c r="D19" s="8"/>
      <c r="E19" s="8"/>
      <c r="F19" s="8"/>
      <c r="G19" s="8" t="s">
        <v>83</v>
      </c>
      <c r="H19" s="8"/>
      <c r="I19" s="8"/>
      <c r="J19" s="8"/>
      <c r="K19" s="8"/>
      <c r="L19" s="8">
        <f>Quantity_needed*CPNODE_v25[[#This Row],[Qty]]</f>
        <v>20</v>
      </c>
      <c r="M19" s="8">
        <v>19</v>
      </c>
      <c r="N19" s="8">
        <f>IF(CPNODE_v25[[#This Row],[quan]]-CPNODE_v25[[#This Row],[have]]&gt;0, CPNODE_v25[[#This Row],[quan]]-CPNODE_v25[[#This Row],[have]],0)</f>
        <v>1</v>
      </c>
      <c r="O19" s="9"/>
    </row>
    <row r="20" spans="1:15" x14ac:dyDescent="0.25">
      <c r="A20" s="7">
        <v>1</v>
      </c>
      <c r="B20" s="8" t="s">
        <v>65</v>
      </c>
      <c r="C20" s="8"/>
      <c r="D20" s="8" t="s">
        <v>43</v>
      </c>
      <c r="E20" s="8"/>
      <c r="F20" s="8"/>
      <c r="G20" s="8"/>
      <c r="H20" s="8"/>
      <c r="I20" s="8"/>
      <c r="J20" s="8"/>
      <c r="K20" s="8"/>
      <c r="L20" s="8">
        <f>Quantity_needed*CPNODE_v25[[#This Row],[Qty]]</f>
        <v>20</v>
      </c>
      <c r="M20" s="8">
        <v>100</v>
      </c>
      <c r="N20" s="8">
        <f>IF(CPNODE_v25[[#This Row],[quan]]-CPNODE_v25[[#This Row],[have]]&gt;0, CPNODE_v25[[#This Row],[quan]]-CPNODE_v25[[#This Row],[have]],0)</f>
        <v>0</v>
      </c>
      <c r="O20" s="11"/>
    </row>
    <row r="21" spans="1:15" x14ac:dyDescent="0.25">
      <c r="A21" s="12">
        <v>1</v>
      </c>
      <c r="B21" s="13" t="s">
        <v>65</v>
      </c>
      <c r="C21" s="13"/>
      <c r="D21" s="13" t="s">
        <v>66</v>
      </c>
      <c r="E21" s="13"/>
      <c r="F21" s="13"/>
      <c r="G21" s="13"/>
      <c r="H21" s="13"/>
      <c r="I21" s="13"/>
      <c r="J21" s="13"/>
      <c r="K21" s="13"/>
      <c r="L21" s="13">
        <f>Quantity_needed*CPNODE_v25[[#This Row],[Qty]]</f>
        <v>20</v>
      </c>
      <c r="M21" s="13">
        <v>100</v>
      </c>
      <c r="N21" s="13">
        <f>IF(CPNODE_v25[[#This Row],[quan]]-CPNODE_v25[[#This Row],[have]]&gt;0, CPNODE_v25[[#This Row],[quan]]-CPNODE_v25[[#This Row],[have]],0)</f>
        <v>0</v>
      </c>
      <c r="O21" s="14"/>
    </row>
    <row r="26" spans="1:15" x14ac:dyDescent="0.25">
      <c r="B26" t="s">
        <v>80</v>
      </c>
      <c r="C26">
        <v>20</v>
      </c>
      <c r="D26" s="3">
        <v>43695</v>
      </c>
    </row>
  </sheetData>
  <hyperlinks>
    <hyperlink ref="K12" r:id="rId1" display="https://www.digikey.com/product-detail/en/on-shore-technology-inc/OSTTE050161/ED2638-ND/614587" xr:uid="{1E9E13B9-8DB0-434B-AA1F-82B7DA08762C}"/>
  </hyperlinks>
  <pageMargins left="0.7" right="0.7" top="0.75" bottom="0.75" header="0.3" footer="0.3"/>
  <pageSetup paperSize="286" scale="79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E18-9065-4E19-8990-639D90DAA6B6}">
  <sheetPr>
    <pageSetUpPr fitToPage="1"/>
  </sheetPr>
  <dimension ref="A1:S26"/>
  <sheetViews>
    <sheetView tabSelected="1" workbookViewId="0">
      <selection sqref="A1:F21"/>
    </sheetView>
  </sheetViews>
  <sheetFormatPr defaultRowHeight="15" x14ac:dyDescent="0.25"/>
  <cols>
    <col min="2" max="2" width="20.28515625" bestFit="1" customWidth="1"/>
    <col min="3" max="3" width="25.85546875" bestFit="1" customWidth="1"/>
    <col min="4" max="4" width="20.28515625" bestFit="1" customWidth="1"/>
    <col min="5" max="5" width="13.5703125" bestFit="1" customWidth="1"/>
    <col min="6" max="6" width="55.28515625" bestFit="1" customWidth="1"/>
    <col min="7" max="7" width="16.5703125" bestFit="1" customWidth="1"/>
    <col min="8" max="8" width="13.5703125" bestFit="1" customWidth="1"/>
    <col min="9" max="10" width="8.140625" style="17" customWidth="1"/>
    <col min="11" max="13" width="8.140625" customWidth="1"/>
    <col min="14" max="14" width="8" bestFit="1" customWidth="1"/>
    <col min="15" max="15" width="7.5703125" bestFit="1" customWidth="1"/>
    <col min="16" max="16" width="5.42578125" bestFit="1" customWidth="1"/>
    <col min="17" max="17" width="8.85546875" customWidth="1"/>
    <col min="18" max="18" width="5.28515625" bestFit="1" customWidth="1"/>
    <col min="19" max="19" width="5.85546875" bestFit="1" customWidth="1"/>
  </cols>
  <sheetData>
    <row r="1" spans="1:19" s="1" customFormat="1" x14ac:dyDescent="0.25">
      <c r="A1" s="16" t="str">
        <f>'General Bom'!A1</f>
        <v>Qty</v>
      </c>
      <c r="B1" s="16" t="str">
        <f>'General Bom'!B1</f>
        <v>Value</v>
      </c>
      <c r="C1" s="16" t="str">
        <f>'General Bom'!C1</f>
        <v>Device</v>
      </c>
      <c r="D1" s="16" t="str">
        <f>'General Bom'!D1</f>
        <v>Package</v>
      </c>
      <c r="E1" s="16" t="str">
        <f>'General Bom'!E1</f>
        <v>Parts</v>
      </c>
      <c r="F1" s="16" t="str">
        <f>'General Bom'!F1</f>
        <v>Description</v>
      </c>
      <c r="G1" s="16" t="s">
        <v>93</v>
      </c>
      <c r="H1" s="16" t="s">
        <v>94</v>
      </c>
      <c r="I1" s="18" t="s">
        <v>95</v>
      </c>
      <c r="J1" s="18" t="s">
        <v>96</v>
      </c>
      <c r="K1" s="16" t="s">
        <v>97</v>
      </c>
      <c r="N1" s="1" t="str">
        <f>'General Bom'!J1</f>
        <v>Newark</v>
      </c>
      <c r="O1" s="1" t="str">
        <f>'General Bom'!K1</f>
        <v>Digikey</v>
      </c>
      <c r="P1" s="1" t="str">
        <f>'General Bom'!L1</f>
        <v>quan</v>
      </c>
      <c r="Q1" s="1" t="e">
        <f>'General Bom'!#REF!</f>
        <v>#REF!</v>
      </c>
      <c r="R1" s="1" t="str">
        <f>'General Bom'!M1</f>
        <v>have</v>
      </c>
      <c r="S1" s="1" t="str">
        <f>'General Bom'!N1</f>
        <v>need</v>
      </c>
    </row>
    <row r="2" spans="1:19" x14ac:dyDescent="0.25">
      <c r="A2" s="8">
        <f>'General Bom'!A2</f>
        <v>1</v>
      </c>
      <c r="B2" s="8" t="str">
        <f>'General Bom'!B2</f>
        <v>Green</v>
      </c>
      <c r="C2" s="8" t="str">
        <f>'General Bom'!C2</f>
        <v>LED3MM</v>
      </c>
      <c r="D2" s="8" t="str">
        <f>'General Bom'!D2</f>
        <v>LED3MM</v>
      </c>
      <c r="E2" s="8" t="str">
        <f>'General Bom'!E2</f>
        <v>TX</v>
      </c>
      <c r="F2" s="8" t="str">
        <f>'General Bom'!F2</f>
        <v xml:space="preserve">Green LED </v>
      </c>
      <c r="G2" s="8" t="s">
        <v>101</v>
      </c>
      <c r="H2" s="8" t="str">
        <f>'General Bom'!H2</f>
        <v/>
      </c>
      <c r="I2" s="19">
        <v>0.01</v>
      </c>
      <c r="J2" s="19">
        <f>A2*I2</f>
        <v>0.01</v>
      </c>
      <c r="K2" s="8">
        <v>100</v>
      </c>
      <c r="N2" t="str">
        <f>'General Bom'!J2</f>
        <v/>
      </c>
      <c r="P2">
        <f>'General Bom'!L2</f>
        <v>20</v>
      </c>
      <c r="Q2" t="e">
        <f>'General Bom'!#REF!</f>
        <v>#REF!</v>
      </c>
      <c r="R2">
        <f>'General Bom'!M2</f>
        <v>100</v>
      </c>
      <c r="S2">
        <f>'General Bom'!N2</f>
        <v>0</v>
      </c>
    </row>
    <row r="3" spans="1:19" x14ac:dyDescent="0.25">
      <c r="A3" s="8">
        <f>'General Bom'!A3</f>
        <v>1</v>
      </c>
      <c r="B3" s="8" t="str">
        <f>'General Bom'!B3</f>
        <v/>
      </c>
      <c r="C3" s="8" t="str">
        <f>'General Bom'!C3</f>
        <v>M02 lock</v>
      </c>
      <c r="D3" s="8" t="str">
        <f>'General Bom'!D3</f>
        <v>2 pos 0.100</v>
      </c>
      <c r="E3" s="8" t="str">
        <f>'General Bom'!E3</f>
        <v>GND</v>
      </c>
      <c r="F3" s="8" t="str">
        <f>'General Bom'!F3</f>
        <v>ground &amp; LED COM Screw terminal</v>
      </c>
      <c r="G3" s="8" t="s">
        <v>100</v>
      </c>
      <c r="H3" s="8" t="str">
        <f>'General Bom'!H3</f>
        <v/>
      </c>
      <c r="I3" s="19">
        <v>0.3</v>
      </c>
      <c r="J3" s="19">
        <f t="shared" ref="J3:J21" si="0">A3*I3</f>
        <v>0.3</v>
      </c>
      <c r="K3" s="8">
        <v>50</v>
      </c>
      <c r="N3" t="str">
        <f>'General Bom'!J3</f>
        <v/>
      </c>
      <c r="P3">
        <f>'General Bom'!L3</f>
        <v>20</v>
      </c>
      <c r="Q3" t="e">
        <f>'General Bom'!#REF!</f>
        <v>#REF!</v>
      </c>
      <c r="R3">
        <f>'General Bom'!M3</f>
        <v>20</v>
      </c>
      <c r="S3">
        <f>'General Bom'!N3</f>
        <v>0</v>
      </c>
    </row>
    <row r="4" spans="1:19" x14ac:dyDescent="0.25">
      <c r="A4" s="8">
        <f>'General Bom'!A4</f>
        <v>1</v>
      </c>
      <c r="B4" s="8" t="str">
        <f>'General Bom'!B4</f>
        <v/>
      </c>
      <c r="C4" s="8" t="str">
        <f>'General Bom'!C4</f>
        <v>M06SIP</v>
      </c>
      <c r="D4" s="8" t="str">
        <f>'General Bom'!D4</f>
        <v>1X06</v>
      </c>
      <c r="E4" s="8" t="str">
        <f>'General Bom'!E4</f>
        <v>NH2</v>
      </c>
      <c r="F4" s="8" t="str">
        <f>'General Bom'!F4</f>
        <v xml:space="preserve">Header 6 - for BB-Leo </v>
      </c>
      <c r="G4" s="8" t="s">
        <v>101</v>
      </c>
      <c r="H4" s="8"/>
      <c r="I4" s="19">
        <v>7.0000000000000007E-2</v>
      </c>
      <c r="J4" s="19">
        <f t="shared" si="0"/>
        <v>7.0000000000000007E-2</v>
      </c>
      <c r="K4" s="8">
        <v>50</v>
      </c>
      <c r="N4" t="str">
        <f>'General Bom'!J4</f>
        <v/>
      </c>
      <c r="P4">
        <f>'General Bom'!L4</f>
        <v>20</v>
      </c>
      <c r="Q4" t="e">
        <f>'General Bom'!#REF!</f>
        <v>#REF!</v>
      </c>
      <c r="R4">
        <f>'General Bom'!M4</f>
        <v>8</v>
      </c>
      <c r="S4">
        <f>'General Bom'!N4</f>
        <v>12</v>
      </c>
    </row>
    <row r="5" spans="1:19" x14ac:dyDescent="0.25">
      <c r="A5" s="8">
        <f>'General Bom'!A5</f>
        <v>2</v>
      </c>
      <c r="B5" s="8" t="str">
        <f>'General Bom'!B5</f>
        <v/>
      </c>
      <c r="C5" s="8" t="str">
        <f>'General Bom'!C5</f>
        <v>M081X08</v>
      </c>
      <c r="D5" s="8" t="str">
        <f>'General Bom'!D5</f>
        <v>1X08</v>
      </c>
      <c r="E5" s="8" t="str">
        <f>'General Bom'!E5</f>
        <v>IO1, IO2</v>
      </c>
      <c r="F5" s="8" t="str">
        <f>'General Bom'!F5</f>
        <v>8 pos 0.100 screw terminal</v>
      </c>
      <c r="G5" s="8" t="s">
        <v>100</v>
      </c>
      <c r="H5" s="8" t="str">
        <f>'General Bom'!H5</f>
        <v/>
      </c>
      <c r="I5" s="19">
        <v>0.8</v>
      </c>
      <c r="J5" s="19">
        <f t="shared" si="0"/>
        <v>1.6</v>
      </c>
      <c r="K5" s="8">
        <v>50</v>
      </c>
      <c r="N5" t="str">
        <f>'General Bom'!J5</f>
        <v/>
      </c>
      <c r="P5">
        <f>'General Bom'!L5</f>
        <v>40</v>
      </c>
      <c r="Q5" t="e">
        <f>'General Bom'!#REF!</f>
        <v>#REF!</v>
      </c>
      <c r="R5">
        <f>'General Bom'!M5</f>
        <v>100</v>
      </c>
      <c r="S5">
        <f>'General Bom'!N5</f>
        <v>0</v>
      </c>
    </row>
    <row r="6" spans="1:19" x14ac:dyDescent="0.25">
      <c r="A6" s="8">
        <f>'General Bom'!A6</f>
        <v>1</v>
      </c>
      <c r="B6" s="8" t="str">
        <f>'General Bom'!B6</f>
        <v/>
      </c>
      <c r="C6" s="8" t="str">
        <f>'General Bom'!C6</f>
        <v>PINHD-1X4/90</v>
      </c>
      <c r="D6" s="8" t="str">
        <f>'General Bom'!D6</f>
        <v>1X04/90</v>
      </c>
      <c r="E6" s="8" t="str">
        <f>'General Bom'!E6</f>
        <v>I2CHDR</v>
      </c>
      <c r="F6" s="8" t="str">
        <f>'General Bom'!F6</f>
        <v>4 Pos HEADER, buy in 40 pin breakaway</v>
      </c>
      <c r="G6" s="8" t="s">
        <v>102</v>
      </c>
      <c r="H6" s="8" t="str">
        <f>'General Bom'!H6</f>
        <v/>
      </c>
      <c r="I6" s="19">
        <v>0.04</v>
      </c>
      <c r="J6" s="19">
        <f t="shared" si="0"/>
        <v>0.04</v>
      </c>
      <c r="K6" s="8">
        <v>500</v>
      </c>
      <c r="N6" t="str">
        <f>'General Bom'!J6</f>
        <v/>
      </c>
      <c r="P6">
        <f>'General Bom'!L6</f>
        <v>20</v>
      </c>
      <c r="Q6" t="e">
        <f>'General Bom'!#REF!</f>
        <v>#REF!</v>
      </c>
      <c r="R6">
        <f>'General Bom'!M6</f>
        <v>100</v>
      </c>
      <c r="S6">
        <f>'General Bom'!N6</f>
        <v>0</v>
      </c>
    </row>
    <row r="7" spans="1:19" x14ac:dyDescent="0.25">
      <c r="A7" s="8">
        <f>'General Bom'!A7</f>
        <v>1</v>
      </c>
      <c r="B7" s="8" t="str">
        <f>'General Bom'!B7</f>
        <v>12K</v>
      </c>
      <c r="C7" s="8" t="str">
        <f>'General Bom'!C7</f>
        <v>RESISTORPTH-1/2W</v>
      </c>
      <c r="D7" s="8" t="str">
        <f>'General Bom'!D7</f>
        <v>AXIAL-0.5</v>
      </c>
      <c r="E7" s="8" t="str">
        <f>'General Bom'!E7</f>
        <v>R1</v>
      </c>
      <c r="F7" s="8" t="str">
        <f>'General Bom'!F7</f>
        <v>Resistor</v>
      </c>
      <c r="G7" s="8" t="s">
        <v>74</v>
      </c>
      <c r="H7" s="8" t="str">
        <f>'General Bom'!H7</f>
        <v/>
      </c>
      <c r="I7" s="19">
        <v>0.02</v>
      </c>
      <c r="J7" s="19">
        <f t="shared" si="0"/>
        <v>0.02</v>
      </c>
      <c r="K7" s="8">
        <v>100</v>
      </c>
      <c r="N7" t="str">
        <f>'General Bom'!J7</f>
        <v/>
      </c>
      <c r="P7">
        <f>'General Bom'!L7</f>
        <v>20</v>
      </c>
      <c r="Q7" t="e">
        <f>'General Bom'!#REF!</f>
        <v>#REF!</v>
      </c>
      <c r="R7">
        <f>'General Bom'!M7</f>
        <v>20</v>
      </c>
      <c r="S7">
        <f>'General Bom'!N7</f>
        <v>0</v>
      </c>
    </row>
    <row r="8" spans="1:19" x14ac:dyDescent="0.25">
      <c r="A8" s="8">
        <f>'General Bom'!A8</f>
        <v>1</v>
      </c>
      <c r="B8" s="8">
        <f>'General Bom'!B8</f>
        <v>470</v>
      </c>
      <c r="C8" s="8" t="str">
        <f>'General Bom'!C8</f>
        <v>RESISTORPTH-1/2W</v>
      </c>
      <c r="D8" s="8" t="str">
        <f>'General Bom'!D8</f>
        <v>AXIAL-0.5</v>
      </c>
      <c r="E8" s="8" t="str">
        <f>'General Bom'!E8</f>
        <v>R2</v>
      </c>
      <c r="F8" s="8" t="str">
        <f>'General Bom'!F8</f>
        <v>Resistor</v>
      </c>
      <c r="G8" s="8" t="s">
        <v>74</v>
      </c>
      <c r="H8" s="8" t="str">
        <f>'General Bom'!H8</f>
        <v/>
      </c>
      <c r="I8" s="19">
        <v>0.02</v>
      </c>
      <c r="J8" s="19">
        <f t="shared" si="0"/>
        <v>0.02</v>
      </c>
      <c r="K8" s="8">
        <v>100</v>
      </c>
      <c r="N8" t="str">
        <f>'General Bom'!J8</f>
        <v/>
      </c>
      <c r="P8">
        <f>'General Bom'!L8</f>
        <v>20</v>
      </c>
      <c r="Q8" t="e">
        <f>'General Bom'!#REF!</f>
        <v>#REF!</v>
      </c>
      <c r="R8">
        <f>'General Bom'!M8</f>
        <v>1000</v>
      </c>
      <c r="S8">
        <f>'General Bom'!N8</f>
        <v>0</v>
      </c>
    </row>
    <row r="9" spans="1:19" x14ac:dyDescent="0.25">
      <c r="A9" s="8">
        <f>'General Bom'!A9</f>
        <v>1</v>
      </c>
      <c r="B9" s="8" t="str">
        <f>'General Bom'!B9</f>
        <v>0.1uF</v>
      </c>
      <c r="C9" s="8" t="str">
        <f>'General Bom'!C9</f>
        <v>CAPPTH1</v>
      </c>
      <c r="D9" s="8" t="str">
        <f>'General Bom'!D9</f>
        <v>CAP-PTH-5MM</v>
      </c>
      <c r="E9" s="8" t="str">
        <f>'General Bom'!E9</f>
        <v>C1</v>
      </c>
      <c r="F9" s="8" t="str">
        <f>'General Bom'!F9</f>
        <v>Capacitor, ceramic</v>
      </c>
      <c r="G9" s="8" t="s">
        <v>101</v>
      </c>
      <c r="H9" s="8" t="str">
        <f>'General Bom'!H9</f>
        <v/>
      </c>
      <c r="I9" s="19">
        <v>0.15</v>
      </c>
      <c r="J9" s="19">
        <f t="shared" si="0"/>
        <v>0.15</v>
      </c>
      <c r="K9" s="8">
        <v>100</v>
      </c>
      <c r="N9" t="str">
        <f>'General Bom'!J9</f>
        <v/>
      </c>
      <c r="P9">
        <f>'General Bom'!L9</f>
        <v>20</v>
      </c>
      <c r="Q9" t="e">
        <f>'General Bom'!#REF!</f>
        <v>#REF!</v>
      </c>
      <c r="R9">
        <f>'General Bom'!M9</f>
        <v>20</v>
      </c>
      <c r="S9">
        <f>'General Bom'!N9</f>
        <v>0</v>
      </c>
    </row>
    <row r="10" spans="1:19" x14ac:dyDescent="0.25">
      <c r="A10" s="8">
        <f>'General Bom'!A10</f>
        <v>4</v>
      </c>
      <c r="B10" s="8" t="str">
        <f>'General Bom'!B10</f>
        <v>.01uF</v>
      </c>
      <c r="C10" s="8" t="str">
        <f>'General Bom'!C10</f>
        <v>CAPPTH1</v>
      </c>
      <c r="D10" s="8" t="str">
        <f>'General Bom'!D10</f>
        <v>CAP-PTH-SMALL2</v>
      </c>
      <c r="E10" s="8" t="str">
        <f>'General Bom'!E10</f>
        <v>C2, C3, C4, C5</v>
      </c>
      <c r="F10" s="8" t="str">
        <f>'General Bom'!F10</f>
        <v>Capacitor, monolithic</v>
      </c>
      <c r="G10" s="15" t="s">
        <v>82</v>
      </c>
      <c r="H10" s="20">
        <v>25507</v>
      </c>
      <c r="I10" s="19">
        <v>0.1</v>
      </c>
      <c r="J10" s="19">
        <f t="shared" si="0"/>
        <v>0.4</v>
      </c>
      <c r="K10" s="8">
        <v>100</v>
      </c>
      <c r="N10" t="str">
        <f>'General Bom'!J10</f>
        <v/>
      </c>
      <c r="P10">
        <f>'General Bom'!L10</f>
        <v>80</v>
      </c>
      <c r="Q10" t="e">
        <f>'General Bom'!#REF!</f>
        <v>#REF!</v>
      </c>
      <c r="R10">
        <f>'General Bom'!M10</f>
        <v>120</v>
      </c>
      <c r="S10">
        <f>'General Bom'!N10</f>
        <v>0</v>
      </c>
    </row>
    <row r="11" spans="1:19" x14ac:dyDescent="0.25">
      <c r="A11" s="8">
        <f>'General Bom'!A11</f>
        <v>1</v>
      </c>
      <c r="B11" s="8" t="str">
        <f>'General Bom'!B11</f>
        <v>1N4148</v>
      </c>
      <c r="C11" s="8" t="str">
        <f>'General Bom'!C11</f>
        <v>1N914</v>
      </c>
      <c r="D11" s="8" t="str">
        <f>'General Bom'!D11</f>
        <v>DO35-10</v>
      </c>
      <c r="E11" s="8" t="str">
        <f>'General Bom'!E11</f>
        <v>D1</v>
      </c>
      <c r="F11" s="8" t="str">
        <f>'General Bom'!F11</f>
        <v>DIODE</v>
      </c>
      <c r="G11" s="21" t="s">
        <v>74</v>
      </c>
      <c r="H11" s="22" t="s">
        <v>106</v>
      </c>
      <c r="I11" s="19">
        <v>4.1000000000000002E-2</v>
      </c>
      <c r="J11" s="19">
        <f t="shared" si="0"/>
        <v>4.1000000000000002E-2</v>
      </c>
      <c r="K11" s="8">
        <v>100</v>
      </c>
      <c r="N11" t="str">
        <f>'General Bom'!J11</f>
        <v/>
      </c>
      <c r="P11">
        <f>'General Bom'!L11</f>
        <v>20</v>
      </c>
      <c r="Q11" t="e">
        <f>'General Bom'!#REF!</f>
        <v>#REF!</v>
      </c>
      <c r="R11">
        <f>'General Bom'!M11</f>
        <v>100</v>
      </c>
      <c r="S11">
        <f>'General Bom'!N11</f>
        <v>0</v>
      </c>
    </row>
    <row r="12" spans="1:19" x14ac:dyDescent="0.25">
      <c r="A12" s="8">
        <f>'General Bom'!A12</f>
        <v>2</v>
      </c>
      <c r="B12" s="8" t="str">
        <f>'General Bom'!B12</f>
        <v>CMRINET-TOP-3.5MM</v>
      </c>
      <c r="C12" s="8" t="str">
        <f>'General Bom'!C12</f>
        <v>CMRINET-TOP-3.5MM</v>
      </c>
      <c r="D12" s="8" t="str">
        <f>'General Bom'!D12</f>
        <v>CMRINET-TOP-3.5MM</v>
      </c>
      <c r="E12" s="8" t="str">
        <f>'General Bom'!E12</f>
        <v>CMRINETTOP</v>
      </c>
      <c r="F12" s="8" t="str">
        <f>'General Bom'!F12</f>
        <v>CMRINet Top 3.5mm Screw Terminal 5 pos</v>
      </c>
      <c r="G12" s="8" t="s">
        <v>74</v>
      </c>
      <c r="H12" s="8" t="s">
        <v>108</v>
      </c>
      <c r="I12" s="19">
        <v>0.75</v>
      </c>
      <c r="J12" s="19">
        <f t="shared" si="0"/>
        <v>1.5</v>
      </c>
      <c r="K12" s="8">
        <v>100</v>
      </c>
      <c r="N12" t="str">
        <f>'General Bom'!J12</f>
        <v/>
      </c>
      <c r="P12">
        <f>'General Bom'!L12</f>
        <v>40</v>
      </c>
      <c r="Q12" t="e">
        <f>'General Bom'!#REF!</f>
        <v>#REF!</v>
      </c>
      <c r="R12">
        <f>'General Bom'!M12</f>
        <v>20</v>
      </c>
      <c r="S12">
        <f>'General Bom'!N12</f>
        <v>20</v>
      </c>
    </row>
    <row r="13" spans="1:19" x14ac:dyDescent="0.25">
      <c r="A13" s="8">
        <f>'General Bom'!A13</f>
        <v>1</v>
      </c>
      <c r="B13" s="8" t="str">
        <f>'General Bom'!B13</f>
        <v>M04X2</v>
      </c>
      <c r="C13" s="8" t="str">
        <f>'General Bom'!C13</f>
        <v>M04X2</v>
      </c>
      <c r="D13" s="8" t="str">
        <f>'General Bom'!D13</f>
        <v>2X4</v>
      </c>
      <c r="E13" s="8" t="str">
        <f>'General Bom'!E13</f>
        <v>NH3</v>
      </c>
      <c r="F13" s="8" t="str">
        <f>'General Bom'!F13</f>
        <v>.1 header, two rows of four - for BB-Leo</v>
      </c>
      <c r="G13" s="8" t="s">
        <v>100</v>
      </c>
      <c r="H13" s="8" t="str">
        <f>'General Bom'!H13</f>
        <v/>
      </c>
      <c r="I13" s="19">
        <v>0.19</v>
      </c>
      <c r="J13" s="19">
        <f t="shared" si="0"/>
        <v>0.19</v>
      </c>
      <c r="K13" s="8">
        <v>100</v>
      </c>
      <c r="N13" t="str">
        <f>'General Bom'!J13</f>
        <v/>
      </c>
      <c r="P13">
        <f>'General Bom'!L13</f>
        <v>20</v>
      </c>
      <c r="Q13" t="e">
        <f>'General Bom'!#REF!</f>
        <v>#REF!</v>
      </c>
      <c r="R13">
        <f>'General Bom'!M13</f>
        <v>100</v>
      </c>
      <c r="S13">
        <f>'General Bom'!N13</f>
        <v>0</v>
      </c>
    </row>
    <row r="14" spans="1:19" x14ac:dyDescent="0.25">
      <c r="A14" s="8">
        <f>'General Bom'!A14</f>
        <v>1</v>
      </c>
      <c r="B14" s="8" t="str">
        <f>'General Bom'!B14</f>
        <v>M16PTH</v>
      </c>
      <c r="C14" s="8" t="str">
        <f>'General Bom'!C14</f>
        <v>M16PTH</v>
      </c>
      <c r="D14" s="8" t="str">
        <f>'General Bom'!D14</f>
        <v>1X16</v>
      </c>
      <c r="E14" s="8" t="str">
        <f>'General Bom'!E14</f>
        <v>NH1</v>
      </c>
      <c r="F14" s="8" t="str">
        <f>'General Bom'!F14</f>
        <v xml:space="preserve">16 Arduino Header  for BB-Leo </v>
      </c>
      <c r="G14" s="8" t="str">
        <f>'General Bom'!G14</f>
        <v>Pololu</v>
      </c>
      <c r="H14" s="8">
        <f>'General Bom'!H14</f>
        <v>1031</v>
      </c>
      <c r="I14" s="19">
        <v>0.63</v>
      </c>
      <c r="J14" s="19">
        <f t="shared" si="0"/>
        <v>0.63</v>
      </c>
      <c r="K14" s="8">
        <v>100</v>
      </c>
      <c r="N14" t="str">
        <f>'General Bom'!J14</f>
        <v/>
      </c>
      <c r="P14">
        <f>'General Bom'!L14</f>
        <v>20</v>
      </c>
      <c r="Q14" t="e">
        <f>'General Bom'!#REF!</f>
        <v>#REF!</v>
      </c>
      <c r="R14">
        <f>'General Bom'!M14</f>
        <v>13</v>
      </c>
      <c r="S14">
        <f>'General Bom'!N14</f>
        <v>7</v>
      </c>
    </row>
    <row r="15" spans="1:19" hidden="1" x14ac:dyDescent="0.25">
      <c r="A15" s="8">
        <f>'General Bom'!A16</f>
        <v>1</v>
      </c>
      <c r="B15" s="8" t="str">
        <f>'General Bom'!B16</f>
        <v>MAX489</v>
      </c>
      <c r="C15" s="8" t="str">
        <f>'General Bom'!C16</f>
        <v>MAX489</v>
      </c>
      <c r="D15" s="8" t="str">
        <f>'General Bom'!D16</f>
        <v>DIL14</v>
      </c>
      <c r="E15" s="8" t="str">
        <f>'General Bom'!E16</f>
        <v>U1</v>
      </c>
      <c r="F15" s="8" t="str">
        <f>'General Bom'!F16</f>
        <v>+5V, Fail-Safe, 40Mbps, Profibus RS-485/RS-422 Transceivers</v>
      </c>
      <c r="G15" s="8" t="str">
        <f>'General Bom'!G16</f>
        <v/>
      </c>
      <c r="H15" s="8" t="str">
        <f>'General Bom'!H16</f>
        <v>MAX489</v>
      </c>
      <c r="I15" s="19"/>
      <c r="J15" s="19">
        <f t="shared" si="0"/>
        <v>0</v>
      </c>
      <c r="K15" s="8"/>
      <c r="N15">
        <f>'General Bom'!J16</f>
        <v>0</v>
      </c>
      <c r="P15">
        <f>'General Bom'!L16</f>
        <v>20</v>
      </c>
      <c r="Q15" t="e">
        <f>'General Bom'!#REF!</f>
        <v>#REF!</v>
      </c>
      <c r="R15">
        <f>'General Bom'!M16</f>
        <v>100</v>
      </c>
      <c r="S15">
        <f>'General Bom'!N16</f>
        <v>0</v>
      </c>
    </row>
    <row r="16" spans="1:19" hidden="1" x14ac:dyDescent="0.25">
      <c r="A16" s="8">
        <f>'General Bom'!A17</f>
        <v>1</v>
      </c>
      <c r="B16" s="8" t="str">
        <f>'General Bom'!B17</f>
        <v>NE555P</v>
      </c>
      <c r="C16" s="8" t="str">
        <f>'General Bom'!C17</f>
        <v>NE555P</v>
      </c>
      <c r="D16" s="8" t="str">
        <f>'General Bom'!D17</f>
        <v>DIL-08</v>
      </c>
      <c r="E16" s="8" t="str">
        <f>'General Bom'!E17</f>
        <v>U2</v>
      </c>
      <c r="F16" s="8" t="str">
        <f>'General Bom'!F17</f>
        <v>General purpose bipolar Timer</v>
      </c>
      <c r="G16" s="8" t="str">
        <f>'General Bom'!G17</f>
        <v>Arrow Electronics</v>
      </c>
      <c r="H16" s="8" t="str">
        <f>'General Bom'!H17</f>
        <v>NE555N</v>
      </c>
      <c r="I16" s="19"/>
      <c r="J16" s="19">
        <f t="shared" si="0"/>
        <v>0</v>
      </c>
      <c r="K16" s="8"/>
      <c r="N16" t="str">
        <f>'General Bom'!J17</f>
        <v>1467742</v>
      </c>
      <c r="P16">
        <f>'General Bom'!L17</f>
        <v>20</v>
      </c>
      <c r="Q16" t="e">
        <f>'General Bom'!#REF!</f>
        <v>#REF!</v>
      </c>
      <c r="R16">
        <f>'General Bom'!M17</f>
        <v>100</v>
      </c>
      <c r="S16">
        <f>'General Bom'!N17</f>
        <v>0</v>
      </c>
    </row>
    <row r="17" spans="1:19" x14ac:dyDescent="0.25">
      <c r="A17" s="8">
        <f>'General Bom'!A18</f>
        <v>2</v>
      </c>
      <c r="B17" s="8" t="str">
        <f>'General Bom'!B18</f>
        <v>16 pin SIP</v>
      </c>
      <c r="C17" s="8" t="str">
        <f>'General Bom'!C18</f>
        <v>16 pin SIP machined female</v>
      </c>
      <c r="D17" s="8" t="str">
        <f>'General Bom'!D18</f>
        <v>SIL16</v>
      </c>
      <c r="E17" s="8">
        <f>'General Bom'!E18</f>
        <v>0</v>
      </c>
      <c r="F17" s="8" t="s">
        <v>109</v>
      </c>
      <c r="G17" s="8" t="s">
        <v>110</v>
      </c>
      <c r="H17" s="8"/>
      <c r="I17" s="19">
        <v>1.5</v>
      </c>
      <c r="J17" s="19">
        <f t="shared" si="0"/>
        <v>3</v>
      </c>
      <c r="K17" s="8">
        <v>20</v>
      </c>
      <c r="N17">
        <f>'General Bom'!J18</f>
        <v>0</v>
      </c>
      <c r="P17">
        <f>'General Bom'!L18</f>
        <v>40</v>
      </c>
      <c r="Q17" t="e">
        <f>'General Bom'!#REF!</f>
        <v>#REF!</v>
      </c>
      <c r="R17">
        <f>'General Bom'!M18</f>
        <v>100</v>
      </c>
      <c r="S17">
        <f>'General Bom'!N18</f>
        <v>0</v>
      </c>
    </row>
    <row r="18" spans="1:19" x14ac:dyDescent="0.25">
      <c r="A18" s="8">
        <f>'General Bom'!A19</f>
        <v>1</v>
      </c>
      <c r="B18" s="8" t="str">
        <f>'General Bom'!B19</f>
        <v>Board</v>
      </c>
      <c r="C18" s="8" t="str">
        <f>'General Bom'!C19</f>
        <v>cpNode 2.5</v>
      </c>
      <c r="D18" s="8"/>
      <c r="E18" s="8"/>
      <c r="F18" s="8" t="s">
        <v>77</v>
      </c>
      <c r="G18" s="8" t="s">
        <v>111</v>
      </c>
      <c r="H18" s="8"/>
      <c r="I18" s="19">
        <v>2</v>
      </c>
      <c r="J18" s="19">
        <f t="shared" si="0"/>
        <v>2</v>
      </c>
      <c r="K18" s="8">
        <v>10</v>
      </c>
      <c r="N18">
        <f>'General Bom'!J19</f>
        <v>0</v>
      </c>
      <c r="P18">
        <f>'General Bom'!L19</f>
        <v>20</v>
      </c>
      <c r="Q18" t="e">
        <f>'General Bom'!#REF!</f>
        <v>#REF!</v>
      </c>
      <c r="R18">
        <f>'General Bom'!M19</f>
        <v>19</v>
      </c>
      <c r="S18">
        <f>'General Bom'!N19</f>
        <v>1</v>
      </c>
    </row>
    <row r="19" spans="1:19" x14ac:dyDescent="0.25">
      <c r="A19" s="8">
        <f>'General Bom'!A20</f>
        <v>1</v>
      </c>
      <c r="B19" s="8" t="str">
        <f>'General Bom'!B20</f>
        <v>socket</v>
      </c>
      <c r="C19" s="8">
        <f>'General Bom'!C20</f>
        <v>0</v>
      </c>
      <c r="D19" s="8" t="str">
        <f>'General Bom'!D20</f>
        <v>DIL14</v>
      </c>
      <c r="E19" s="8"/>
      <c r="F19" s="8" t="s">
        <v>75</v>
      </c>
      <c r="G19" s="8" t="s">
        <v>82</v>
      </c>
      <c r="H19" s="8">
        <v>112214</v>
      </c>
      <c r="I19" s="19">
        <v>0.12</v>
      </c>
      <c r="J19" s="19">
        <f t="shared" si="0"/>
        <v>0.12</v>
      </c>
      <c r="K19" s="8">
        <v>100</v>
      </c>
      <c r="N19">
        <f>'General Bom'!J20</f>
        <v>0</v>
      </c>
      <c r="P19">
        <f>'General Bom'!L20</f>
        <v>20</v>
      </c>
      <c r="Q19" t="e">
        <f>'General Bom'!#REF!</f>
        <v>#REF!</v>
      </c>
      <c r="R19">
        <f>'General Bom'!M20</f>
        <v>100</v>
      </c>
      <c r="S19">
        <f>'General Bom'!N20</f>
        <v>0</v>
      </c>
    </row>
    <row r="20" spans="1:19" x14ac:dyDescent="0.25">
      <c r="A20" s="8">
        <f>'General Bom'!A21</f>
        <v>1</v>
      </c>
      <c r="B20" s="8" t="str">
        <f>'General Bom'!B21</f>
        <v>socket</v>
      </c>
      <c r="C20" s="8">
        <f>'General Bom'!C21</f>
        <v>0</v>
      </c>
      <c r="D20" s="8" t="str">
        <f>'General Bom'!D21</f>
        <v>DIL8</v>
      </c>
      <c r="E20" s="8"/>
      <c r="F20" s="8" t="s">
        <v>76</v>
      </c>
      <c r="G20" s="8" t="s">
        <v>102</v>
      </c>
      <c r="H20" s="8"/>
      <c r="I20" s="19">
        <v>0.04</v>
      </c>
      <c r="J20" s="19">
        <f t="shared" si="0"/>
        <v>0.04</v>
      </c>
      <c r="K20" s="8">
        <v>50</v>
      </c>
      <c r="N20">
        <f>'General Bom'!J21</f>
        <v>0</v>
      </c>
      <c r="P20">
        <f>'General Bom'!L21</f>
        <v>20</v>
      </c>
      <c r="Q20" t="e">
        <f>'General Bom'!#REF!</f>
        <v>#REF!</v>
      </c>
      <c r="R20">
        <f>'General Bom'!M21</f>
        <v>100</v>
      </c>
      <c r="S20">
        <f>'General Bom'!N21</f>
        <v>0</v>
      </c>
    </row>
    <row r="21" spans="1:19" x14ac:dyDescent="0.25">
      <c r="A21" s="8">
        <v>1</v>
      </c>
      <c r="B21" s="8" t="s">
        <v>112</v>
      </c>
      <c r="C21" s="8" t="s">
        <v>112</v>
      </c>
      <c r="D21" s="8" t="s">
        <v>112</v>
      </c>
      <c r="E21" s="8"/>
      <c r="F21" s="8" t="s">
        <v>113</v>
      </c>
      <c r="G21" s="8" t="s">
        <v>114</v>
      </c>
      <c r="H21" s="8"/>
      <c r="I21" s="19">
        <v>26</v>
      </c>
      <c r="J21" s="19">
        <f t="shared" si="0"/>
        <v>26</v>
      </c>
      <c r="K21" s="8">
        <v>10</v>
      </c>
    </row>
    <row r="22" spans="1:19" x14ac:dyDescent="0.25">
      <c r="A22" s="8"/>
      <c r="B22" s="8"/>
      <c r="C22" s="8"/>
      <c r="D22" s="8"/>
      <c r="E22" s="8"/>
      <c r="F22" s="8"/>
      <c r="G22" s="8"/>
      <c r="H22" s="8"/>
      <c r="I22" s="19"/>
      <c r="J22" s="19"/>
      <c r="K22" s="8"/>
    </row>
    <row r="23" spans="1:19" x14ac:dyDescent="0.25">
      <c r="A23" s="8"/>
      <c r="B23" s="8"/>
      <c r="C23" s="8"/>
      <c r="D23" s="8"/>
      <c r="E23" s="8"/>
      <c r="F23" s="8"/>
      <c r="G23" s="8" t="s">
        <v>99</v>
      </c>
      <c r="H23" s="8"/>
      <c r="I23" s="19"/>
      <c r="J23" s="19">
        <f>SUM(J2:J22)</f>
        <v>36.131</v>
      </c>
      <c r="K23" s="8"/>
    </row>
    <row r="26" spans="1:19" x14ac:dyDescent="0.25">
      <c r="B26" t="s">
        <v>115</v>
      </c>
    </row>
  </sheetData>
  <pageMargins left="0.7" right="0.7" top="0.75" bottom="0.75" header="0.3" footer="0.3"/>
  <pageSetup scale="84" orientation="landscape" horizontalDpi="4294967293" verticalDpi="4294967293" r:id="rId1"/>
  <headerFooter>
    <oddHeader>&amp;CcpNode V2.5(Cp)</oddHeader>
    <oddFooter>&amp;LPage &amp;P of &amp;N&amp;CMRCS&amp;R&amp;D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o o F i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o o F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B Y k 4 1 + P y f W A E A A I o C A A A T A B w A R m 9 y b X V s Y X M v U 2 V j d G l v b j E u b S C i G A A o o B Q A A A A A A A A A A A A A A A A A A A A A A A A A A A B t k V F r w j A U h d 8 L / o f Q v V Q I B W X u Y d I H a S u O u d r Z z j 3 Y I V l 6 p 2 V p I k l a J u J / X 1 w d b r R 5 S f K d y 7 n n J g q o L g R H S b M P x j 2 r Z 6 k d k Z A j P 4 4 W Q b i p h y P k I Q a 6 Z y G z E l F J C o b 4 q n Y D Q a s S u H a m B Q P X F 1 y b i 3 J s / z 5 7 U S B V l o T p b B N l v 3 U q A 7 J l k N F 9 J H J A q 6 E 7 y q 5 t X K p q u 4 / X A b C i L D R I z x 7 b G P m C V S V X 3 m C A U c i p y A u + 9 Q b D 0 R C j 5 0 p o S P S B g X c 9 u p H g 8 N b H T d 4 b O 5 a i N F q O Z k B y E 8 o 2 4 V P y b g o v y o U 7 z W g Y r S 9 8 w l h C C S N S e V p W f y 3 9 H e F b 4 5 g e 9 n C 1 S y X h 6 k P I s k l 8 F p X T 0 R 8 f j / a z P p j R H r i + u 3 X P h S e M j v a K s A o M 1 g Y g D V / 6 h w Z Q F 7 S N Y 0 I / y b a L S 6 0 6 T B S V x f 7 8 y S 3 t a d p G c d R i C 3 8 z n S y j c D 7 v k q L w d b J 8 b C n / w K n f s w r e + Y j j b 1 B L A Q I t A B Q A A g A I A K K B Y k 5 T L N S t p w A A A P g A A A A S A A A A A A A A A A A A A A A A A A A A A A B D b 2 5 m a W c v U G F j a 2 F n Z S 5 4 b W x Q S w E C L Q A U A A I A C A C i g W J O D 8 r p q 6 Q A A A D p A A A A E w A A A A A A A A A A A A A A A A D z A A A A W 0 N v b n R l b n R f V H l w Z X N d L n h t b F B L A Q I t A B Q A A g A I A K K B Y k 4 1 + P y f W A E A A I o C A A A T A A A A A A A A A A A A A A A A A O Q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N A A A A A A A A T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E 5 P R E V f d j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B O T 0 R F X 3 Y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w M 1 Q w M D o x M z o w N S 4 y M T U 3 O T g 2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1 G J n F 1 b 3 Q 7 L C Z x d W 9 0 O 0 1 Q T i Z x d W 9 0 O y w m c X V v d D t P Q 1 9 G Q V J O R U x M J n F 1 b 3 Q 7 L C Z x d W 9 0 O 0 9 D X 0 5 F V 0 F S S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T k 9 E R V 9 2 M j U v Q 2 h h b m d l Z C B U e X B l L n t R d H k s M H 0 m c X V v d D s s J n F 1 b 3 Q 7 U 2 V j d G l v b j E v Q 1 B O T 0 R F X 3 Y y N S 9 D a G F u Z 2 V k I F R 5 c G U u e 1 Z h b H V l L D F 9 J n F 1 b 3 Q 7 L C Z x d W 9 0 O 1 N l Y 3 R p b 2 4 x L 0 N Q T k 9 E R V 9 2 M j U v Q 2 h h b m d l Z C B U e X B l L n t E Z X Z p Y 2 U s M n 0 m c X V v d D s s J n F 1 b 3 Q 7 U 2 V j d G l v b j E v Q 1 B O T 0 R F X 3 Y y N S 9 D a G F u Z 2 V k I F R 5 c G U u e 1 B h Y 2 t h Z 2 U s M 3 0 m c X V v d D s s J n F 1 b 3 Q 7 U 2 V j d G l v b j E v Q 1 B O T 0 R F X 3 Y y N S 9 D a G F u Z 2 V k I F R 5 c G U u e 1 B h c n R z L D R 9 J n F 1 b 3 Q 7 L C Z x d W 9 0 O 1 N l Y 3 R p b 2 4 x L 0 N Q T k 9 E R V 9 2 M j U v Q 2 h h b m d l Z C B U e X B l L n t E Z X N j c m l w d G l v b i w 1 f S Z x d W 9 0 O y w m c X V v d D t T Z W N 0 a W 9 u M S 9 D U E 5 P R E V f d j I 1 L 0 N o Y W 5 n Z W Q g V H l w Z S 5 7 T U Y s N n 0 m c X V v d D s s J n F 1 b 3 Q 7 U 2 V j d G l v b j E v Q 1 B O T 0 R F X 3 Y y N S 9 D a G F u Z 2 V k I F R 5 c G U u e 0 1 Q T i w 3 f S Z x d W 9 0 O y w m c X V v d D t T Z W N 0 a W 9 u M S 9 D U E 5 P R E V f d j I 1 L 0 N o Y W 5 n Z W Q g V H l w Z S 5 7 T 0 N f R k F S T k V M T C w 4 f S Z x d W 9 0 O y w m c X V v d D t T Z W N 0 a W 9 u M S 9 D U E 5 P R E V f d j I 1 L 0 N o Y W 5 n Z W Q g V H l w Z S 5 7 T 0 N f T k V X Q V J L L D l 9 J n F 1 b 3 Q 7 L C Z x d W 9 0 O 1 N l Y 3 R p b 2 4 x L 0 N Q T k 9 E R V 9 2 M j U v Q 2 h h b m d l Z C B U e X B l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U E 5 P R E V f d j I 1 L 0 N o Y W 5 n Z W Q g V H l w Z S 5 7 U X R 5 L D B 9 J n F 1 b 3 Q 7 L C Z x d W 9 0 O 1 N l Y 3 R p b 2 4 x L 0 N Q T k 9 E R V 9 2 M j U v Q 2 h h b m d l Z C B U e X B l L n t W Y W x 1 Z S w x f S Z x d W 9 0 O y w m c X V v d D t T Z W N 0 a W 9 u M S 9 D U E 5 P R E V f d j I 1 L 0 N o Y W 5 n Z W Q g V H l w Z S 5 7 R G V 2 a W N l L D J 9 J n F 1 b 3 Q 7 L C Z x d W 9 0 O 1 N l Y 3 R p b 2 4 x L 0 N Q T k 9 E R V 9 2 M j U v Q 2 h h b m d l Z C B U e X B l L n t Q Y W N r Y W d l L D N 9 J n F 1 b 3 Q 7 L C Z x d W 9 0 O 1 N l Y 3 R p b 2 4 x L 0 N Q T k 9 E R V 9 2 M j U v Q 2 h h b m d l Z C B U e X B l L n t Q Y X J 0 c y w 0 f S Z x d W 9 0 O y w m c X V v d D t T Z W N 0 a W 9 u M S 9 D U E 5 P R E V f d j I 1 L 0 N o Y W 5 n Z W Q g V H l w Z S 5 7 R G V z Y 3 J p c H R p b 2 4 s N X 0 m c X V v d D s s J n F 1 b 3 Q 7 U 2 V j d G l v b j E v Q 1 B O T 0 R F X 3 Y y N S 9 D a G F u Z 2 V k I F R 5 c G U u e 0 1 G L D Z 9 J n F 1 b 3 Q 7 L C Z x d W 9 0 O 1 N l Y 3 R p b 2 4 x L 0 N Q T k 9 E R V 9 2 M j U v Q 2 h h b m d l Z C B U e X B l L n t N U E 4 s N 3 0 m c X V v d D s s J n F 1 b 3 Q 7 U 2 V j d G l v b j E v Q 1 B O T 0 R F X 3 Y y N S 9 D a G F u Z 2 V k I F R 5 c G U u e 0 9 D X 0 Z B U k 5 F T E w s O H 0 m c X V v d D s s J n F 1 b 3 Q 7 U 2 V j d G l v b j E v Q 1 B O T 0 R F X 3 Y y N S 9 D a G F u Z 2 V k I F R 5 c G U u e 0 9 D X 0 5 F V 0 F S S y w 5 f S Z x d W 9 0 O y w m c X V v d D t T Z W N 0 a W 9 u M S 9 D U E 5 P R E V f d j I 1 L 0 N o Y W 5 n Z W Q g V H l w Z S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O T 0 R F X 3 Y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E 5 P R E V f d j I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T k 9 E R V 9 2 M j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w m i i p P A s 0 u B P p Q v e J O 1 N w A A A A A C A A A A A A A Q Z g A A A A E A A C A A A A B p 7 k i A 7 a t L m O J f G U O i f w i L m P d 1 + 2 l q 4 f Y h b 8 m a c 5 g x I A A A A A A O g A A A A A I A A C A A A A A x T T G 0 v X 4 G b W C o 6 D 4 7 W P P Y A 7 g j + i z n A B X e e b z 4 b o P C t l A A A A D D E D I H e E p z 5 Q 7 6 + / L F i k m M Z Q v H J l L t q R H S i B 1 0 9 F 9 1 T 0 W 8 J X + w a S y q + B N i 6 7 o 6 N i 9 9 Q Z h B B N G J S 1 s X 4 n U E 5 e 3 T A q V p p 5 c f f P k N l e I 8 3 V t p P 0 A A A A D 6 L Y B k S T H Y 7 o v D O 2 u p e S g L 9 V z G b o S T E w T W Y 0 1 1 B s B I 1 t 0 j 9 W r G R + 9 Z B D w z 1 H E n v y w u k h T y y E e X g Q j H c Z V m + i E Y < / D a t a M a s h u p > 
</file>

<file path=customXml/itemProps1.xml><?xml version="1.0" encoding="utf-8"?>
<ds:datastoreItem xmlns:ds="http://schemas.openxmlformats.org/officeDocument/2006/customXml" ds:itemID="{D5390EF4-D22C-4CB7-8F04-43F1F1BD7F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General Bom</vt:lpstr>
      <vt:lpstr>Build BOM</vt:lpstr>
      <vt:lpstr>'Build BOM'!Print_Area</vt:lpstr>
      <vt:lpstr>'General Bom'!Print_Area</vt:lpstr>
      <vt:lpstr>Quantity_needed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Neumann</dc:creator>
  <cp:lastModifiedBy>Seth Neumann</cp:lastModifiedBy>
  <cp:lastPrinted>2021-03-01T23:32:27Z</cp:lastPrinted>
  <dcterms:created xsi:type="dcterms:W3CDTF">2019-03-03T00:10:47Z</dcterms:created>
  <dcterms:modified xsi:type="dcterms:W3CDTF">2021-03-02T02:33:27Z</dcterms:modified>
</cp:coreProperties>
</file>