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240" yWindow="165" windowWidth="11955" windowHeight="12645" firstSheet="3" activeTab="4"/>
  </bookViews>
  <sheets>
    <sheet name="Сток с дорог" sheetId="2" r:id="rId1"/>
    <sheet name="Сток со стоянки S=520 м2" sheetId="3" r:id="rId2"/>
    <sheet name="Сток с кровель" sheetId="4" r:id="rId3"/>
    <sheet name="Сток общий с территории" sheetId="5" r:id="rId4"/>
    <sheet name="Лист1" sheetId="6" r:id="rId5"/>
    <sheet name="Опр Zmid" sheetId="7" r:id="rId6"/>
    <sheet name="Опр ПСИд и ПСИт" sheetId="8" r:id="rId7"/>
  </sheets>
  <calcPr calcId="144525"/>
</workbook>
</file>

<file path=xl/calcChain.xml><?xml version="1.0" encoding="utf-8"?>
<calcChain xmlns="http://schemas.openxmlformats.org/spreadsheetml/2006/main">
  <c r="B7" i="8" l="1"/>
  <c r="B6" i="8"/>
  <c r="B8" i="8"/>
  <c r="B9" i="8"/>
  <c r="B16" i="7"/>
  <c r="B7" i="7"/>
  <c r="B8" i="7"/>
  <c r="B17" i="7" s="1"/>
  <c r="B6" i="7"/>
  <c r="B9" i="7" l="1"/>
  <c r="C8" i="7" s="1"/>
  <c r="E8" i="7" s="1"/>
  <c r="B15" i="7"/>
  <c r="B10" i="8"/>
  <c r="B102" i="6"/>
  <c r="B162" i="6"/>
  <c r="B161" i="6"/>
  <c r="B116" i="6"/>
  <c r="B50" i="6"/>
  <c r="B12" i="6"/>
  <c r="B28" i="6" s="1"/>
  <c r="C15" i="7" l="1"/>
  <c r="E15" i="7" s="1"/>
  <c r="C6" i="7"/>
  <c r="C7" i="7"/>
  <c r="E7" i="7" s="1"/>
  <c r="C16" i="7"/>
  <c r="E16" i="7" s="1"/>
  <c r="C17" i="7"/>
  <c r="E17" i="7" s="1"/>
  <c r="B18" i="7"/>
  <c r="C7" i="8"/>
  <c r="E7" i="8"/>
  <c r="E9" i="8"/>
  <c r="E8" i="8"/>
  <c r="E6" i="8"/>
  <c r="C8" i="8"/>
  <c r="C6" i="8"/>
  <c r="C9" i="8"/>
  <c r="B63" i="6"/>
  <c r="B70" i="6"/>
  <c r="B167" i="6"/>
  <c r="B138" i="6"/>
  <c r="B143" i="6"/>
  <c r="E18" i="7" l="1"/>
  <c r="C9" i="7"/>
  <c r="E6" i="7"/>
  <c r="E9" i="7" s="1"/>
  <c r="B164" i="6" s="1"/>
  <c r="C18" i="7"/>
  <c r="C10" i="8"/>
  <c r="E10" i="8"/>
  <c r="B123" i="6"/>
  <c r="B130" i="6" s="1"/>
  <c r="B170" i="6" s="1"/>
  <c r="B158" i="6"/>
  <c r="B79" i="6"/>
  <c r="B54" i="6"/>
  <c r="B62" i="6" l="1"/>
  <c r="B67" i="6" s="1"/>
  <c r="B14" i="6"/>
  <c r="B36" i="6"/>
  <c r="B153" i="6"/>
  <c r="B37" i="6"/>
  <c r="B27" i="6"/>
  <c r="B167" i="5"/>
  <c r="B158" i="5"/>
  <c r="B126" i="5"/>
  <c r="B170" i="5" s="1"/>
  <c r="B66" i="5"/>
  <c r="B75" i="5" s="1"/>
  <c r="B46" i="5"/>
  <c r="B50" i="5" s="1"/>
  <c r="B32" i="5"/>
  <c r="B9" i="5"/>
  <c r="B33" i="5" s="1"/>
  <c r="B167" i="4"/>
  <c r="B158" i="4"/>
  <c r="B126" i="4"/>
  <c r="B170" i="4" s="1"/>
  <c r="B66" i="4"/>
  <c r="B75" i="4" s="1"/>
  <c r="B50" i="4"/>
  <c r="B32" i="4"/>
  <c r="B9" i="4"/>
  <c r="B33" i="4" s="1"/>
  <c r="B167" i="3"/>
  <c r="B158" i="3"/>
  <c r="B126" i="3"/>
  <c r="B170" i="3" s="1"/>
  <c r="B153" i="3" s="1"/>
  <c r="B175" i="3" s="1"/>
  <c r="B66" i="3"/>
  <c r="B75" i="3" s="1"/>
  <c r="B46" i="3"/>
  <c r="B50" i="3" s="1"/>
  <c r="B32" i="3"/>
  <c r="B9" i="3"/>
  <c r="B59" i="3" s="1"/>
  <c r="B63" i="3" s="1"/>
  <c r="B167" i="2"/>
  <c r="B153" i="2" s="1"/>
  <c r="B158" i="2"/>
  <c r="B126" i="2"/>
  <c r="B170" i="2" s="1"/>
  <c r="B66" i="2"/>
  <c r="B75" i="2" s="1"/>
  <c r="B50" i="2"/>
  <c r="B46" i="2"/>
  <c r="B32" i="2"/>
  <c r="B9" i="2"/>
  <c r="B23" i="2" s="1"/>
  <c r="B24" i="2" s="1"/>
  <c r="B175" i="6" l="1"/>
  <c r="B156" i="6"/>
  <c r="B39" i="6"/>
  <c r="B45" i="6"/>
  <c r="B41" i="5"/>
  <c r="B35" i="5"/>
  <c r="B153" i="5"/>
  <c r="B23" i="5"/>
  <c r="B24" i="5" s="1"/>
  <c r="B59" i="5" s="1"/>
  <c r="B63" i="5" s="1"/>
  <c r="B23" i="4"/>
  <c r="B24" i="4" s="1"/>
  <c r="B153" i="4"/>
  <c r="B41" i="4"/>
  <c r="B35" i="4"/>
  <c r="B59" i="4"/>
  <c r="B63" i="4" s="1"/>
  <c r="B33" i="3"/>
  <c r="B41" i="3" s="1"/>
  <c r="B156" i="3"/>
  <c r="B23" i="3"/>
  <c r="B24" i="3" s="1"/>
  <c r="B156" i="2"/>
  <c r="B175" i="2"/>
  <c r="B33" i="2"/>
  <c r="B59" i="2"/>
  <c r="B63" i="2" s="1"/>
  <c r="B57" i="6" l="1"/>
  <c r="B175" i="5"/>
  <c r="B156" i="5"/>
  <c r="B53" i="5"/>
  <c r="B53" i="4"/>
  <c r="B175" i="4"/>
  <c r="B156" i="4"/>
  <c r="B35" i="3"/>
  <c r="B53" i="3" s="1"/>
  <c r="B41" i="2"/>
  <c r="B35" i="2"/>
  <c r="B53" i="2" s="1"/>
</calcChain>
</file>

<file path=xl/sharedStrings.xml><?xml version="1.0" encoding="utf-8"?>
<sst xmlns="http://schemas.openxmlformats.org/spreadsheetml/2006/main" count="688" uniqueCount="157">
  <si>
    <t>Расчет ливневых стоков по СП 32.13330.2012</t>
  </si>
  <si>
    <t>Селитебные территории</t>
  </si>
  <si>
    <t>Площади стока для определенных видов поверхности, га:</t>
  </si>
  <si>
    <t>Кровли и асфальтобетонные покрытия</t>
  </si>
  <si>
    <t>Булыжные или щебеночные мостовые</t>
  </si>
  <si>
    <t>Кварталы города без дорожных покрытий, небольшие скверы, бульвары</t>
  </si>
  <si>
    <t>Газоны</t>
  </si>
  <si>
    <t>Общая площадь стока, га</t>
  </si>
  <si>
    <t>При определении среднегодового количества дождевых вод Wд, стекающих с селитебных территорий, общий коэффициент стока Wд для общей площади стока F рассчитывается как средневзвешенная величина из частных значений для площадей стока с разным видом поверхности</t>
  </si>
  <si>
    <t>средневзвешенная величина Wд</t>
  </si>
  <si>
    <t>Промышленные предприятия</t>
  </si>
  <si>
    <t>Площади стока для определенных видов поверхности, га</t>
  </si>
  <si>
    <t>водонепроницаемые покрытия</t>
  </si>
  <si>
    <t>грунтовые поверхности</t>
  </si>
  <si>
    <t>газоны</t>
  </si>
  <si>
    <t>При определении среднегодового объема дождевых вод Wд, стекающих с территорий промышленных предприятий и производств, значение общего коэффициента стока Wд находится как средневзвешенная величина для всей площади стока с учетом средних значений коэффициентов стока для разного вида поверхностей:</t>
  </si>
  <si>
    <t>ИТОГО</t>
  </si>
  <si>
    <t>Общая площадь за исключением газонов</t>
  </si>
  <si>
    <t>Определение среднегодовых объемов поверхностных сточных вод с селитебных территорий и площадок предприятий</t>
  </si>
  <si>
    <t>Среднегодовой объем дождевых вод</t>
  </si>
  <si>
    <t>hд - слой осадков, мм, за теплый период года, определяется по СП 131.13330;</t>
  </si>
  <si>
    <t>Wд - общий коэффициент стока дождевых вод - средневзвешенная величина селитебных территорий и промышленных предприятий</t>
  </si>
  <si>
    <t>F - площадь стока коллектора, га;</t>
  </si>
  <si>
    <t>Среднегодовой объем дождевых Wд вод, стекающих с селитебных территорий и промышленных площадок:</t>
  </si>
  <si>
    <t>Vд = 10hдWдF</t>
  </si>
  <si>
    <t>Среднегодовой объем талых вод</t>
  </si>
  <si>
    <t>hт - слой осадков, мм, за холодный период года (определяет общее годовое количество талых вод) или запас воды в снежном покрове к началу снеготаяния, определяется по СП 131.13330;</t>
  </si>
  <si>
    <t>7.2.5 При определении среднегодового объема талых вод общий коэффициент стока Wт с селитебных территорий и площадок предприятий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</t>
  </si>
  <si>
    <t>Среднегодовой объем талых Wт вод, стекающих с селитебных территорий и промышленных площадок:</t>
  </si>
  <si>
    <t>Vт = 10hтWтF</t>
  </si>
  <si>
    <t>Общий годовой объем поливомоечных вод</t>
  </si>
  <si>
    <t>т - удельный расход воды на мойку дорожных покрытий (как правило, принимается 0,2 - 1,5 л/м2 на одну мойку);</t>
  </si>
  <si>
    <t>k - среднее количество моек в году (для средней полосы России составляет около 150);</t>
  </si>
  <si>
    <t>Fм - площадь твердых покрытий, подвергающихся мойке, га;</t>
  </si>
  <si>
    <t>Wм - коэффициент стока для поливомоечных вод (принимается равным 0,5).</t>
  </si>
  <si>
    <t>Общий годовой объем поливомоечных вод Wм, м3, стекающих с площади стока, определяется по формуле</t>
  </si>
  <si>
    <t>Vм = 10mkWмFм</t>
  </si>
  <si>
    <r>
      <t>Среднегодовой объем поверхностных сточных вод Wr</t>
    </r>
    <r>
      <rPr>
        <sz val="11"/>
        <color rgb="FF000000"/>
        <rFont val="Calibri"/>
        <family val="2"/>
        <scheme val="minor"/>
      </rPr>
      <t>, образующихся на селитебных территориях и площадках предприятий в период выпадения дождей, таяния снега и мойки дорожных покрытий, м3</t>
    </r>
  </si>
  <si>
    <t>Vr = Vд + Vт+ Vм</t>
  </si>
  <si>
    <t>где Vд, Vт и Vм - среднегодовой объем дождевых, талых и поливо-моечных вод соответственно, м3.</t>
  </si>
  <si>
    <t>Определение расчетных объемов поверхностных сточных вод при отведении на очистку</t>
  </si>
  <si>
    <t>Wmid - средний коэффициент стока для расчетного дождя (определяется как средневзвешенная величина в зависимости от постоянных значений коэффициента стока Wi для разного вида поверхностей по таблице 14);</t>
  </si>
  <si>
    <t>где F - площадь стока, га;</t>
  </si>
  <si>
    <t>ha - максимальный слой осадков за дождь, сток от которого подвергается очистке в полном объеме, мм. При отсутствии данных многолетних наблюдений величину hа для селитебных территорий и промышленных предприятий первой группы допускается принимать в пределах 5 - 10 мм как обеспечивающую прием на очистку не менее 70 % годового объема поверхностного стока для большинства территорий Российской Федерации.</t>
  </si>
  <si>
    <t>Объем дождевого стока от расчетного дождя Wоч, м3, отводимого на очистные сооружения с селитебных территорий и площадок предприятий, определяется по формуле</t>
  </si>
  <si>
    <t>Wоч = 10haWmidF</t>
  </si>
  <si>
    <t>Максимальный суточный объем талых вод</t>
  </si>
  <si>
    <t>F - площадь стока, га</t>
  </si>
  <si>
    <t>Wт - общий коэффициент стока талых вод (принимается 0,5 - 0,8)</t>
  </si>
  <si>
    <t>hт,Р - слой осадков заданной повторяемости, определяется по СП 131.13330</t>
  </si>
  <si>
    <t>а - коэффициент, учитывающий неравномерность снеготаяния, можно принимать а = 0,8</t>
  </si>
  <si>
    <t>Ку - коэффициент, учитывающий уборку снега, приближенно следует принимать равным:</t>
  </si>
  <si>
    <t>Ky = 1 - Fy /F</t>
  </si>
  <si>
    <t>где Fy - площадь общей территории F, очищаемой от снега (обычно от 5 до 15 %).</t>
  </si>
  <si>
    <t>Максимальный суточный объем талых вод Wт,cyт, м3, в середине периода снеготаяния, отводимых на очистные сооружения с селитебных территорий и промышленных предприятий, определяется по формуле</t>
  </si>
  <si>
    <t>Vт,cyт = 10hт,РаWтFКy</t>
  </si>
  <si>
    <t>Определение расчетных расходов дождевых и талых вод в коллекторах дождевой канализации</t>
  </si>
  <si>
    <t>q20 - интенсивность дождя для данной местности продолжительностью 20 мин при Р = 1 год, согласно КАРТЕ ИНТЕНСИВНОСТЕЙ</t>
  </si>
  <si>
    <t>Определение периода однократного превышения расчетной интенсивности дождя Р</t>
  </si>
  <si>
    <t>Период однократного превышения расчетной интенсивности дождя для селитебных территорий</t>
  </si>
  <si>
    <t>Условия для промышленных предприятий:</t>
  </si>
  <si>
    <t>Период однократного превышения расчетной интенсивности дождя для территории промышленных предприятий</t>
  </si>
  <si>
    <t>Район по СП 32.13330.2012:</t>
  </si>
  <si>
    <t>Ставропольская возвышенность. северные предгорья Большого Кавказа. северный склон Большого Кавказа</t>
  </si>
  <si>
    <t>п - показатель степени, определяемый по таблице 9;</t>
  </si>
  <si>
    <t>для селитебных территорий</t>
  </si>
  <si>
    <t>для промпредприятий</t>
  </si>
  <si>
    <t>m - среднее количество дождей за год, принимаемое по таблице 9;</t>
  </si>
  <si>
    <t>у - показатель степени, принимаемый по таблице 9.</t>
  </si>
  <si>
    <t>Параметры A и n</t>
  </si>
  <si>
    <t>Определение расчетной продолжительности протекания дождевых вод по поверхности и трубам</t>
  </si>
  <si>
    <t>Для селитебных территорий</t>
  </si>
  <si>
    <t>Наличие внутриквартальных закрытых дождевых сетей на селитебных территориях</t>
  </si>
  <si>
    <t>Время поверхностной концентрации дождевого стока tcon</t>
  </si>
  <si>
    <t>Продолжительность протекания дождевых вод по уличным лоткам tcan</t>
  </si>
  <si>
    <t>где lcan - длина участков лотков, м;</t>
  </si>
  <si>
    <t>vcan - расчетная скорость течения на участке, м/с.</t>
  </si>
  <si>
    <t>Продолжительность протекания дождевых вод по трубам до рассчитываемого сечения tp, мин</t>
  </si>
  <si>
    <t>где lp - длина расчетных участков коллектора, м;</t>
  </si>
  <si>
    <t>vp - расчетная скорость течения на участке, м/с.</t>
  </si>
  <si>
    <t>Расчетная продолжительность протекания дождевых вод по поверхности и трубам tr до расчетного участка (створа)</t>
  </si>
  <si>
    <t>tr = tcon + tсап + tр</t>
  </si>
  <si>
    <t>Для промышленных предприятий</t>
  </si>
  <si>
    <t>Общий расход</t>
  </si>
  <si>
    <t>А, - параметр, характеризующий интенсивность дождя для конкретной местности (определяются по 7.4.2);</t>
  </si>
  <si>
    <t>п - параметр, характеризующий продолжительность дождя для конкретной местности (определяются по 7.4.2);</t>
  </si>
  <si>
    <t>Wmid - средний коэффициент стока, определяемый в соответствии с указаниями 7.3.1 как средневзвешенная величина в зависимости от значения Wi для различных видов поверхностей водосбора;</t>
  </si>
  <si>
    <t>F - расчетная площадь стока, га;</t>
  </si>
  <si>
    <t>trn - расчетная продолжительность дождя, равная продолжительности протекания дождевых вод по поверхности и трубам до расчетного участка (определяется в соответствии с указаниями, приведенными в 7.4.5).</t>
  </si>
  <si>
    <t>Расход дождевых вод для гидравлического расчета дождевых сетей, Qcal, л/с</t>
  </si>
  <si>
    <t>Qсаl = b*Qr</t>
  </si>
  <si>
    <t>где b - коэффициент, учитывающий заполнение свободной емкости сети в момент возникновения напорного режима (определяется по таблице 8);</t>
  </si>
  <si>
    <t>Выбрать местность по СП 131.13330: Республика Крым - Ялта (пгт.Гурзуф)</t>
  </si>
  <si>
    <t>благоприятные</t>
  </si>
  <si>
    <t>технологические процессы предприятия не нарушаются</t>
  </si>
  <si>
    <t>отсутствуют</t>
  </si>
  <si>
    <r>
      <t>Расходы дождевых вод в коллекторах дождевой канализации, л/с</t>
    </r>
    <r>
      <rPr>
        <sz val="14"/>
        <color rgb="FF000000"/>
        <rFont val="Calibri"/>
        <family val="2"/>
        <scheme val="minor"/>
      </rPr>
      <t>, отводящих сточные воды с селитебных территорий и площадок предприятий, следует определять методом предельных интенсивностей</t>
    </r>
  </si>
  <si>
    <t>Условия расположения коллекторов для селитебных территорий:</t>
  </si>
  <si>
    <t xml:space="preserve">Расчет дождевых стоков
с дорог и газонов </t>
  </si>
  <si>
    <t>Расчет дождевых стоков
со стоянки S=520 м2</t>
  </si>
  <si>
    <t>Расчет дождевых стоков
с кровель зданий</t>
  </si>
  <si>
    <t xml:space="preserve">Расчет дождевых стоков
со всей территории </t>
  </si>
  <si>
    <t xml:space="preserve">Общая площадь стока селитебных территорий </t>
  </si>
  <si>
    <t>Определение среднегодовых объемов поверхностных сточных вод с селитебных территори</t>
  </si>
  <si>
    <t>Wд - общий коэффициент стока дождевых вод - средневзвешенная величина селитебных территорий</t>
  </si>
  <si>
    <t>Среднегодовой объем дождевых Wд вод, стекающих с селитебных территорий</t>
  </si>
  <si>
    <t>7.2.5 При определении среднегодового объема талых вод общий коэффициент стока Wт с селитебных территорий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</t>
  </si>
  <si>
    <t xml:space="preserve">Среднегодовой объем талых Wт вод, стекающих с селитебных территорий </t>
  </si>
  <si>
    <r>
      <t>Среднегодовой объем поверхностных сточных вод Wr</t>
    </r>
    <r>
      <rPr>
        <sz val="11"/>
        <color rgb="FF000000"/>
        <rFont val="Calibri"/>
        <family val="2"/>
        <scheme val="minor"/>
      </rPr>
      <t>, образующихся на селитебных территориях в период выпадения дождей, таяния снега и мойки дорожных покрытий, м3</t>
    </r>
  </si>
  <si>
    <t>ha - максимальный слой осадков за дождь, сток от которого подвергается очистке в полном объеме, мм. При отсутствии данных многолетних наблюдений величину hа для селитебных территорий первой группы допускается принимать в пределах 5 - 10 мм как обеспечивающую прием на очистку не менее 70 % годового объема поверхностного стока для большинства территорий Российской Федерации.</t>
  </si>
  <si>
    <t>Объем дождевого стока от расчетного дождя Wоч, м3, отводимого на очистные сооружения с селитебных территорий , определяется по формуле</t>
  </si>
  <si>
    <t>Максимальный суточный объем талых вод Wт,cyт, м3, в середине периода снеготаяния, отводимых на очистные сооружения с селитебных территорий, определяется по формуле</t>
  </si>
  <si>
    <t>Общая площадь стока селитебных территорий</t>
  </si>
  <si>
    <t xml:space="preserve">Выбрать местность по СП 131.13330: Республика Крым - Симферополь </t>
  </si>
  <si>
    <r>
      <t>Среднегодовой объем поверхностных сточных вод Wr</t>
    </r>
    <r>
      <rPr>
        <sz val="11"/>
        <rFont val="GOST type A"/>
        <family val="2"/>
        <charset val="204"/>
      </rPr>
      <t>, образующихся на селитебных территориях и площадках предприятий в период выпадения дождей, таяния снега и мойки дорожных покрытий, м3</t>
    </r>
  </si>
  <si>
    <r>
      <t>Расходы дождевых вод в коллекторах дождевой канализации, л/с</t>
    </r>
    <r>
      <rPr>
        <sz val="14"/>
        <rFont val="GOST type A"/>
        <family val="2"/>
        <charset val="204"/>
      </rPr>
      <t>, отводящих сточные воды с селитебных территорий и площадок предприятий, следует определять методом предельных интенсивностей</t>
    </r>
  </si>
  <si>
    <t>Наличие внутриквартальных закрытых дождевых сетей на селитебных территориях:</t>
  </si>
  <si>
    <t>Продолжительность протекания дождевых вод по уличным лоткам tcan:</t>
  </si>
  <si>
    <t>Время поверхностной концентрации дождевого стока tcon, мин</t>
  </si>
  <si>
    <t>Продолжительность протекания дождевых вод по уличным лоткам tcan, мин</t>
  </si>
  <si>
    <t>Кровли и асфальтобетонные покрытия, в т.ч.:</t>
  </si>
  <si>
    <t>- площаь кровель</t>
  </si>
  <si>
    <t>- площадь твердых покрытий</t>
  </si>
  <si>
    <t>Поверхность бассейна стока</t>
  </si>
  <si>
    <t>Площадь F, га</t>
  </si>
  <si>
    <t>Доля покрытия от общей площади стока, a</t>
  </si>
  <si>
    <t>Кровли зданий и асфальтовые покрытия</t>
  </si>
  <si>
    <t>Открытые грунтовые площадки</t>
  </si>
  <si>
    <t>Зеленые насаждения и газоны</t>
  </si>
  <si>
    <t>Итого:</t>
  </si>
  <si>
    <t>ПСИmid=</t>
  </si>
  <si>
    <t>Определение средневзвешенного значения  коэффициента покрытия (Zmid)</t>
  </si>
  <si>
    <t>Определение средневзвешенного значения постоянного коэффициента стока (ПСИ mid)</t>
  </si>
  <si>
    <t>Постоянный коэффциент стока, Zi</t>
  </si>
  <si>
    <t xml:space="preserve">Кровли зданий и сооружений </t>
  </si>
  <si>
    <t>Асфальтовые покрытия и дороги</t>
  </si>
  <si>
    <t>Сумма:</t>
  </si>
  <si>
    <t>Площадь Fi, га</t>
  </si>
  <si>
    <t>Доля покрытия от общей площади стока, Fi/СуммаF</t>
  </si>
  <si>
    <t>ᴪmid=</t>
  </si>
  <si>
    <t>Постоянный коэффциент стока, ᴪi</t>
  </si>
  <si>
    <t>a x ᴪi</t>
  </si>
  <si>
    <t>a x Zi</t>
  </si>
  <si>
    <t>Расчет общего коэффициента стока дождевых вод (ᴪД)</t>
  </si>
  <si>
    <t>Коэффциент стока, ᴪi</t>
  </si>
  <si>
    <t>Fi *ᴪi / СуммуFi</t>
  </si>
  <si>
    <t>ᴪД=</t>
  </si>
  <si>
    <t>ᴪmid - средний коэффициент стока, определяемый в соответствии с указаниями 7.3.1 как средневзвешенная величина в зависимости от значения ᴪi для различных видов поверхностей водосбора;</t>
  </si>
  <si>
    <t>ᴪт - общий коэффициент стока талых вод (принимается 0,5 - 0,8)</t>
  </si>
  <si>
    <t>ᴪmid - средний коэффициент стока для расчетного дождя (определяется как средневзвешенная величина в зависимости от постоянных значений коэффициента стока Wi для разного вида поверхностей по таблице 14);</t>
  </si>
  <si>
    <r>
      <t>ᴪ</t>
    </r>
    <r>
      <rPr>
        <sz val="9"/>
        <rFont val="GOST type A"/>
        <family val="2"/>
        <charset val="204"/>
      </rPr>
      <t>м</t>
    </r>
    <r>
      <rPr>
        <sz val="11"/>
        <rFont val="GOST type A"/>
        <family val="2"/>
        <charset val="204"/>
      </rPr>
      <t xml:space="preserve"> - коэффициент стока для поливомоечных вод (принимается равным 0,5).</t>
    </r>
  </si>
  <si>
    <t>Vм = 10mk*ᴪм*Fм</t>
  </si>
  <si>
    <r>
      <t>Vт = 10hт*ᴪ</t>
    </r>
    <r>
      <rPr>
        <b/>
        <sz val="9"/>
        <rFont val="GOST type A"/>
        <family val="2"/>
        <charset val="204"/>
      </rPr>
      <t>т*</t>
    </r>
    <r>
      <rPr>
        <b/>
        <sz val="11"/>
        <rFont val="GOST type A"/>
        <family val="2"/>
        <charset val="204"/>
      </rPr>
      <t>F</t>
    </r>
  </si>
  <si>
    <t>7.2.5 При определении среднегодового объема талых вод общий коэффициент стока Wт с селитебных территорий и площадок предприятий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 (ᴪт)</t>
  </si>
  <si>
    <r>
      <rPr>
        <sz val="14"/>
        <rFont val="Tahoma"/>
        <family val="2"/>
        <charset val="204"/>
      </rPr>
      <t>ᴪ</t>
    </r>
    <r>
      <rPr>
        <sz val="9"/>
        <rFont val="GOST type A"/>
        <family val="2"/>
        <charset val="204"/>
      </rPr>
      <t>д</t>
    </r>
    <r>
      <rPr>
        <sz val="11"/>
        <rFont val="GOST type A"/>
        <family val="2"/>
        <charset val="204"/>
      </rPr>
      <t xml:space="preserve"> - общий коэффициент стока дождевых вод - средневзвешенная величина селитебных территорий и промышленных предприятий</t>
    </r>
  </si>
  <si>
    <r>
      <t>Vд = 10hд*</t>
    </r>
    <r>
      <rPr>
        <b/>
        <sz val="12"/>
        <rFont val="GOST type A"/>
        <family val="2"/>
        <charset val="204"/>
      </rPr>
      <t>ᴪ</t>
    </r>
    <r>
      <rPr>
        <b/>
        <sz val="9"/>
        <rFont val="GOST type A"/>
        <family val="2"/>
        <charset val="204"/>
      </rPr>
      <t>д</t>
    </r>
    <r>
      <rPr>
        <b/>
        <sz val="11"/>
        <rFont val="GOST type A"/>
        <family val="2"/>
        <charset val="204"/>
      </rPr>
      <t>*F</t>
    </r>
  </si>
  <si>
    <t>Расчет дождевых стоков
с территории Мечети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</si>
</sst>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GOST type A"/>
      <family val="2"/>
      <charset val="204"/>
    </font>
    <font>
      <sz val="11"/>
      <name val="GOST type A"/>
      <family val="2"/>
      <charset val="204"/>
    </font>
    <font>
      <b/>
      <sz val="18"/>
      <name val="GOST type A"/>
      <family val="2"/>
      <charset val="204"/>
    </font>
    <font>
      <b/>
      <sz val="11"/>
      <name val="GOST type A"/>
      <family val="2"/>
      <charset val="204"/>
    </font>
    <font>
      <b/>
      <sz val="14"/>
      <name val="GOST type A"/>
      <family val="2"/>
      <charset val="204"/>
    </font>
    <font>
      <sz val="14"/>
      <name val="GOST type A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name val="Tahoma"/>
      <family val="2"/>
      <charset val="204"/>
    </font>
    <font>
      <sz val="9"/>
      <name val="GOST type A"/>
      <family val="2"/>
      <charset val="204"/>
    </font>
    <font>
      <b/>
      <sz val="9"/>
      <name val="GOST type A"/>
      <family val="2"/>
      <charset val="204"/>
    </font>
    <font>
      <b/>
      <sz val="12"/>
      <name val="GOST type 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wrapText="1" indent="7"/>
    </xf>
    <xf numFmtId="0" fontId="3" fillId="2" borderId="16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wrapText="1" indent="5"/>
    </xf>
    <xf numFmtId="0" fontId="3" fillId="2" borderId="24" xfId="0" applyFont="1" applyFill="1" applyBorder="1" applyAlignment="1">
      <alignment vertical="center" wrapText="1"/>
    </xf>
    <xf numFmtId="2" fontId="3" fillId="2" borderId="10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left" vertical="center" wrapText="1" indent="5"/>
    </xf>
    <xf numFmtId="0" fontId="3" fillId="2" borderId="21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31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vertical="center" wrapText="1"/>
    </xf>
    <xf numFmtId="2" fontId="3" fillId="2" borderId="30" xfId="0" applyNumberFormat="1" applyFont="1" applyFill="1" applyBorder="1" applyAlignment="1">
      <alignment vertical="center" wrapText="1"/>
    </xf>
    <xf numFmtId="2" fontId="3" fillId="4" borderId="6" xfId="0" applyNumberFormat="1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0" borderId="0" xfId="0" applyFont="1"/>
    <xf numFmtId="0" fontId="7" fillId="0" borderId="9" xfId="0" applyFont="1" applyBorder="1" applyAlignment="1">
      <alignment horizontal="left" vertical="center" wrapText="1" indent="7"/>
    </xf>
    <xf numFmtId="0" fontId="7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left" vertical="center" wrapText="1" indent="5"/>
    </xf>
    <xf numFmtId="0" fontId="7" fillId="2" borderId="33" xfId="0" applyFont="1" applyFill="1" applyBorder="1" applyAlignment="1">
      <alignment vertical="center" wrapText="1"/>
    </xf>
    <xf numFmtId="0" fontId="7" fillId="0" borderId="0" xfId="0" applyFont="1" applyBorder="1"/>
    <xf numFmtId="0" fontId="7" fillId="2" borderId="15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0" xfId="0" applyFont="1"/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9" fillId="2" borderId="9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0" fontId="9" fillId="2" borderId="21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5" borderId="10" xfId="0" applyFont="1" applyFill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7"/>
    </xf>
    <xf numFmtId="0" fontId="9" fillId="2" borderId="14" xfId="0" applyFont="1" applyFill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5"/>
    </xf>
    <xf numFmtId="0" fontId="9" fillId="2" borderId="31" xfId="0" applyFont="1" applyFill="1" applyBorder="1" applyAlignment="1">
      <alignment vertical="center" wrapText="1"/>
    </xf>
    <xf numFmtId="2" fontId="9" fillId="4" borderId="6" xfId="0" applyNumberFormat="1" applyFont="1" applyFill="1" applyBorder="1" applyAlignment="1">
      <alignment vertical="center" wrapText="1"/>
    </xf>
    <xf numFmtId="0" fontId="9" fillId="2" borderId="32" xfId="0" applyFont="1" applyFill="1" applyBorder="1" applyAlignment="1">
      <alignment vertical="center" wrapText="1"/>
    </xf>
    <xf numFmtId="2" fontId="9" fillId="2" borderId="30" xfId="0" applyNumberFormat="1" applyFont="1" applyFill="1" applyBorder="1" applyAlignment="1">
      <alignment vertical="center" wrapText="1"/>
    </xf>
    <xf numFmtId="2" fontId="9" fillId="2" borderId="10" xfId="0" applyNumberFormat="1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left" vertical="center" wrapText="1" indent="5"/>
    </xf>
    <xf numFmtId="0" fontId="9" fillId="0" borderId="8" xfId="0" applyFont="1" applyBorder="1" applyAlignment="1">
      <alignment vertical="center" wrapText="1"/>
    </xf>
    <xf numFmtId="0" fontId="9" fillId="2" borderId="34" xfId="0" applyFont="1" applyFill="1" applyBorder="1" applyAlignment="1">
      <alignment vertical="center" wrapText="1"/>
    </xf>
    <xf numFmtId="0" fontId="9" fillId="2" borderId="25" xfId="0" applyFont="1" applyFill="1" applyBorder="1" applyAlignment="1">
      <alignment vertical="center" wrapText="1"/>
    </xf>
    <xf numFmtId="0" fontId="9" fillId="2" borderId="26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11" fillId="2" borderId="3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8" fillId="6" borderId="36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left" vertical="center" wrapText="1" indent="7"/>
    </xf>
    <xf numFmtId="0" fontId="8" fillId="2" borderId="33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9" fillId="9" borderId="11" xfId="0" applyFont="1" applyFill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2" fontId="9" fillId="4" borderId="10" xfId="0" applyNumberFormat="1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6" borderId="9" xfId="0" quotePrefix="1" applyFont="1" applyFill="1" applyBorder="1" applyAlignment="1">
      <alignment horizontal="left" vertical="center" wrapText="1" indent="6"/>
    </xf>
    <xf numFmtId="0" fontId="9" fillId="2" borderId="9" xfId="0" applyFont="1" applyFill="1" applyBorder="1" applyAlignment="1">
      <alignment vertical="top" wrapText="1"/>
    </xf>
    <xf numFmtId="0" fontId="9" fillId="2" borderId="16" xfId="0" applyFont="1" applyFill="1" applyBorder="1" applyAlignment="1">
      <alignment vertical="top" wrapText="1"/>
    </xf>
    <xf numFmtId="0" fontId="9" fillId="2" borderId="15" xfId="0" applyFont="1" applyFill="1" applyBorder="1" applyAlignment="1">
      <alignment vertical="center" wrapText="1"/>
    </xf>
    <xf numFmtId="0" fontId="9" fillId="2" borderId="39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8" borderId="10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left" vertical="center" wrapText="1" indent="5"/>
    </xf>
    <xf numFmtId="0" fontId="8" fillId="2" borderId="10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7" xfId="0" quotePrefix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9" fillId="2" borderId="9" xfId="0" applyFont="1" applyFill="1" applyBorder="1" applyAlignment="1">
      <alignment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right" vertical="center" wrapText="1"/>
    </xf>
    <xf numFmtId="0" fontId="3" fillId="2" borderId="20" xfId="0" applyFont="1" applyFill="1" applyBorder="1" applyAlignment="1">
      <alignment horizontal="right" vertical="center" wrapText="1"/>
    </xf>
    <xf numFmtId="0" fontId="3" fillId="2" borderId="21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top" wrapText="1"/>
    </xf>
    <xf numFmtId="0" fontId="12" fillId="4" borderId="26" xfId="0" applyFont="1" applyFill="1" applyBorder="1" applyAlignment="1">
      <alignment horizontal="center" vertical="top" wrapText="1"/>
    </xf>
    <xf numFmtId="0" fontId="9" fillId="6" borderId="16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 wrapText="1"/>
    </xf>
    <xf numFmtId="2" fontId="11" fillId="4" borderId="37" xfId="0" applyNumberFormat="1" applyFont="1" applyFill="1" applyBorder="1" applyAlignment="1">
      <alignment horizontal="center" vertical="center" wrapText="1"/>
    </xf>
    <xf numFmtId="2" fontId="11" fillId="4" borderId="38" xfId="0" applyNumberFormat="1" applyFont="1" applyFill="1" applyBorder="1" applyAlignment="1">
      <alignment horizontal="center" vertical="center" wrapText="1"/>
    </xf>
    <xf numFmtId="2" fontId="11" fillId="4" borderId="30" xfId="0" applyNumberFormat="1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9" fillId="2" borderId="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right" vertical="center" wrapText="1"/>
    </xf>
    <xf numFmtId="0" fontId="9" fillId="2" borderId="20" xfId="0" applyFont="1" applyFill="1" applyBorder="1" applyAlignment="1">
      <alignment horizontal="right" vertical="center" wrapText="1"/>
    </xf>
    <xf numFmtId="0" fontId="9" fillId="2" borderId="21" xfId="0" applyFont="1" applyFill="1" applyBorder="1" applyAlignment="1">
      <alignment horizontal="right" vertical="center" wrapText="1"/>
    </xf>
    <xf numFmtId="0" fontId="11" fillId="3" borderId="22" xfId="0" applyFont="1" applyFill="1" applyBorder="1" applyAlignment="1">
      <alignment horizontal="center" vertical="top" wrapText="1"/>
    </xf>
    <xf numFmtId="0" fontId="11" fillId="3" borderId="23" xfId="0" applyFont="1" applyFill="1" applyBorder="1" applyAlignment="1">
      <alignment horizontal="center" vertical="top" wrapText="1"/>
    </xf>
    <xf numFmtId="0" fontId="10" fillId="10" borderId="25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1400175</xdr:colOff>
      <xdr:row>96</xdr:row>
      <xdr:rowOff>381000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14001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1181100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46925"/>
          <a:ext cx="1181100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609600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91300"/>
          <a:ext cx="10572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9525</xdr:rowOff>
    </xdr:from>
    <xdr:to>
      <xdr:col>0</xdr:col>
      <xdr:colOff>981075</xdr:colOff>
      <xdr:row>151</xdr:row>
      <xdr:rowOff>390525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1719500"/>
          <a:ext cx="8953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1706879</xdr:colOff>
      <xdr:row>96</xdr:row>
      <xdr:rowOff>533400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0"/>
          <a:ext cx="170687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1285874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03975"/>
          <a:ext cx="128587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1238250</xdr:colOff>
      <xdr:row>121</xdr:row>
      <xdr:rowOff>17264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94375"/>
          <a:ext cx="1238250" cy="58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9524</xdr:rowOff>
    </xdr:from>
    <xdr:to>
      <xdr:col>0</xdr:col>
      <xdr:colOff>1491915</xdr:colOff>
      <xdr:row>151</xdr:row>
      <xdr:rowOff>495299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652699"/>
          <a:ext cx="140619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190499</xdr:rowOff>
    </xdr:from>
    <xdr:to>
      <xdr:col>0</xdr:col>
      <xdr:colOff>1498184</xdr:colOff>
      <xdr:row>96</xdr:row>
      <xdr:rowOff>466724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03574"/>
          <a:ext cx="1498184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609599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94475"/>
          <a:ext cx="128587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609600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18475"/>
          <a:ext cx="6096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9524</xdr:rowOff>
    </xdr:from>
    <xdr:to>
      <xdr:col>0</xdr:col>
      <xdr:colOff>1646823</xdr:colOff>
      <xdr:row>151</xdr:row>
      <xdr:rowOff>552450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424099"/>
          <a:ext cx="1561098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190499</xdr:rowOff>
    </xdr:from>
    <xdr:to>
      <xdr:col>0</xdr:col>
      <xdr:colOff>1493520</xdr:colOff>
      <xdr:row>97</xdr:row>
      <xdr:rowOff>38099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17724"/>
          <a:ext cx="149352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1343024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3025"/>
          <a:ext cx="134302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1257300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7025"/>
          <a:ext cx="1257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9525</xdr:rowOff>
    </xdr:from>
    <xdr:to>
      <xdr:col>0</xdr:col>
      <xdr:colOff>1409199</xdr:colOff>
      <xdr:row>152</xdr:row>
      <xdr:rowOff>66675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481250"/>
          <a:ext cx="132347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99</xdr:row>
      <xdr:rowOff>180974</xdr:rowOff>
    </xdr:from>
    <xdr:to>
      <xdr:col>0</xdr:col>
      <xdr:colOff>1745227</xdr:colOff>
      <xdr:row>100</xdr:row>
      <xdr:rowOff>542925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399"/>
          <a:ext cx="1745227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1562100</xdr:colOff>
      <xdr:row>117</xdr:row>
      <xdr:rowOff>127877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1562100" cy="489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1257300</xdr:colOff>
      <xdr:row>124</xdr:row>
      <xdr:rowOff>76199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4625"/>
          <a:ext cx="1257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85724</xdr:colOff>
      <xdr:row>151</xdr:row>
      <xdr:rowOff>9523</xdr:rowOff>
    </xdr:from>
    <xdr:to>
      <xdr:col>0</xdr:col>
      <xdr:colOff>1489223</xdr:colOff>
      <xdr:row>151</xdr:row>
      <xdr:rowOff>495300</xdr:rowOff>
    </xdr:to>
    <xdr:pic>
      <xdr:nvPicPr>
        <xdr:cNvPr id="5" name="Рисунок 4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34556698"/>
          <a:ext cx="1403499" cy="485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lpl.ru/node/375/pro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lpl.ru/node/375/pro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lpl.ru/node/375/pro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lpl.ru/node/375/pro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lpl.ru/node/375/pro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E179"/>
  <sheetViews>
    <sheetView topLeftCell="A4" workbookViewId="0">
      <selection activeCell="D11" sqref="D11"/>
    </sheetView>
  </sheetViews>
  <sheetFormatPr defaultRowHeight="15" x14ac:dyDescent="0.25"/>
  <cols>
    <col min="1" max="1" width="74.7109375" customWidth="1"/>
    <col min="2" max="2" width="14.5703125" customWidth="1"/>
  </cols>
  <sheetData>
    <row r="1" spans="1:5" ht="54" customHeight="1" thickBot="1" x14ac:dyDescent="0.3">
      <c r="A1" s="144" t="s">
        <v>98</v>
      </c>
      <c r="B1" s="145"/>
    </row>
    <row r="2" spans="1:5" ht="32.25" customHeight="1" thickBot="1" x14ac:dyDescent="0.3">
      <c r="A2" s="146" t="s">
        <v>0</v>
      </c>
      <c r="B2" s="146"/>
    </row>
    <row r="3" spans="1:5" ht="22.5" customHeight="1" thickBot="1" x14ac:dyDescent="0.3">
      <c r="A3" s="141" t="s">
        <v>1</v>
      </c>
      <c r="B3" s="142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0.75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0.1</v>
      </c>
    </row>
    <row r="9" spans="1:5" x14ac:dyDescent="0.25">
      <c r="A9" s="6" t="s">
        <v>7</v>
      </c>
      <c r="B9" s="7">
        <f>SUM(B5:B8)</f>
        <v>0.85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0.58499999999999996</v>
      </c>
    </row>
    <row r="12" spans="1:5" x14ac:dyDescent="0.25">
      <c r="A12" s="2"/>
      <c r="B12" s="2"/>
    </row>
    <row r="13" spans="1:5" s="52" customFormat="1" x14ac:dyDescent="0.25">
      <c r="A13" s="143" t="s">
        <v>10</v>
      </c>
      <c r="B13" s="143"/>
    </row>
    <row r="14" spans="1:5" s="52" customFormat="1" ht="3.75" customHeight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75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0.85</v>
      </c>
    </row>
    <row r="24" spans="1:2" x14ac:dyDescent="0.25">
      <c r="A24" s="3" t="s">
        <v>17</v>
      </c>
      <c r="B24" s="3">
        <f>B23-B8</f>
        <v>0.75</v>
      </c>
    </row>
    <row r="25" spans="1:2" ht="15.75" thickBot="1" x14ac:dyDescent="0.3">
      <c r="A25" s="2"/>
      <c r="B25" s="2"/>
    </row>
    <row r="26" spans="1:2" ht="54" customHeight="1" x14ac:dyDescent="0.25">
      <c r="A26" s="157" t="s">
        <v>18</v>
      </c>
      <c r="B26" s="158"/>
    </row>
    <row r="27" spans="1:2" ht="15.75" thickBot="1" x14ac:dyDescent="0.3">
      <c r="A27" s="14"/>
      <c r="B27" s="21"/>
    </row>
    <row r="28" spans="1:2" ht="15.75" thickBot="1" x14ac:dyDescent="0.3">
      <c r="A28" s="134" t="s">
        <v>19</v>
      </c>
      <c r="B28" s="135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0.58499999999999996</v>
      </c>
    </row>
    <row r="33" spans="1:2" x14ac:dyDescent="0.25">
      <c r="A33" s="6" t="s">
        <v>22</v>
      </c>
      <c r="B33" s="7">
        <f>B9</f>
        <v>0.85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1412.1899999999998</v>
      </c>
    </row>
    <row r="36" spans="1:2" ht="15.75" thickBot="1" x14ac:dyDescent="0.3">
      <c r="A36" s="14"/>
      <c r="B36" s="21"/>
    </row>
    <row r="37" spans="1:2" ht="15.75" thickBot="1" x14ac:dyDescent="0.3">
      <c r="A37" s="134" t="s">
        <v>25</v>
      </c>
      <c r="B37" s="135"/>
    </row>
    <row r="38" spans="1:2" ht="45" x14ac:dyDescent="0.25">
      <c r="A38" s="19" t="s">
        <v>26</v>
      </c>
      <c r="B38" s="24">
        <v>355</v>
      </c>
    </row>
    <row r="39" spans="1:2" ht="75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2112.25</v>
      </c>
    </row>
    <row r="42" spans="1:2" ht="51" customHeight="1" thickBot="1" x14ac:dyDescent="0.3">
      <c r="A42" s="2"/>
      <c r="B42" s="2"/>
    </row>
    <row r="43" spans="1:2" x14ac:dyDescent="0.25">
      <c r="A43" s="149" t="s">
        <v>30</v>
      </c>
      <c r="B43" s="150"/>
    </row>
    <row r="44" spans="1:2" ht="30" x14ac:dyDescent="0.25">
      <c r="A44" s="6" t="s">
        <v>31</v>
      </c>
      <c r="B44" s="8">
        <v>0.9</v>
      </c>
    </row>
    <row r="45" spans="1:2" ht="30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0.75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506.25</v>
      </c>
    </row>
    <row r="51" spans="1:2" x14ac:dyDescent="0.25">
      <c r="A51" s="6"/>
      <c r="B51" s="7"/>
    </row>
    <row r="52" spans="1:2" ht="45" x14ac:dyDescent="0.25">
      <c r="A52" s="25" t="s">
        <v>37</v>
      </c>
      <c r="B52" s="7"/>
    </row>
    <row r="53" spans="1:2" x14ac:dyDescent="0.25">
      <c r="A53" s="6" t="s">
        <v>38</v>
      </c>
      <c r="B53" s="7">
        <f>B35+B41+B50</f>
        <v>4030.6899999999996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47.25" customHeight="1" thickBot="1" x14ac:dyDescent="0.3">
      <c r="A56" s="12"/>
      <c r="B56" s="12"/>
    </row>
    <row r="57" spans="1:2" ht="30.75" customHeight="1" thickBot="1" x14ac:dyDescent="0.3">
      <c r="A57" s="134" t="s">
        <v>40</v>
      </c>
      <c r="B57" s="135"/>
    </row>
    <row r="58" spans="1:2" ht="45" x14ac:dyDescent="0.25">
      <c r="A58" s="19" t="s">
        <v>41</v>
      </c>
      <c r="B58" s="24">
        <v>0.85</v>
      </c>
    </row>
    <row r="59" spans="1:2" x14ac:dyDescent="0.25">
      <c r="A59" s="6" t="s">
        <v>42</v>
      </c>
      <c r="B59" s="7">
        <f>B9</f>
        <v>0.85</v>
      </c>
    </row>
    <row r="60" spans="1:2" ht="90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45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54.1875</v>
      </c>
    </row>
    <row r="64" spans="1:2" ht="68.25" customHeight="1" thickBot="1" x14ac:dyDescent="0.3">
      <c r="A64" s="2"/>
      <c r="B64" s="2"/>
    </row>
    <row r="65" spans="1:2" ht="15.75" thickBot="1" x14ac:dyDescent="0.3">
      <c r="A65" s="134" t="s">
        <v>46</v>
      </c>
      <c r="B65" s="135"/>
    </row>
    <row r="66" spans="1:2" x14ac:dyDescent="0.25">
      <c r="A66" s="19" t="s">
        <v>47</v>
      </c>
      <c r="B66" s="24">
        <f>B5+B6+B7</f>
        <v>0.75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ht="30" x14ac:dyDescent="0.25">
      <c r="A69" s="6" t="s">
        <v>50</v>
      </c>
      <c r="B69" s="7">
        <v>0.8</v>
      </c>
    </row>
    <row r="70" spans="1:2" ht="30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ht="30" x14ac:dyDescent="0.25">
      <c r="A72" s="38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816.48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7" t="s">
        <v>56</v>
      </c>
      <c r="B78" s="158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30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s="40" customFormat="1" x14ac:dyDescent="0.25">
      <c r="A85" s="38" t="s">
        <v>60</v>
      </c>
      <c r="B85" s="39"/>
    </row>
    <row r="86" spans="1:2" s="40" customFormat="1" x14ac:dyDescent="0.25">
      <c r="A86" s="41" t="s">
        <v>94</v>
      </c>
      <c r="B86" s="39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39" customHeight="1" x14ac:dyDescent="0.25">
      <c r="A97" s="14"/>
      <c r="B97" s="15"/>
    </row>
    <row r="98" spans="1:2" x14ac:dyDescent="0.25">
      <c r="A98" s="136" t="s">
        <v>65</v>
      </c>
      <c r="B98" s="151">
        <v>317.51499999999999</v>
      </c>
    </row>
    <row r="99" spans="1:2" x14ac:dyDescent="0.25">
      <c r="A99" s="137"/>
      <c r="B99" s="152"/>
    </row>
    <row r="100" spans="1:2" x14ac:dyDescent="0.25">
      <c r="A100" s="138"/>
      <c r="B100" s="153"/>
    </row>
    <row r="101" spans="1:2" s="40" customFormat="1" ht="15.75" thickBot="1" x14ac:dyDescent="0.3">
      <c r="A101" s="53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52.5" customHeight="1" thickBot="1" x14ac:dyDescent="0.3">
      <c r="A104" s="147" t="s">
        <v>70</v>
      </c>
      <c r="B104" s="148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ht="30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39"/>
      <c r="B112" s="154">
        <v>3.6</v>
      </c>
    </row>
    <row r="113" spans="1:2" x14ac:dyDescent="0.25">
      <c r="A113" s="139"/>
      <c r="B113" s="155"/>
    </row>
    <row r="114" spans="1:2" x14ac:dyDescent="0.25">
      <c r="A114" s="139"/>
      <c r="B114" s="156"/>
    </row>
    <row r="115" spans="1:2" x14ac:dyDescent="0.25">
      <c r="A115" s="6" t="s">
        <v>75</v>
      </c>
      <c r="B115" s="8">
        <v>120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39"/>
      <c r="B119" s="154">
        <v>10.346</v>
      </c>
    </row>
    <row r="120" spans="1:2" x14ac:dyDescent="0.25">
      <c r="A120" s="139"/>
      <c r="B120" s="155"/>
    </row>
    <row r="121" spans="1:2" x14ac:dyDescent="0.25">
      <c r="A121" s="139"/>
      <c r="B121" s="156"/>
    </row>
    <row r="122" spans="1:2" x14ac:dyDescent="0.25">
      <c r="A122" s="6" t="s">
        <v>78</v>
      </c>
      <c r="B122" s="8">
        <v>426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17.946000000000002</v>
      </c>
    </row>
    <row r="127" spans="1:2" x14ac:dyDescent="0.25">
      <c r="A127" s="2"/>
      <c r="B127" s="2"/>
    </row>
    <row r="128" spans="1:2" s="52" customFormat="1" x14ac:dyDescent="0.25">
      <c r="A128" s="47" t="s">
        <v>82</v>
      </c>
      <c r="B128" s="47"/>
    </row>
    <row r="129" spans="1:2" s="52" customFormat="1" ht="30" customHeight="1" thickBot="1" x14ac:dyDescent="0.3">
      <c r="A129" s="47" t="s">
        <v>72</v>
      </c>
      <c r="B129" s="47"/>
    </row>
    <row r="130" spans="1:2" s="52" customFormat="1" ht="15.75" hidden="1" thickBot="1" x14ac:dyDescent="0.3">
      <c r="A130" s="48"/>
      <c r="B130" s="47"/>
    </row>
    <row r="131" spans="1:2" s="52" customFormat="1" ht="15.75" hidden="1" thickBot="1" x14ac:dyDescent="0.3">
      <c r="A131" s="47" t="s">
        <v>73</v>
      </c>
      <c r="B131" s="47">
        <v>7</v>
      </c>
    </row>
    <row r="132" spans="1:2" s="52" customFormat="1" ht="15.75" hidden="1" thickBot="1" x14ac:dyDescent="0.3">
      <c r="A132" s="47"/>
      <c r="B132" s="47"/>
    </row>
    <row r="133" spans="1:2" s="52" customFormat="1" ht="15.75" hidden="1" thickBot="1" x14ac:dyDescent="0.3">
      <c r="A133" s="47" t="s">
        <v>74</v>
      </c>
      <c r="B133" s="47"/>
    </row>
    <row r="134" spans="1:2" s="52" customFormat="1" ht="15.75" hidden="1" thickBot="1" x14ac:dyDescent="0.3">
      <c r="A134" s="140"/>
      <c r="B134" s="47"/>
    </row>
    <row r="135" spans="1:2" s="52" customFormat="1" ht="15.75" hidden="1" thickBot="1" x14ac:dyDescent="0.3">
      <c r="A135" s="140"/>
      <c r="B135" s="47"/>
    </row>
    <row r="136" spans="1:2" s="52" customFormat="1" ht="15.75" hidden="1" thickBot="1" x14ac:dyDescent="0.3">
      <c r="A136" s="140"/>
      <c r="B136" s="47">
        <v>0</v>
      </c>
    </row>
    <row r="137" spans="1:2" s="52" customFormat="1" ht="15.75" hidden="1" thickBot="1" x14ac:dyDescent="0.3">
      <c r="A137" s="47" t="s">
        <v>75</v>
      </c>
      <c r="B137" s="48"/>
    </row>
    <row r="138" spans="1:2" s="52" customFormat="1" ht="15.75" hidden="1" thickBot="1" x14ac:dyDescent="0.3">
      <c r="A138" s="47" t="s">
        <v>76</v>
      </c>
      <c r="B138" s="48"/>
    </row>
    <row r="139" spans="1:2" s="52" customFormat="1" ht="15.75" hidden="1" thickBot="1" x14ac:dyDescent="0.3">
      <c r="A139" s="47"/>
      <c r="B139" s="48"/>
    </row>
    <row r="140" spans="1:2" s="52" customFormat="1" ht="30.75" hidden="1" thickBot="1" x14ac:dyDescent="0.3">
      <c r="A140" s="47" t="s">
        <v>77</v>
      </c>
      <c r="B140" s="47"/>
    </row>
    <row r="141" spans="1:2" s="52" customFormat="1" ht="15.75" hidden="1" thickBot="1" x14ac:dyDescent="0.3">
      <c r="A141" s="140"/>
      <c r="B141" s="47"/>
    </row>
    <row r="142" spans="1:2" s="52" customFormat="1" ht="15.75" hidden="1" thickBot="1" x14ac:dyDescent="0.3">
      <c r="A142" s="140"/>
      <c r="B142" s="47"/>
    </row>
    <row r="143" spans="1:2" s="52" customFormat="1" ht="15.75" hidden="1" thickBot="1" x14ac:dyDescent="0.3">
      <c r="A143" s="140"/>
      <c r="B143" s="47">
        <v>0</v>
      </c>
    </row>
    <row r="144" spans="1:2" s="52" customFormat="1" ht="15.75" hidden="1" thickBot="1" x14ac:dyDescent="0.3">
      <c r="A144" s="47" t="s">
        <v>78</v>
      </c>
      <c r="B144" s="48"/>
    </row>
    <row r="145" spans="1:2" s="52" customFormat="1" ht="15.75" hidden="1" thickBot="1" x14ac:dyDescent="0.3">
      <c r="A145" s="47" t="s">
        <v>79</v>
      </c>
      <c r="B145" s="48"/>
    </row>
    <row r="146" spans="1:2" s="52" customFormat="1" ht="15.75" hidden="1" thickBot="1" x14ac:dyDescent="0.3">
      <c r="A146" s="47"/>
      <c r="B146" s="47"/>
    </row>
    <row r="147" spans="1:2" s="52" customFormat="1" ht="30.75" hidden="1" thickBot="1" x14ac:dyDescent="0.3">
      <c r="A147" s="47" t="s">
        <v>80</v>
      </c>
      <c r="B147" s="47"/>
    </row>
    <row r="148" spans="1:2" s="52" customFormat="1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88.5" customHeight="1" thickBot="1" x14ac:dyDescent="0.3">
      <c r="A151" s="147" t="s">
        <v>96</v>
      </c>
      <c r="B151" s="148"/>
    </row>
    <row r="152" spans="1:2" ht="42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44.9083629705977</v>
      </c>
    </row>
    <row r="154" spans="1:2" ht="15" hidden="1" customHeight="1" x14ac:dyDescent="0.25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44.9083629705977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0.75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17.946000000000002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42" customHeight="1" thickBot="1" x14ac:dyDescent="0.3">
      <c r="A172" s="2"/>
      <c r="B172" s="2"/>
    </row>
    <row r="173" spans="1:2" ht="38.25" customHeight="1" thickBot="1" x14ac:dyDescent="0.3">
      <c r="A173" s="147" t="s">
        <v>89</v>
      </c>
      <c r="B173" s="148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33.681272227948277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2">
    <mergeCell ref="A3:B3"/>
    <mergeCell ref="A13:B13"/>
    <mergeCell ref="A1:B1"/>
    <mergeCell ref="A2:B2"/>
    <mergeCell ref="A173:B173"/>
    <mergeCell ref="A151:B151"/>
    <mergeCell ref="A104:B104"/>
    <mergeCell ref="A65:B65"/>
    <mergeCell ref="A57:B57"/>
    <mergeCell ref="A43:B43"/>
    <mergeCell ref="A141:A143"/>
    <mergeCell ref="B98:B100"/>
    <mergeCell ref="B112:B114"/>
    <mergeCell ref="B119:B121"/>
    <mergeCell ref="A26:B26"/>
    <mergeCell ref="A78:B78"/>
    <mergeCell ref="A28:B28"/>
    <mergeCell ref="A98:A100"/>
    <mergeCell ref="A112:A114"/>
    <mergeCell ref="A119:A121"/>
    <mergeCell ref="A134:A136"/>
    <mergeCell ref="A37:B37"/>
  </mergeCells>
  <hyperlinks>
    <hyperlink ref="A79" r:id="rId1" display="http://www.slpl.ru/node/375/pro2"/>
  </hyperlinks>
  <pageMargins left="0.7" right="0.7" top="0.75" bottom="0.75" header="0.3" footer="0.3"/>
  <pageSetup paperSize="9" scale="97" fitToHeight="0" orientation="portrait" horizont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E179"/>
  <sheetViews>
    <sheetView workbookViewId="0">
      <selection activeCell="C6" sqref="C6"/>
    </sheetView>
  </sheetViews>
  <sheetFormatPr defaultRowHeight="15" x14ac:dyDescent="0.25"/>
  <cols>
    <col min="1" max="1" width="89.42578125" customWidth="1"/>
    <col min="2" max="2" width="11.5703125" bestFit="1" customWidth="1"/>
  </cols>
  <sheetData>
    <row r="1" spans="1:5" ht="46.5" customHeight="1" thickBot="1" x14ac:dyDescent="0.3">
      <c r="A1" s="144" t="s">
        <v>99</v>
      </c>
      <c r="B1" s="145"/>
    </row>
    <row r="2" spans="1:5" ht="15.75" thickBot="1" x14ac:dyDescent="0.3">
      <c r="A2" s="146" t="s">
        <v>0</v>
      </c>
      <c r="B2" s="146"/>
    </row>
    <row r="3" spans="1:5" ht="15.75" thickBot="1" x14ac:dyDescent="0.3">
      <c r="A3" s="141" t="s">
        <v>1</v>
      </c>
      <c r="B3" s="142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5.1999999999999998E-2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</v>
      </c>
    </row>
    <row r="9" spans="1:5" x14ac:dyDescent="0.25">
      <c r="A9" s="6" t="s">
        <v>7</v>
      </c>
      <c r="B9" s="7">
        <f>SUM(B5:B8)</f>
        <v>5.1999999999999998E-2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0.65</v>
      </c>
    </row>
    <row r="12" spans="1:5" x14ac:dyDescent="0.25">
      <c r="A12" s="2"/>
      <c r="B12" s="2"/>
    </row>
    <row r="13" spans="1:5" s="52" customFormat="1" ht="13.5" customHeight="1" x14ac:dyDescent="0.25">
      <c r="A13" s="143" t="s">
        <v>10</v>
      </c>
      <c r="B13" s="143"/>
    </row>
    <row r="14" spans="1:5" s="52" customFormat="1" hidden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60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5.1999999999999998E-2</v>
      </c>
    </row>
    <row r="24" spans="1:2" x14ac:dyDescent="0.25">
      <c r="A24" s="3" t="s">
        <v>17</v>
      </c>
      <c r="B24" s="3">
        <f>B23-B8</f>
        <v>5.1999999999999998E-2</v>
      </c>
    </row>
    <row r="25" spans="1:2" ht="15.75" thickBot="1" x14ac:dyDescent="0.3">
      <c r="A25" s="2"/>
      <c r="B25" s="2"/>
    </row>
    <row r="26" spans="1:2" x14ac:dyDescent="0.25">
      <c r="A26" s="157" t="s">
        <v>18</v>
      </c>
      <c r="B26" s="158"/>
    </row>
    <row r="27" spans="1:2" ht="15.75" thickBot="1" x14ac:dyDescent="0.3">
      <c r="A27" s="14"/>
      <c r="B27" s="21"/>
    </row>
    <row r="28" spans="1:2" ht="15.75" thickBot="1" x14ac:dyDescent="0.3">
      <c r="A28" s="134" t="s">
        <v>19</v>
      </c>
      <c r="B28" s="135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0.65</v>
      </c>
    </row>
    <row r="33" spans="1:2" x14ac:dyDescent="0.25">
      <c r="A33" s="6" t="s">
        <v>22</v>
      </c>
      <c r="B33" s="7">
        <f>B9</f>
        <v>5.1999999999999998E-2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95.99199999999999</v>
      </c>
    </row>
    <row r="36" spans="1:2" ht="15.75" thickBot="1" x14ac:dyDescent="0.3">
      <c r="A36" s="14"/>
      <c r="B36" s="21"/>
    </row>
    <row r="37" spans="1:2" ht="15.75" thickBot="1" x14ac:dyDescent="0.3">
      <c r="A37" s="134" t="s">
        <v>25</v>
      </c>
      <c r="B37" s="135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129.22</v>
      </c>
    </row>
    <row r="42" spans="1:2" ht="15.75" thickBot="1" x14ac:dyDescent="0.3">
      <c r="A42" s="2"/>
      <c r="B42" s="2"/>
    </row>
    <row r="43" spans="1:2" ht="15.75" thickBot="1" x14ac:dyDescent="0.3">
      <c r="A43" s="159" t="s">
        <v>30</v>
      </c>
      <c r="B43" s="160"/>
    </row>
    <row r="44" spans="1:2" ht="30" x14ac:dyDescent="0.25">
      <c r="A44" s="19" t="s">
        <v>31</v>
      </c>
      <c r="B44" s="32">
        <v>0.9</v>
      </c>
    </row>
    <row r="45" spans="1:2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5.1999999999999998E-2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35.1</v>
      </c>
    </row>
    <row r="51" spans="1:2" ht="15.75" thickBot="1" x14ac:dyDescent="0.3">
      <c r="A51" s="18"/>
      <c r="B51" s="31"/>
    </row>
    <row r="52" spans="1:2" ht="45" customHeight="1" thickBot="1" x14ac:dyDescent="0.3">
      <c r="A52" s="134" t="s">
        <v>37</v>
      </c>
      <c r="B52" s="135"/>
    </row>
    <row r="53" spans="1:2" x14ac:dyDescent="0.25">
      <c r="A53" s="19" t="s">
        <v>38</v>
      </c>
      <c r="B53" s="24">
        <f>B35+B41+B50</f>
        <v>260.31200000000001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15.75" thickBot="1" x14ac:dyDescent="0.3">
      <c r="A57" s="134" t="s">
        <v>40</v>
      </c>
      <c r="B57" s="135"/>
    </row>
    <row r="58" spans="1:2" ht="45" x14ac:dyDescent="0.25">
      <c r="A58" s="19" t="s">
        <v>41</v>
      </c>
      <c r="B58" s="24">
        <v>0.95</v>
      </c>
    </row>
    <row r="59" spans="1:2" x14ac:dyDescent="0.25">
      <c r="A59" s="6" t="s">
        <v>42</v>
      </c>
      <c r="B59" s="7">
        <f>B9</f>
        <v>5.1999999999999998E-2</v>
      </c>
    </row>
    <row r="60" spans="1:2" ht="75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30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3.7049999999999996</v>
      </c>
    </row>
    <row r="64" spans="1:2" ht="15.75" thickBot="1" x14ac:dyDescent="0.3">
      <c r="A64" s="2"/>
      <c r="B64" s="2"/>
    </row>
    <row r="65" spans="1:2" ht="15.75" thickBot="1" x14ac:dyDescent="0.3">
      <c r="A65" s="134" t="s">
        <v>46</v>
      </c>
      <c r="B65" s="135"/>
    </row>
    <row r="66" spans="1:2" x14ac:dyDescent="0.25">
      <c r="A66" s="19" t="s">
        <v>47</v>
      </c>
      <c r="B66" s="24">
        <f>B5+B6+B7</f>
        <v>5.1999999999999998E-2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x14ac:dyDescent="0.25">
      <c r="A69" s="6" t="s">
        <v>50</v>
      </c>
      <c r="B69" s="7">
        <v>0.8</v>
      </c>
    </row>
    <row r="70" spans="1:2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56.609280000000005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7" t="s">
        <v>56</v>
      </c>
      <c r="B78" s="158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x14ac:dyDescent="0.25">
      <c r="A85" s="6" t="s">
        <v>60</v>
      </c>
      <c r="B85" s="7"/>
    </row>
    <row r="86" spans="1:2" x14ac:dyDescent="0.25">
      <c r="A86" s="17" t="s">
        <v>94</v>
      </c>
      <c r="B86" s="7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51.75" customHeight="1" x14ac:dyDescent="0.25">
      <c r="A97" s="14"/>
      <c r="B97" s="15"/>
    </row>
    <row r="98" spans="1:2" x14ac:dyDescent="0.25">
      <c r="A98" s="136" t="s">
        <v>65</v>
      </c>
      <c r="B98" s="151">
        <v>317.51499999999999</v>
      </c>
    </row>
    <row r="99" spans="1:2" ht="5.25" customHeight="1" x14ac:dyDescent="0.25">
      <c r="A99" s="137"/>
      <c r="B99" s="152"/>
    </row>
    <row r="100" spans="1:2" ht="3" customHeight="1" x14ac:dyDescent="0.25">
      <c r="A100" s="138"/>
      <c r="B100" s="153"/>
    </row>
    <row r="101" spans="1:2" s="40" customFormat="1" ht="15.75" thickBot="1" x14ac:dyDescent="0.3">
      <c r="A101" s="53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47" t="s">
        <v>70</v>
      </c>
      <c r="B104" s="148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39"/>
      <c r="B112" s="151">
        <v>0</v>
      </c>
    </row>
    <row r="113" spans="1:2" x14ac:dyDescent="0.25">
      <c r="A113" s="139"/>
      <c r="B113" s="152"/>
    </row>
    <row r="114" spans="1:2" x14ac:dyDescent="0.25">
      <c r="A114" s="139"/>
      <c r="B114" s="153"/>
    </row>
    <row r="115" spans="1:2" x14ac:dyDescent="0.25">
      <c r="A115" s="6" t="s">
        <v>75</v>
      </c>
      <c r="B115" s="8">
        <v>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39"/>
      <c r="B119" s="151">
        <v>0</v>
      </c>
    </row>
    <row r="120" spans="1:2" x14ac:dyDescent="0.25">
      <c r="A120" s="139"/>
      <c r="B120" s="152"/>
    </row>
    <row r="121" spans="1:2" x14ac:dyDescent="0.25">
      <c r="A121" s="139"/>
      <c r="B121" s="153"/>
    </row>
    <row r="122" spans="1:2" x14ac:dyDescent="0.25">
      <c r="A122" s="6" t="s">
        <v>78</v>
      </c>
      <c r="B122" s="8">
        <v>0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4</v>
      </c>
    </row>
    <row r="127" spans="1:2" x14ac:dyDescent="0.25">
      <c r="A127" s="2"/>
      <c r="B127" s="2"/>
    </row>
    <row r="128" spans="1:2" s="52" customFormat="1" x14ac:dyDescent="0.25">
      <c r="A128" s="47" t="s">
        <v>82</v>
      </c>
      <c r="B128" s="47"/>
    </row>
    <row r="129" spans="1:2" s="52" customFormat="1" ht="16.5" customHeight="1" thickBot="1" x14ac:dyDescent="0.3">
      <c r="A129" s="47" t="s">
        <v>72</v>
      </c>
      <c r="B129" s="47"/>
    </row>
    <row r="130" spans="1:2" s="52" customFormat="1" ht="15.75" hidden="1" thickBot="1" x14ac:dyDescent="0.3">
      <c r="A130" s="48"/>
      <c r="B130" s="47"/>
    </row>
    <row r="131" spans="1:2" s="52" customFormat="1" ht="15.75" hidden="1" thickBot="1" x14ac:dyDescent="0.3">
      <c r="A131" s="47" t="s">
        <v>73</v>
      </c>
      <c r="B131" s="47">
        <v>7</v>
      </c>
    </row>
    <row r="132" spans="1:2" s="52" customFormat="1" ht="15.75" hidden="1" thickBot="1" x14ac:dyDescent="0.3">
      <c r="A132" s="47"/>
      <c r="B132" s="47"/>
    </row>
    <row r="133" spans="1:2" s="52" customFormat="1" ht="15.75" hidden="1" thickBot="1" x14ac:dyDescent="0.3">
      <c r="A133" s="47" t="s">
        <v>74</v>
      </c>
      <c r="B133" s="47"/>
    </row>
    <row r="134" spans="1:2" s="52" customFormat="1" ht="15.75" hidden="1" thickBot="1" x14ac:dyDescent="0.3">
      <c r="A134" s="140"/>
      <c r="B134" s="47"/>
    </row>
    <row r="135" spans="1:2" s="52" customFormat="1" ht="15.75" hidden="1" thickBot="1" x14ac:dyDescent="0.3">
      <c r="A135" s="140"/>
      <c r="B135" s="47"/>
    </row>
    <row r="136" spans="1:2" s="52" customFormat="1" ht="15.75" hidden="1" thickBot="1" x14ac:dyDescent="0.3">
      <c r="A136" s="140"/>
      <c r="B136" s="47">
        <v>0</v>
      </c>
    </row>
    <row r="137" spans="1:2" s="52" customFormat="1" ht="15.75" hidden="1" thickBot="1" x14ac:dyDescent="0.3">
      <c r="A137" s="47" t="s">
        <v>75</v>
      </c>
      <c r="B137" s="48"/>
    </row>
    <row r="138" spans="1:2" s="52" customFormat="1" ht="15.75" hidden="1" thickBot="1" x14ac:dyDescent="0.3">
      <c r="A138" s="47" t="s">
        <v>76</v>
      </c>
      <c r="B138" s="48"/>
    </row>
    <row r="139" spans="1:2" s="52" customFormat="1" ht="15.75" hidden="1" thickBot="1" x14ac:dyDescent="0.3">
      <c r="A139" s="47"/>
      <c r="B139" s="48"/>
    </row>
    <row r="140" spans="1:2" s="52" customFormat="1" ht="30.75" hidden="1" thickBot="1" x14ac:dyDescent="0.3">
      <c r="A140" s="47" t="s">
        <v>77</v>
      </c>
      <c r="B140" s="47"/>
    </row>
    <row r="141" spans="1:2" s="52" customFormat="1" ht="15.75" hidden="1" thickBot="1" x14ac:dyDescent="0.3">
      <c r="A141" s="140"/>
      <c r="B141" s="47"/>
    </row>
    <row r="142" spans="1:2" s="52" customFormat="1" ht="15.75" hidden="1" thickBot="1" x14ac:dyDescent="0.3">
      <c r="A142" s="140"/>
      <c r="B142" s="47"/>
    </row>
    <row r="143" spans="1:2" s="52" customFormat="1" ht="15.75" hidden="1" thickBot="1" x14ac:dyDescent="0.3">
      <c r="A143" s="140"/>
      <c r="B143" s="47">
        <v>0</v>
      </c>
    </row>
    <row r="144" spans="1:2" s="52" customFormat="1" ht="15.75" hidden="1" thickBot="1" x14ac:dyDescent="0.3">
      <c r="A144" s="47" t="s">
        <v>78</v>
      </c>
      <c r="B144" s="48"/>
    </row>
    <row r="145" spans="1:2" s="52" customFormat="1" ht="15.75" hidden="1" thickBot="1" x14ac:dyDescent="0.3">
      <c r="A145" s="47" t="s">
        <v>79</v>
      </c>
      <c r="B145" s="48"/>
    </row>
    <row r="146" spans="1:2" s="52" customFormat="1" ht="15.75" hidden="1" thickBot="1" x14ac:dyDescent="0.3">
      <c r="A146" s="47"/>
      <c r="B146" s="47"/>
    </row>
    <row r="147" spans="1:2" s="52" customFormat="1" ht="30.75" hidden="1" thickBot="1" x14ac:dyDescent="0.3">
      <c r="A147" s="47" t="s">
        <v>80</v>
      </c>
      <c r="B147" s="47"/>
    </row>
    <row r="148" spans="1:2" s="52" customFormat="1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19.5" thickBot="1" x14ac:dyDescent="0.3">
      <c r="A151" s="147" t="s">
        <v>96</v>
      </c>
      <c r="B151" s="148"/>
    </row>
    <row r="152" spans="1:2" ht="39.7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7.2166825326374804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7.2166825326374804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5.1999999999999998E-2</v>
      </c>
    </row>
    <row r="168" spans="1:2" x14ac:dyDescent="0.25">
      <c r="A168" s="6" t="s">
        <v>66</v>
      </c>
      <c r="B168" s="7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4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47" t="s">
        <v>89</v>
      </c>
      <c r="B173" s="148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5.4125118994781101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3">
    <mergeCell ref="A141:A143"/>
    <mergeCell ref="A151:B151"/>
    <mergeCell ref="A173:B173"/>
    <mergeCell ref="A52:B52"/>
    <mergeCell ref="A104:B104"/>
    <mergeCell ref="A112:A114"/>
    <mergeCell ref="B112:B114"/>
    <mergeCell ref="A119:A121"/>
    <mergeCell ref="B119:B121"/>
    <mergeCell ref="A134:A136"/>
    <mergeCell ref="A98:A100"/>
    <mergeCell ref="B98:B100"/>
    <mergeCell ref="A37:B37"/>
    <mergeCell ref="A43:B43"/>
    <mergeCell ref="A57:B57"/>
    <mergeCell ref="A65:B65"/>
    <mergeCell ref="A78:B78"/>
    <mergeCell ref="A28:B28"/>
    <mergeCell ref="A1:B1"/>
    <mergeCell ref="A2:B2"/>
    <mergeCell ref="A3:B3"/>
    <mergeCell ref="A13:B13"/>
    <mergeCell ref="A26:B26"/>
  </mergeCells>
  <hyperlinks>
    <hyperlink ref="A79" r:id="rId1" display="http://www.slpl.ru/node/375/pro2"/>
  </hyperlinks>
  <pageMargins left="0.7" right="0.7" top="0.75" bottom="0.75" header="0.3" footer="0.3"/>
  <pageSetup paperSize="9" scale="86" fitToHeight="0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E179"/>
  <sheetViews>
    <sheetView workbookViewId="0">
      <selection sqref="A1:XFD1048576"/>
    </sheetView>
  </sheetViews>
  <sheetFormatPr defaultRowHeight="15" x14ac:dyDescent="0.25"/>
  <cols>
    <col min="1" max="1" width="83.28515625" customWidth="1"/>
    <col min="2" max="2" width="11.5703125" bestFit="1" customWidth="1"/>
  </cols>
  <sheetData>
    <row r="1" spans="1:5" ht="55.5" customHeight="1" thickBot="1" x14ac:dyDescent="0.3">
      <c r="A1" s="144" t="s">
        <v>100</v>
      </c>
      <c r="B1" s="145"/>
    </row>
    <row r="2" spans="1:5" ht="15.75" thickBot="1" x14ac:dyDescent="0.3">
      <c r="A2" s="146" t="s">
        <v>0</v>
      </c>
      <c r="B2" s="146"/>
    </row>
    <row r="3" spans="1:5" ht="15.75" thickBot="1" x14ac:dyDescent="0.3">
      <c r="A3" s="141" t="s">
        <v>1</v>
      </c>
      <c r="B3" s="142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0.3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</v>
      </c>
    </row>
    <row r="9" spans="1:5" x14ac:dyDescent="0.25">
      <c r="A9" s="6" t="s">
        <v>7</v>
      </c>
      <c r="B9" s="7">
        <f>SUM(B5:B8)</f>
        <v>0.3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0.65</v>
      </c>
    </row>
    <row r="12" spans="1:5" x14ac:dyDescent="0.25">
      <c r="A12" s="2"/>
      <c r="B12" s="2"/>
    </row>
    <row r="13" spans="1:5" s="40" customFormat="1" ht="11.25" customHeight="1" x14ac:dyDescent="0.25">
      <c r="A13" s="143" t="s">
        <v>10</v>
      </c>
      <c r="B13" s="143"/>
    </row>
    <row r="14" spans="1:5" s="52" customFormat="1" hidden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60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0.3</v>
      </c>
    </row>
    <row r="24" spans="1:2" x14ac:dyDescent="0.25">
      <c r="A24" s="3" t="s">
        <v>17</v>
      </c>
      <c r="B24" s="3">
        <f>B23-B8</f>
        <v>0.3</v>
      </c>
    </row>
    <row r="25" spans="1:2" ht="15.75" thickBot="1" x14ac:dyDescent="0.3">
      <c r="A25" s="2"/>
      <c r="B25" s="2"/>
    </row>
    <row r="26" spans="1:2" x14ac:dyDescent="0.25">
      <c r="A26" s="157" t="s">
        <v>18</v>
      </c>
      <c r="B26" s="158"/>
    </row>
    <row r="27" spans="1:2" ht="15.75" thickBot="1" x14ac:dyDescent="0.3">
      <c r="A27" s="14"/>
      <c r="B27" s="21"/>
    </row>
    <row r="28" spans="1:2" ht="15.75" thickBot="1" x14ac:dyDescent="0.3">
      <c r="A28" s="134" t="s">
        <v>19</v>
      </c>
      <c r="B28" s="135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0.65</v>
      </c>
    </row>
    <row r="33" spans="1:2" x14ac:dyDescent="0.25">
      <c r="A33" s="6" t="s">
        <v>22</v>
      </c>
      <c r="B33" s="7">
        <f>B9</f>
        <v>0.3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553.79999999999995</v>
      </c>
    </row>
    <row r="36" spans="1:2" ht="15.75" thickBot="1" x14ac:dyDescent="0.3">
      <c r="A36" s="14"/>
      <c r="B36" s="21"/>
    </row>
    <row r="37" spans="1:2" ht="15.75" thickBot="1" x14ac:dyDescent="0.3">
      <c r="A37" s="134" t="s">
        <v>25</v>
      </c>
      <c r="B37" s="135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745.5</v>
      </c>
    </row>
    <row r="42" spans="1:2" ht="15.75" thickBot="1" x14ac:dyDescent="0.3">
      <c r="A42" s="2"/>
      <c r="B42" s="2"/>
    </row>
    <row r="43" spans="1:2" ht="15.75" thickBot="1" x14ac:dyDescent="0.3">
      <c r="A43" s="159" t="s">
        <v>30</v>
      </c>
      <c r="B43" s="160"/>
    </row>
    <row r="44" spans="1:2" ht="30" x14ac:dyDescent="0.25">
      <c r="A44" s="19" t="s">
        <v>31</v>
      </c>
      <c r="B44" s="32">
        <v>0</v>
      </c>
    </row>
    <row r="45" spans="1:2" x14ac:dyDescent="0.25">
      <c r="A45" s="6" t="s">
        <v>32</v>
      </c>
      <c r="B45" s="8">
        <v>0</v>
      </c>
    </row>
    <row r="46" spans="1:2" x14ac:dyDescent="0.25">
      <c r="A46" s="6" t="s">
        <v>33</v>
      </c>
      <c r="B46" s="7">
        <v>0</v>
      </c>
    </row>
    <row r="47" spans="1:2" x14ac:dyDescent="0.25">
      <c r="A47" s="6" t="s">
        <v>34</v>
      </c>
      <c r="B47" s="7">
        <v>0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0</v>
      </c>
    </row>
    <row r="51" spans="1:2" ht="15.75" thickBot="1" x14ac:dyDescent="0.3">
      <c r="A51" s="18"/>
      <c r="B51" s="31"/>
    </row>
    <row r="52" spans="1:2" ht="15.75" thickBot="1" x14ac:dyDescent="0.3">
      <c r="A52" s="134" t="s">
        <v>37</v>
      </c>
      <c r="B52" s="135"/>
    </row>
    <row r="53" spans="1:2" x14ac:dyDescent="0.25">
      <c r="A53" s="19" t="s">
        <v>38</v>
      </c>
      <c r="B53" s="24">
        <f>B35+B41+B50</f>
        <v>1299.3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15.75" thickBot="1" x14ac:dyDescent="0.3">
      <c r="A57" s="134" t="s">
        <v>40</v>
      </c>
      <c r="B57" s="135"/>
    </row>
    <row r="58" spans="1:2" ht="45" x14ac:dyDescent="0.25">
      <c r="A58" s="19" t="s">
        <v>41</v>
      </c>
      <c r="B58" s="24">
        <v>0.95</v>
      </c>
    </row>
    <row r="59" spans="1:2" x14ac:dyDescent="0.25">
      <c r="A59" s="6" t="s">
        <v>42</v>
      </c>
      <c r="B59" s="7">
        <f>B9</f>
        <v>0.3</v>
      </c>
    </row>
    <row r="60" spans="1:2" ht="90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45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21.375</v>
      </c>
    </row>
    <row r="64" spans="1:2" ht="15.75" thickBot="1" x14ac:dyDescent="0.3">
      <c r="A64" s="2"/>
      <c r="B64" s="2"/>
    </row>
    <row r="65" spans="1:2" ht="15.75" thickBot="1" x14ac:dyDescent="0.3">
      <c r="A65" s="134" t="s">
        <v>46</v>
      </c>
      <c r="B65" s="135"/>
    </row>
    <row r="66" spans="1:2" x14ac:dyDescent="0.25">
      <c r="A66" s="19" t="s">
        <v>47</v>
      </c>
      <c r="B66" s="24">
        <f>B5+B6+B7</f>
        <v>0.3</v>
      </c>
    </row>
    <row r="67" spans="1:2" x14ac:dyDescent="0.25">
      <c r="A67" s="6" t="s">
        <v>48</v>
      </c>
      <c r="B67" s="8">
        <v>0.7</v>
      </c>
    </row>
    <row r="68" spans="1:2" x14ac:dyDescent="0.25">
      <c r="A68" s="6" t="s">
        <v>49</v>
      </c>
      <c r="B68" s="7">
        <v>189</v>
      </c>
    </row>
    <row r="69" spans="1:2" ht="30" x14ac:dyDescent="0.25">
      <c r="A69" s="6" t="s">
        <v>50</v>
      </c>
      <c r="B69" s="7">
        <v>0.8</v>
      </c>
    </row>
    <row r="70" spans="1:2" ht="30" x14ac:dyDescent="0.25">
      <c r="A70" s="6" t="s">
        <v>51</v>
      </c>
      <c r="B70" s="7"/>
    </row>
    <row r="71" spans="1:2" x14ac:dyDescent="0.25">
      <c r="A71" s="6" t="s">
        <v>52</v>
      </c>
      <c r="B71" s="8">
        <v>1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317.52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7" t="s">
        <v>56</v>
      </c>
      <c r="B78" s="158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x14ac:dyDescent="0.25">
      <c r="A85" s="6" t="s">
        <v>60</v>
      </c>
      <c r="B85" s="7"/>
    </row>
    <row r="86" spans="1:2" x14ac:dyDescent="0.25">
      <c r="A86" s="17" t="s">
        <v>94</v>
      </c>
      <c r="B86" s="7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42" customHeight="1" x14ac:dyDescent="0.25">
      <c r="A97" s="14"/>
      <c r="B97" s="15"/>
    </row>
    <row r="98" spans="1:2" x14ac:dyDescent="0.25">
      <c r="A98" s="136" t="s">
        <v>65</v>
      </c>
      <c r="B98" s="151">
        <v>317.51499999999999</v>
      </c>
    </row>
    <row r="99" spans="1:2" ht="5.25" customHeight="1" x14ac:dyDescent="0.25">
      <c r="A99" s="137"/>
      <c r="B99" s="152"/>
    </row>
    <row r="100" spans="1:2" hidden="1" x14ac:dyDescent="0.25">
      <c r="A100" s="138"/>
      <c r="B100" s="153"/>
    </row>
    <row r="101" spans="1:2" s="40" customFormat="1" ht="15.75" thickBot="1" x14ac:dyDescent="0.3">
      <c r="A101" s="51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47" t="s">
        <v>70</v>
      </c>
      <c r="B104" s="148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39"/>
      <c r="B112" s="151">
        <v>0</v>
      </c>
    </row>
    <row r="113" spans="1:2" x14ac:dyDescent="0.25">
      <c r="A113" s="139"/>
      <c r="B113" s="152"/>
    </row>
    <row r="114" spans="1:2" x14ac:dyDescent="0.25">
      <c r="A114" s="139"/>
      <c r="B114" s="153"/>
    </row>
    <row r="115" spans="1:2" x14ac:dyDescent="0.25">
      <c r="A115" s="6" t="s">
        <v>75</v>
      </c>
      <c r="B115" s="8">
        <v>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39"/>
      <c r="B119" s="151">
        <v>0</v>
      </c>
    </row>
    <row r="120" spans="1:2" x14ac:dyDescent="0.25">
      <c r="A120" s="139"/>
      <c r="B120" s="152"/>
    </row>
    <row r="121" spans="1:2" x14ac:dyDescent="0.25">
      <c r="A121" s="139"/>
      <c r="B121" s="153"/>
    </row>
    <row r="122" spans="1:2" x14ac:dyDescent="0.25">
      <c r="A122" s="6" t="s">
        <v>78</v>
      </c>
      <c r="B122" s="8">
        <v>0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4</v>
      </c>
    </row>
    <row r="127" spans="1:2" x14ac:dyDescent="0.25">
      <c r="A127" s="2"/>
      <c r="B127" s="2"/>
    </row>
    <row r="128" spans="1:2" s="40" customFormat="1" hidden="1" x14ac:dyDescent="0.25">
      <c r="A128" s="44" t="s">
        <v>82</v>
      </c>
      <c r="B128" s="44"/>
    </row>
    <row r="129" spans="1:2" s="40" customFormat="1" hidden="1" x14ac:dyDescent="0.25">
      <c r="A129" s="45" t="s">
        <v>72</v>
      </c>
      <c r="B129" s="45"/>
    </row>
    <row r="130" spans="1:2" s="40" customFormat="1" hidden="1" x14ac:dyDescent="0.25">
      <c r="A130" s="46"/>
      <c r="B130" s="45"/>
    </row>
    <row r="131" spans="1:2" s="40" customFormat="1" hidden="1" x14ac:dyDescent="0.25">
      <c r="A131" s="45" t="s">
        <v>73</v>
      </c>
      <c r="B131" s="45">
        <v>7</v>
      </c>
    </row>
    <row r="132" spans="1:2" s="40" customFormat="1" hidden="1" x14ac:dyDescent="0.25">
      <c r="A132" s="45"/>
      <c r="B132" s="45"/>
    </row>
    <row r="133" spans="1:2" s="40" customFormat="1" hidden="1" x14ac:dyDescent="0.25">
      <c r="A133" s="45" t="s">
        <v>74</v>
      </c>
      <c r="B133" s="45"/>
    </row>
    <row r="134" spans="1:2" s="40" customFormat="1" hidden="1" x14ac:dyDescent="0.25">
      <c r="A134" s="161"/>
      <c r="B134" s="45"/>
    </row>
    <row r="135" spans="1:2" s="40" customFormat="1" hidden="1" x14ac:dyDescent="0.25">
      <c r="A135" s="161"/>
      <c r="B135" s="45"/>
    </row>
    <row r="136" spans="1:2" s="40" customFormat="1" hidden="1" x14ac:dyDescent="0.25">
      <c r="A136" s="161"/>
      <c r="B136" s="45">
        <v>0</v>
      </c>
    </row>
    <row r="137" spans="1:2" s="40" customFormat="1" hidden="1" x14ac:dyDescent="0.25">
      <c r="A137" s="45" t="s">
        <v>75</v>
      </c>
      <c r="B137" s="46"/>
    </row>
    <row r="138" spans="1:2" s="40" customFormat="1" hidden="1" x14ac:dyDescent="0.25">
      <c r="A138" s="45" t="s">
        <v>76</v>
      </c>
      <c r="B138" s="46"/>
    </row>
    <row r="139" spans="1:2" s="40" customFormat="1" hidden="1" x14ac:dyDescent="0.25">
      <c r="A139" s="45"/>
      <c r="B139" s="46"/>
    </row>
    <row r="140" spans="1:2" s="40" customFormat="1" ht="30" hidden="1" x14ac:dyDescent="0.25">
      <c r="A140" s="45" t="s">
        <v>77</v>
      </c>
      <c r="B140" s="45"/>
    </row>
    <row r="141" spans="1:2" s="40" customFormat="1" hidden="1" x14ac:dyDescent="0.25">
      <c r="A141" s="161"/>
      <c r="B141" s="45"/>
    </row>
    <row r="142" spans="1:2" s="40" customFormat="1" hidden="1" x14ac:dyDescent="0.25">
      <c r="A142" s="161"/>
      <c r="B142" s="45"/>
    </row>
    <row r="143" spans="1:2" s="40" customFormat="1" hidden="1" x14ac:dyDescent="0.25">
      <c r="A143" s="161"/>
      <c r="B143" s="45">
        <v>0</v>
      </c>
    </row>
    <row r="144" spans="1:2" s="40" customFormat="1" hidden="1" x14ac:dyDescent="0.25">
      <c r="A144" s="45" t="s">
        <v>78</v>
      </c>
      <c r="B144" s="46"/>
    </row>
    <row r="145" spans="1:2" s="40" customFormat="1" hidden="1" x14ac:dyDescent="0.25">
      <c r="A145" s="45" t="s">
        <v>79</v>
      </c>
      <c r="B145" s="46"/>
    </row>
    <row r="146" spans="1:2" s="40" customFormat="1" hidden="1" x14ac:dyDescent="0.25">
      <c r="A146" s="45"/>
      <c r="B146" s="45"/>
    </row>
    <row r="147" spans="1:2" s="40" customFormat="1" ht="30" hidden="1" x14ac:dyDescent="0.25">
      <c r="A147" s="45" t="s">
        <v>80</v>
      </c>
      <c r="B147" s="45"/>
    </row>
    <row r="148" spans="1:2" s="40" customFormat="1" hidden="1" x14ac:dyDescent="0.25">
      <c r="A148" s="45" t="s">
        <v>81</v>
      </c>
      <c r="B148" s="45">
        <v>7</v>
      </c>
    </row>
    <row r="149" spans="1:2" x14ac:dyDescent="0.25">
      <c r="A149" s="2"/>
      <c r="B149" s="2"/>
    </row>
    <row r="150" spans="1:2" ht="15.75" thickBot="1" x14ac:dyDescent="0.3">
      <c r="A150" s="2"/>
      <c r="B150" s="2"/>
    </row>
    <row r="151" spans="1:2" ht="19.5" thickBot="1" x14ac:dyDescent="0.3">
      <c r="A151" s="147" t="s">
        <v>96</v>
      </c>
      <c r="B151" s="148"/>
    </row>
    <row r="152" spans="1:2" ht="47.2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41.634706919062388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41.634706919062388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0.3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4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47" t="s">
        <v>89</v>
      </c>
      <c r="B173" s="148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31.226030189296793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3">
    <mergeCell ref="A134:A136"/>
    <mergeCell ref="A141:A143"/>
    <mergeCell ref="A151:B151"/>
    <mergeCell ref="A173:B173"/>
    <mergeCell ref="A98:A100"/>
    <mergeCell ref="B98:B100"/>
    <mergeCell ref="A104:B104"/>
    <mergeCell ref="A112:A114"/>
    <mergeCell ref="B112:B114"/>
    <mergeCell ref="A119:A121"/>
    <mergeCell ref="B119:B121"/>
    <mergeCell ref="A78:B78"/>
    <mergeCell ref="A1:B1"/>
    <mergeCell ref="A2:B2"/>
    <mergeCell ref="A3:B3"/>
    <mergeCell ref="A13:B13"/>
    <mergeCell ref="A26:B26"/>
    <mergeCell ref="A28:B28"/>
    <mergeCell ref="A37:B37"/>
    <mergeCell ref="A43:B43"/>
    <mergeCell ref="A52:B52"/>
    <mergeCell ref="A57:B57"/>
    <mergeCell ref="A65:B65"/>
  </mergeCells>
  <hyperlinks>
    <hyperlink ref="A79" r:id="rId1" display="http://www.slpl.ru/node/375/pro2"/>
  </hyperlinks>
  <pageMargins left="0.7" right="0.7" top="0.75" bottom="0.75" header="0.3" footer="0.3"/>
  <pageSetup paperSize="9" scale="92" fitToHeight="0" orientation="portrait" horizont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E179"/>
  <sheetViews>
    <sheetView topLeftCell="A7" workbookViewId="0">
      <selection activeCell="A177" sqref="A177"/>
    </sheetView>
  </sheetViews>
  <sheetFormatPr defaultRowHeight="15" x14ac:dyDescent="0.25"/>
  <cols>
    <col min="1" max="1" width="87.140625" customWidth="1"/>
    <col min="2" max="2" width="11.5703125" bestFit="1" customWidth="1"/>
  </cols>
  <sheetData>
    <row r="1" spans="1:5" ht="49.5" customHeight="1" thickBot="1" x14ac:dyDescent="0.3">
      <c r="A1" s="144" t="s">
        <v>101</v>
      </c>
      <c r="B1" s="145"/>
    </row>
    <row r="2" spans="1:5" ht="15.75" thickBot="1" x14ac:dyDescent="0.3">
      <c r="A2" s="146" t="s">
        <v>0</v>
      </c>
      <c r="B2" s="146"/>
    </row>
    <row r="3" spans="1:5" ht="15.75" thickBot="1" x14ac:dyDescent="0.3">
      <c r="A3" s="141" t="s">
        <v>1</v>
      </c>
      <c r="B3" s="142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1.05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0.1</v>
      </c>
    </row>
    <row r="9" spans="1:5" x14ac:dyDescent="0.25">
      <c r="A9" s="6" t="s">
        <v>7</v>
      </c>
      <c r="B9" s="7">
        <f>SUM(B5:B8)</f>
        <v>1.1500000000000001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0.60199999999999998</v>
      </c>
    </row>
    <row r="12" spans="1:5" x14ac:dyDescent="0.25">
      <c r="A12" s="2"/>
      <c r="B12" s="2"/>
    </row>
    <row r="13" spans="1:5" x14ac:dyDescent="0.25">
      <c r="A13" s="162" t="s">
        <v>10</v>
      </c>
      <c r="B13" s="162"/>
    </row>
    <row r="14" spans="1:5" x14ac:dyDescent="0.25">
      <c r="A14" s="37" t="s">
        <v>11</v>
      </c>
      <c r="B14" s="37"/>
    </row>
    <row r="15" spans="1:5" x14ac:dyDescent="0.25">
      <c r="A15" s="37" t="s">
        <v>12</v>
      </c>
      <c r="B15" s="37"/>
    </row>
    <row r="16" spans="1:5" ht="1.5" customHeight="1" x14ac:dyDescent="0.25">
      <c r="A16" s="33" t="s">
        <v>13</v>
      </c>
      <c r="B16" s="34"/>
    </row>
    <row r="17" spans="1:2" hidden="1" x14ac:dyDescent="0.25">
      <c r="A17" s="33" t="s">
        <v>14</v>
      </c>
      <c r="B17" s="34"/>
    </row>
    <row r="18" spans="1:2" hidden="1" x14ac:dyDescent="0.25">
      <c r="A18" s="33" t="s">
        <v>7</v>
      </c>
      <c r="B18" s="34">
        <v>0</v>
      </c>
    </row>
    <row r="19" spans="1:2" ht="60" hidden="1" x14ac:dyDescent="0.25">
      <c r="A19" s="33" t="s">
        <v>15</v>
      </c>
      <c r="B19" s="34"/>
    </row>
    <row r="20" spans="1:2" ht="15.75" hidden="1" thickBot="1" x14ac:dyDescent="0.3">
      <c r="A20" s="35" t="s">
        <v>9</v>
      </c>
      <c r="B20" s="36">
        <v>0</v>
      </c>
    </row>
    <row r="21" spans="1:2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102</v>
      </c>
      <c r="B23" s="3">
        <f>B9+B18</f>
        <v>1.1500000000000001</v>
      </c>
    </row>
    <row r="24" spans="1:2" x14ac:dyDescent="0.25">
      <c r="A24" s="3" t="s">
        <v>17</v>
      </c>
      <c r="B24" s="3">
        <f>B23-B8</f>
        <v>1.05</v>
      </c>
    </row>
    <row r="25" spans="1:2" ht="15.75" thickBot="1" x14ac:dyDescent="0.3">
      <c r="A25" s="2"/>
      <c r="B25" s="2"/>
    </row>
    <row r="26" spans="1:2" ht="32.25" customHeight="1" x14ac:dyDescent="0.25">
      <c r="A26" s="163" t="s">
        <v>103</v>
      </c>
      <c r="B26" s="164"/>
    </row>
    <row r="27" spans="1:2" ht="15.75" thickBot="1" x14ac:dyDescent="0.3">
      <c r="A27" s="14"/>
      <c r="B27" s="21"/>
    </row>
    <row r="28" spans="1:2" ht="15.75" thickBot="1" x14ac:dyDescent="0.3">
      <c r="A28" s="134" t="s">
        <v>19</v>
      </c>
      <c r="B28" s="135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104</v>
      </c>
      <c r="B32" s="7">
        <f>B11</f>
        <v>0.60199999999999998</v>
      </c>
    </row>
    <row r="33" spans="1:2" x14ac:dyDescent="0.25">
      <c r="A33" s="6" t="s">
        <v>22</v>
      </c>
      <c r="B33" s="7">
        <f>B9</f>
        <v>1.1500000000000001</v>
      </c>
    </row>
    <row r="34" spans="1:2" x14ac:dyDescent="0.25">
      <c r="A34" s="6" t="s">
        <v>105</v>
      </c>
      <c r="B34" s="7"/>
    </row>
    <row r="35" spans="1:2" ht="15.75" thickBot="1" x14ac:dyDescent="0.3">
      <c r="A35" s="9" t="s">
        <v>24</v>
      </c>
      <c r="B35" s="10">
        <f>10*B31*B32*B33</f>
        <v>1966.1320000000001</v>
      </c>
    </row>
    <row r="36" spans="1:2" ht="15.75" thickBot="1" x14ac:dyDescent="0.3">
      <c r="A36" s="14"/>
      <c r="B36" s="21"/>
    </row>
    <row r="37" spans="1:2" ht="15.75" thickBot="1" x14ac:dyDescent="0.3">
      <c r="A37" s="134" t="s">
        <v>25</v>
      </c>
      <c r="B37" s="135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106</v>
      </c>
      <c r="B39" s="8">
        <v>0.7</v>
      </c>
    </row>
    <row r="40" spans="1:2" x14ac:dyDescent="0.25">
      <c r="A40" s="6" t="s">
        <v>107</v>
      </c>
      <c r="B40" s="7"/>
    </row>
    <row r="41" spans="1:2" ht="15.75" thickBot="1" x14ac:dyDescent="0.3">
      <c r="A41" s="9" t="s">
        <v>29</v>
      </c>
      <c r="B41" s="10">
        <f>10*B38*B39*B33</f>
        <v>2857.7500000000005</v>
      </c>
    </row>
    <row r="42" spans="1:2" ht="15.75" thickBot="1" x14ac:dyDescent="0.3">
      <c r="A42" s="2"/>
      <c r="B42" s="2"/>
    </row>
    <row r="43" spans="1:2" x14ac:dyDescent="0.25">
      <c r="A43" s="149" t="s">
        <v>30</v>
      </c>
      <c r="B43" s="150"/>
    </row>
    <row r="44" spans="1:2" ht="30" x14ac:dyDescent="0.25">
      <c r="A44" s="6" t="s">
        <v>31</v>
      </c>
      <c r="B44" s="8">
        <v>0.9</v>
      </c>
    </row>
    <row r="45" spans="1:2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1.05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708.75</v>
      </c>
    </row>
    <row r="51" spans="1:2" x14ac:dyDescent="0.25">
      <c r="A51" s="6"/>
      <c r="B51" s="7"/>
    </row>
    <row r="52" spans="1:2" ht="30" x14ac:dyDescent="0.25">
      <c r="A52" s="25" t="s">
        <v>108</v>
      </c>
      <c r="B52" s="7"/>
    </row>
    <row r="53" spans="1:2" x14ac:dyDescent="0.25">
      <c r="A53" s="6" t="s">
        <v>38</v>
      </c>
      <c r="B53" s="7">
        <f>B35+B41+B50</f>
        <v>5532.6320000000005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38.25" customHeight="1" thickBot="1" x14ac:dyDescent="0.3">
      <c r="A57" s="134" t="s">
        <v>40</v>
      </c>
      <c r="B57" s="135"/>
    </row>
    <row r="58" spans="1:2" ht="45" x14ac:dyDescent="0.25">
      <c r="A58" s="19" t="s">
        <v>41</v>
      </c>
      <c r="B58" s="24">
        <v>0.876</v>
      </c>
    </row>
    <row r="59" spans="1:2" x14ac:dyDescent="0.25">
      <c r="A59" s="6" t="s">
        <v>42</v>
      </c>
      <c r="B59" s="7">
        <f>B24</f>
        <v>1.05</v>
      </c>
    </row>
    <row r="60" spans="1:2" ht="75" x14ac:dyDescent="0.25">
      <c r="A60" s="6" t="s">
        <v>109</v>
      </c>
      <c r="B60" s="8">
        <v>7.5</v>
      </c>
    </row>
    <row r="61" spans="1:2" x14ac:dyDescent="0.25">
      <c r="A61" s="6"/>
      <c r="B61" s="7"/>
    </row>
    <row r="62" spans="1:2" ht="30" x14ac:dyDescent="0.25">
      <c r="A62" s="6" t="s">
        <v>110</v>
      </c>
      <c r="B62" s="7"/>
    </row>
    <row r="63" spans="1:2" ht="15.75" thickBot="1" x14ac:dyDescent="0.3">
      <c r="A63" s="9" t="s">
        <v>45</v>
      </c>
      <c r="B63" s="10">
        <f>10*B60*B58*B59</f>
        <v>68.984999999999999</v>
      </c>
    </row>
    <row r="64" spans="1:2" ht="15.75" thickBot="1" x14ac:dyDescent="0.3">
      <c r="A64" s="2"/>
      <c r="B64" s="2"/>
    </row>
    <row r="65" spans="1:2" ht="15.75" thickBot="1" x14ac:dyDescent="0.3">
      <c r="A65" s="134" t="s">
        <v>46</v>
      </c>
      <c r="B65" s="135"/>
    </row>
    <row r="66" spans="1:2" x14ac:dyDescent="0.25">
      <c r="A66" s="19" t="s">
        <v>47</v>
      </c>
      <c r="B66" s="24">
        <f>B5+B6+B7</f>
        <v>1.05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x14ac:dyDescent="0.25">
      <c r="A69" s="6" t="s">
        <v>50</v>
      </c>
      <c r="B69" s="7">
        <v>0.8</v>
      </c>
    </row>
    <row r="70" spans="1:2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30" x14ac:dyDescent="0.25">
      <c r="A74" s="6" t="s">
        <v>111</v>
      </c>
      <c r="B74" s="7"/>
    </row>
    <row r="75" spans="1:2" ht="15.75" thickBot="1" x14ac:dyDescent="0.3">
      <c r="A75" s="9" t="s">
        <v>55</v>
      </c>
      <c r="B75" s="10">
        <f>10*B66*B67*B68*B69*B71</f>
        <v>1143.0720000000001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33.75" customHeight="1" thickBot="1" x14ac:dyDescent="0.3">
      <c r="A78" s="157" t="s">
        <v>56</v>
      </c>
      <c r="B78" s="158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s="40" customFormat="1" x14ac:dyDescent="0.25">
      <c r="A85" s="38" t="s">
        <v>60</v>
      </c>
      <c r="B85" s="39"/>
    </row>
    <row r="86" spans="1:2" s="40" customFormat="1" x14ac:dyDescent="0.25">
      <c r="A86" s="41" t="s">
        <v>94</v>
      </c>
      <c r="B86" s="39"/>
    </row>
    <row r="87" spans="1:2" s="40" customFormat="1" ht="30.75" thickBot="1" x14ac:dyDescent="0.3">
      <c r="A87" s="42" t="s">
        <v>61</v>
      </c>
      <c r="B87" s="43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x14ac:dyDescent="0.25">
      <c r="A93" s="6" t="s">
        <v>66</v>
      </c>
      <c r="B93" s="7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33.75" customHeight="1" x14ac:dyDescent="0.25">
      <c r="A97" s="14"/>
      <c r="B97" s="15"/>
    </row>
    <row r="98" spans="1:2" x14ac:dyDescent="0.25">
      <c r="A98" s="136" t="s">
        <v>65</v>
      </c>
      <c r="B98" s="151">
        <v>317.51499999999999</v>
      </c>
    </row>
    <row r="99" spans="1:2" x14ac:dyDescent="0.25">
      <c r="A99" s="137"/>
      <c r="B99" s="152"/>
    </row>
    <row r="100" spans="1:2" x14ac:dyDescent="0.25">
      <c r="A100" s="138"/>
      <c r="B100" s="153"/>
    </row>
    <row r="101" spans="1:2" ht="15.75" thickBot="1" x14ac:dyDescent="0.3">
      <c r="A101" s="16" t="s">
        <v>66</v>
      </c>
      <c r="B101" s="10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47" t="s">
        <v>70</v>
      </c>
      <c r="B104" s="148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39"/>
      <c r="B112" s="154">
        <v>3.6</v>
      </c>
    </row>
    <row r="113" spans="1:2" x14ac:dyDescent="0.25">
      <c r="A113" s="139"/>
      <c r="B113" s="155"/>
    </row>
    <row r="114" spans="1:2" x14ac:dyDescent="0.25">
      <c r="A114" s="139"/>
      <c r="B114" s="156"/>
    </row>
    <row r="115" spans="1:2" x14ac:dyDescent="0.25">
      <c r="A115" s="6" t="s">
        <v>75</v>
      </c>
      <c r="B115" s="8">
        <v>120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39"/>
      <c r="B119" s="154">
        <v>10.346</v>
      </c>
    </row>
    <row r="120" spans="1:2" x14ac:dyDescent="0.25">
      <c r="A120" s="139"/>
      <c r="B120" s="155"/>
    </row>
    <row r="121" spans="1:2" x14ac:dyDescent="0.25">
      <c r="A121" s="139"/>
      <c r="B121" s="156"/>
    </row>
    <row r="122" spans="1:2" x14ac:dyDescent="0.25">
      <c r="A122" s="6" t="s">
        <v>78</v>
      </c>
      <c r="B122" s="8">
        <v>426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17.946000000000002</v>
      </c>
    </row>
    <row r="127" spans="1:2" x14ac:dyDescent="0.25">
      <c r="A127" s="2"/>
      <c r="B127" s="2"/>
    </row>
    <row r="128" spans="1:2" x14ac:dyDescent="0.25">
      <c r="A128" s="47" t="s">
        <v>82</v>
      </c>
      <c r="B128" s="47"/>
    </row>
    <row r="129" spans="1:2" ht="10.5" customHeight="1" thickBot="1" x14ac:dyDescent="0.3">
      <c r="A129" s="47" t="s">
        <v>72</v>
      </c>
      <c r="B129" s="47"/>
    </row>
    <row r="130" spans="1:2" ht="15.75" hidden="1" thickBot="1" x14ac:dyDescent="0.3">
      <c r="A130" s="48"/>
      <c r="B130" s="47"/>
    </row>
    <row r="131" spans="1:2" ht="15.75" hidden="1" thickBot="1" x14ac:dyDescent="0.3">
      <c r="A131" s="47" t="s">
        <v>73</v>
      </c>
      <c r="B131" s="47">
        <v>7</v>
      </c>
    </row>
    <row r="132" spans="1:2" ht="15.75" hidden="1" thickBot="1" x14ac:dyDescent="0.3">
      <c r="A132" s="47"/>
      <c r="B132" s="47"/>
    </row>
    <row r="133" spans="1:2" ht="15.75" hidden="1" thickBot="1" x14ac:dyDescent="0.3">
      <c r="A133" s="47" t="s">
        <v>74</v>
      </c>
      <c r="B133" s="47"/>
    </row>
    <row r="134" spans="1:2" ht="15.75" hidden="1" thickBot="1" x14ac:dyDescent="0.3">
      <c r="A134" s="140"/>
      <c r="B134" s="47"/>
    </row>
    <row r="135" spans="1:2" ht="15.75" hidden="1" thickBot="1" x14ac:dyDescent="0.3">
      <c r="A135" s="140"/>
      <c r="B135" s="47"/>
    </row>
    <row r="136" spans="1:2" ht="15.75" hidden="1" thickBot="1" x14ac:dyDescent="0.3">
      <c r="A136" s="140"/>
      <c r="B136" s="47">
        <v>0</v>
      </c>
    </row>
    <row r="137" spans="1:2" ht="15.75" hidden="1" thickBot="1" x14ac:dyDescent="0.3">
      <c r="A137" s="47" t="s">
        <v>75</v>
      </c>
      <c r="B137" s="48"/>
    </row>
    <row r="138" spans="1:2" ht="15.75" hidden="1" thickBot="1" x14ac:dyDescent="0.3">
      <c r="A138" s="47" t="s">
        <v>76</v>
      </c>
      <c r="B138" s="48"/>
    </row>
    <row r="139" spans="1:2" ht="15.75" hidden="1" thickBot="1" x14ac:dyDescent="0.3">
      <c r="A139" s="47"/>
      <c r="B139" s="48"/>
    </row>
    <row r="140" spans="1:2" ht="30.75" hidden="1" thickBot="1" x14ac:dyDescent="0.3">
      <c r="A140" s="47" t="s">
        <v>77</v>
      </c>
      <c r="B140" s="47"/>
    </row>
    <row r="141" spans="1:2" ht="15.75" hidden="1" thickBot="1" x14ac:dyDescent="0.3">
      <c r="A141" s="140"/>
      <c r="B141" s="47"/>
    </row>
    <row r="142" spans="1:2" ht="15.75" hidden="1" thickBot="1" x14ac:dyDescent="0.3">
      <c r="A142" s="140"/>
      <c r="B142" s="47"/>
    </row>
    <row r="143" spans="1:2" ht="15.75" hidden="1" thickBot="1" x14ac:dyDescent="0.3">
      <c r="A143" s="140"/>
      <c r="B143" s="47">
        <v>0</v>
      </c>
    </row>
    <row r="144" spans="1:2" ht="15.75" hidden="1" thickBot="1" x14ac:dyDescent="0.3">
      <c r="A144" s="47" t="s">
        <v>78</v>
      </c>
      <c r="B144" s="48"/>
    </row>
    <row r="145" spans="1:2" ht="15.75" hidden="1" thickBot="1" x14ac:dyDescent="0.3">
      <c r="A145" s="47" t="s">
        <v>79</v>
      </c>
      <c r="B145" s="48"/>
    </row>
    <row r="146" spans="1:2" ht="15.75" hidden="1" thickBot="1" x14ac:dyDescent="0.3">
      <c r="A146" s="47"/>
      <c r="B146" s="47"/>
    </row>
    <row r="147" spans="1:2" ht="30.75" hidden="1" thickBot="1" x14ac:dyDescent="0.3">
      <c r="A147" s="47" t="s">
        <v>80</v>
      </c>
      <c r="B147" s="47"/>
    </row>
    <row r="148" spans="1:2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19.5" thickBot="1" x14ac:dyDescent="0.3">
      <c r="A151" s="147" t="s">
        <v>96</v>
      </c>
      <c r="B151" s="148"/>
    </row>
    <row r="152" spans="1:2" ht="31.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62.871708158836789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62.871708158836789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1.05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17.946000000000002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47" t="s">
        <v>89</v>
      </c>
      <c r="B173" s="148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47.153781119127594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2">
    <mergeCell ref="A141:A143"/>
    <mergeCell ref="A151:B151"/>
    <mergeCell ref="A173:B173"/>
    <mergeCell ref="A104:B104"/>
    <mergeCell ref="A112:A114"/>
    <mergeCell ref="B112:B114"/>
    <mergeCell ref="A119:A121"/>
    <mergeCell ref="B119:B121"/>
    <mergeCell ref="A134:A136"/>
    <mergeCell ref="A98:A100"/>
    <mergeCell ref="B98:B100"/>
    <mergeCell ref="A1:B1"/>
    <mergeCell ref="A2:B2"/>
    <mergeCell ref="A3:B3"/>
    <mergeCell ref="A13:B13"/>
    <mergeCell ref="A26:B26"/>
    <mergeCell ref="A28:B28"/>
    <mergeCell ref="A37:B37"/>
    <mergeCell ref="A43:B43"/>
    <mergeCell ref="A57:B57"/>
    <mergeCell ref="A65:B65"/>
    <mergeCell ref="A78:B78"/>
  </mergeCells>
  <hyperlinks>
    <hyperlink ref="A79" r:id="rId1" display="http://www.slpl.ru/node/375/pro2"/>
  </hyperlinks>
  <pageMargins left="0.7" right="0.7" top="0.75" bottom="0.75" header="0.3" footer="0.3"/>
  <pageSetup paperSize="9" scale="88" fitToHeight="0" orientation="portrait" horizont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E179"/>
  <sheetViews>
    <sheetView tabSelected="1" view="pageLayout" topLeftCell="A155" zoomScale="115" zoomScaleNormal="100" zoomScalePageLayoutView="115" workbookViewId="0">
      <selection activeCell="B123" sqref="B123:B127"/>
    </sheetView>
  </sheetViews>
  <sheetFormatPr defaultRowHeight="14.25" x14ac:dyDescent="0.2"/>
  <cols>
    <col min="1" max="1" width="75.5703125" style="57" customWidth="1"/>
    <col min="2" max="2" width="9.28515625" style="57" customWidth="1"/>
    <col min="3" max="16384" width="9.140625" style="57"/>
  </cols>
  <sheetData>
    <row r="1" spans="1:5" ht="55.5" customHeight="1" thickBot="1" x14ac:dyDescent="0.25">
      <c r="A1" s="181" t="s">
        <v>156</v>
      </c>
      <c r="B1" s="182"/>
    </row>
    <row r="2" spans="1:5" ht="15" thickBot="1" x14ac:dyDescent="0.25">
      <c r="A2" s="183" t="s">
        <v>0</v>
      </c>
      <c r="B2" s="183"/>
    </row>
    <row r="3" spans="1:5" ht="15" thickBot="1" x14ac:dyDescent="0.25">
      <c r="A3" s="184" t="s">
        <v>1</v>
      </c>
      <c r="B3" s="185"/>
    </row>
    <row r="4" spans="1:5" x14ac:dyDescent="0.2">
      <c r="A4" s="98" t="s">
        <v>2</v>
      </c>
      <c r="B4" s="99"/>
      <c r="E4" s="60"/>
    </row>
    <row r="5" spans="1:5" x14ac:dyDescent="0.2">
      <c r="A5" s="100" t="s">
        <v>120</v>
      </c>
      <c r="B5" s="101"/>
    </row>
    <row r="6" spans="1:5" x14ac:dyDescent="0.2">
      <c r="A6" s="112"/>
      <c r="B6" s="101"/>
    </row>
    <row r="7" spans="1:5" x14ac:dyDescent="0.2">
      <c r="A7" s="112" t="s">
        <v>121</v>
      </c>
      <c r="B7" s="101">
        <v>0</v>
      </c>
    </row>
    <row r="8" spans="1:5" x14ac:dyDescent="0.2">
      <c r="A8" s="112" t="s">
        <v>122</v>
      </c>
      <c r="B8" s="101">
        <v>2.472</v>
      </c>
    </row>
    <row r="9" spans="1:5" x14ac:dyDescent="0.2">
      <c r="A9" s="100" t="s">
        <v>4</v>
      </c>
      <c r="B9" s="101">
        <v>0</v>
      </c>
    </row>
    <row r="10" spans="1:5" x14ac:dyDescent="0.2">
      <c r="A10" s="100" t="s">
        <v>5</v>
      </c>
      <c r="B10" s="101">
        <v>0</v>
      </c>
    </row>
    <row r="11" spans="1:5" x14ac:dyDescent="0.2">
      <c r="A11" s="100" t="s">
        <v>6</v>
      </c>
      <c r="B11" s="101">
        <v>0.61799999999999999</v>
      </c>
    </row>
    <row r="12" spans="1:5" x14ac:dyDescent="0.2">
      <c r="A12" s="100" t="s">
        <v>7</v>
      </c>
      <c r="B12" s="120">
        <f>SUM(B5:B11)</f>
        <v>3.09</v>
      </c>
    </row>
    <row r="13" spans="1:5" ht="57" x14ac:dyDescent="0.2">
      <c r="A13" s="100" t="s">
        <v>8</v>
      </c>
      <c r="B13" s="101"/>
    </row>
    <row r="14" spans="1:5" ht="15" thickBot="1" x14ac:dyDescent="0.25">
      <c r="A14" s="108" t="s">
        <v>9</v>
      </c>
      <c r="B14" s="109">
        <f>'Опр ПСИд и ПСИт'!E10</f>
        <v>0.5</v>
      </c>
    </row>
    <row r="15" spans="1:5" ht="2.25" customHeight="1" x14ac:dyDescent="0.2">
      <c r="A15" s="102"/>
      <c r="B15" s="102"/>
    </row>
    <row r="16" spans="1:5" ht="1.5" hidden="1" customHeight="1" thickBot="1" x14ac:dyDescent="0.25">
      <c r="A16" s="186" t="s">
        <v>10</v>
      </c>
      <c r="B16" s="187"/>
    </row>
    <row r="17" spans="1:2" s="67" customFormat="1" ht="15" hidden="1" thickBot="1" x14ac:dyDescent="0.25">
      <c r="A17" s="66" t="s">
        <v>11</v>
      </c>
      <c r="B17" s="66"/>
    </row>
    <row r="18" spans="1:2" s="67" customFormat="1" ht="15" hidden="1" thickBot="1" x14ac:dyDescent="0.25">
      <c r="A18" s="66" t="s">
        <v>12</v>
      </c>
      <c r="B18" s="68"/>
    </row>
    <row r="19" spans="1:2" s="67" customFormat="1" ht="15" hidden="1" thickBot="1" x14ac:dyDescent="0.25">
      <c r="A19" s="66" t="s">
        <v>13</v>
      </c>
      <c r="B19" s="68"/>
    </row>
    <row r="20" spans="1:2" s="67" customFormat="1" ht="19.5" hidden="1" customHeight="1" x14ac:dyDescent="0.2">
      <c r="A20" s="58" t="s">
        <v>2</v>
      </c>
      <c r="B20" s="89"/>
    </row>
    <row r="21" spans="1:2" s="67" customFormat="1" hidden="1" x14ac:dyDescent="0.2">
      <c r="A21" s="61" t="s">
        <v>3</v>
      </c>
      <c r="B21" s="76">
        <v>0</v>
      </c>
    </row>
    <row r="22" spans="1:2" s="67" customFormat="1" hidden="1" x14ac:dyDescent="0.2">
      <c r="A22" s="61" t="s">
        <v>7</v>
      </c>
      <c r="B22" s="62">
        <v>0</v>
      </c>
    </row>
    <row r="23" spans="1:2" s="67" customFormat="1" ht="57" hidden="1" x14ac:dyDescent="0.2">
      <c r="A23" s="61" t="s">
        <v>15</v>
      </c>
      <c r="B23" s="62"/>
    </row>
    <row r="24" spans="1:2" s="67" customFormat="1" ht="15" hidden="1" thickBot="1" x14ac:dyDescent="0.25">
      <c r="A24" s="64" t="s">
        <v>9</v>
      </c>
      <c r="B24" s="65">
        <v>0</v>
      </c>
    </row>
    <row r="25" spans="1:2" x14ac:dyDescent="0.2">
      <c r="A25" s="54"/>
      <c r="B25" s="54"/>
    </row>
    <row r="26" spans="1:2" x14ac:dyDescent="0.2">
      <c r="A26" s="69" t="s">
        <v>16</v>
      </c>
      <c r="B26" s="54"/>
    </row>
    <row r="27" spans="1:2" ht="15" thickBot="1" x14ac:dyDescent="0.25">
      <c r="A27" s="103" t="s">
        <v>112</v>
      </c>
      <c r="B27" s="103">
        <f>B12+B22</f>
        <v>3.09</v>
      </c>
    </row>
    <row r="28" spans="1:2" ht="15" thickBot="1" x14ac:dyDescent="0.25">
      <c r="A28" s="91" t="s">
        <v>17</v>
      </c>
      <c r="B28" s="104">
        <f>B12-B11</f>
        <v>2.472</v>
      </c>
    </row>
    <row r="29" spans="1:2" ht="15" thickBot="1" x14ac:dyDescent="0.25">
      <c r="A29" s="54"/>
      <c r="B29" s="54"/>
    </row>
    <row r="30" spans="1:2" ht="30" customHeight="1" x14ac:dyDescent="0.2">
      <c r="A30" s="179" t="s">
        <v>18</v>
      </c>
      <c r="B30" s="180"/>
    </row>
    <row r="31" spans="1:2" ht="15" thickBot="1" x14ac:dyDescent="0.25">
      <c r="A31" s="70"/>
      <c r="B31" s="71"/>
    </row>
    <row r="32" spans="1:2" ht="15" thickBot="1" x14ac:dyDescent="0.25">
      <c r="A32" s="188" t="s">
        <v>19</v>
      </c>
      <c r="B32" s="189"/>
    </row>
    <row r="33" spans="1:2" x14ac:dyDescent="0.2">
      <c r="A33" s="72" t="s">
        <v>113</v>
      </c>
      <c r="B33" s="73"/>
    </row>
    <row r="34" spans="1:2" x14ac:dyDescent="0.2">
      <c r="A34" s="74"/>
      <c r="B34" s="62"/>
    </row>
    <row r="35" spans="1:2" x14ac:dyDescent="0.2">
      <c r="A35" s="61" t="s">
        <v>20</v>
      </c>
      <c r="B35" s="75">
        <v>315</v>
      </c>
    </row>
    <row r="36" spans="1:2" ht="32.25" x14ac:dyDescent="0.2">
      <c r="A36" s="61" t="s">
        <v>154</v>
      </c>
      <c r="B36" s="62">
        <f>'Опр ПСИд и ПСИт'!E10</f>
        <v>0.5</v>
      </c>
    </row>
    <row r="37" spans="1:2" x14ac:dyDescent="0.2">
      <c r="A37" s="61" t="s">
        <v>22</v>
      </c>
      <c r="B37" s="62">
        <f>B12</f>
        <v>3.09</v>
      </c>
    </row>
    <row r="38" spans="1:2" ht="29.25" thickBot="1" x14ac:dyDescent="0.25">
      <c r="A38" s="61" t="s">
        <v>23</v>
      </c>
      <c r="B38" s="78"/>
    </row>
    <row r="39" spans="1:2" ht="16.5" thickBot="1" x14ac:dyDescent="0.25">
      <c r="A39" s="97" t="s">
        <v>155</v>
      </c>
      <c r="B39" s="118">
        <f>10*B35*B36*B37</f>
        <v>4866.75</v>
      </c>
    </row>
    <row r="40" spans="1:2" ht="15" thickBot="1" x14ac:dyDescent="0.25">
      <c r="A40" s="70"/>
      <c r="B40" s="71"/>
    </row>
    <row r="41" spans="1:2" x14ac:dyDescent="0.2">
      <c r="A41" s="179" t="s">
        <v>25</v>
      </c>
      <c r="B41" s="180"/>
    </row>
    <row r="42" spans="1:2" ht="42.75" x14ac:dyDescent="0.2">
      <c r="A42" s="72" t="s">
        <v>26</v>
      </c>
      <c r="B42" s="75">
        <v>210</v>
      </c>
    </row>
    <row r="43" spans="1:2" ht="57" x14ac:dyDescent="0.2">
      <c r="A43" s="61" t="s">
        <v>153</v>
      </c>
      <c r="B43" s="63">
        <v>0.7</v>
      </c>
    </row>
    <row r="44" spans="1:2" ht="29.25" thickBot="1" x14ac:dyDescent="0.25">
      <c r="A44" s="113" t="s">
        <v>28</v>
      </c>
      <c r="B44" s="78"/>
    </row>
    <row r="45" spans="1:2" ht="15" thickBot="1" x14ac:dyDescent="0.25">
      <c r="A45" s="97" t="s">
        <v>152</v>
      </c>
      <c r="B45" s="118">
        <f>10*B42*B43*B37</f>
        <v>4542.3</v>
      </c>
    </row>
    <row r="46" spans="1:2" ht="45" customHeight="1" thickBot="1" x14ac:dyDescent="0.25">
      <c r="A46" s="54"/>
      <c r="B46" s="54"/>
    </row>
    <row r="47" spans="1:2" x14ac:dyDescent="0.2">
      <c r="A47" s="179" t="s">
        <v>30</v>
      </c>
      <c r="B47" s="180"/>
    </row>
    <row r="48" spans="1:2" ht="28.5" x14ac:dyDescent="0.2">
      <c r="A48" s="72" t="s">
        <v>31</v>
      </c>
      <c r="B48" s="76">
        <v>1</v>
      </c>
    </row>
    <row r="49" spans="1:2" x14ac:dyDescent="0.2">
      <c r="A49" s="93" t="s">
        <v>32</v>
      </c>
      <c r="B49" s="63">
        <v>150</v>
      </c>
    </row>
    <row r="50" spans="1:2" x14ac:dyDescent="0.2">
      <c r="A50" s="93" t="s">
        <v>33</v>
      </c>
      <c r="B50" s="62">
        <f>B8</f>
        <v>2.472</v>
      </c>
    </row>
    <row r="51" spans="1:2" x14ac:dyDescent="0.2">
      <c r="A51" s="93" t="s">
        <v>150</v>
      </c>
      <c r="B51" s="62">
        <v>0.5</v>
      </c>
    </row>
    <row r="52" spans="1:2" x14ac:dyDescent="0.2">
      <c r="A52" s="93"/>
      <c r="B52" s="62"/>
    </row>
    <row r="53" spans="1:2" ht="29.25" thickBot="1" x14ac:dyDescent="0.25">
      <c r="A53" s="93" t="s">
        <v>35</v>
      </c>
      <c r="B53" s="78"/>
    </row>
    <row r="54" spans="1:2" ht="15" thickBot="1" x14ac:dyDescent="0.25">
      <c r="A54" s="97" t="s">
        <v>151</v>
      </c>
      <c r="B54" s="118">
        <f>10*B48*B49*B50*B51</f>
        <v>1854</v>
      </c>
    </row>
    <row r="55" spans="1:2" ht="15" thickBot="1" x14ac:dyDescent="0.25">
      <c r="A55" s="94"/>
      <c r="B55" s="95"/>
    </row>
    <row r="56" spans="1:2" ht="34.5" customHeight="1" thickBot="1" x14ac:dyDescent="0.25">
      <c r="A56" s="173" t="s">
        <v>114</v>
      </c>
      <c r="B56" s="174"/>
    </row>
    <row r="57" spans="1:2" ht="15" thickBot="1" x14ac:dyDescent="0.25">
      <c r="A57" s="117" t="s">
        <v>38</v>
      </c>
      <c r="B57" s="118">
        <f>B39+B45+B54</f>
        <v>11263.05</v>
      </c>
    </row>
    <row r="58" spans="1:2" ht="29.25" thickBot="1" x14ac:dyDescent="0.25">
      <c r="A58" s="115" t="s">
        <v>39</v>
      </c>
      <c r="B58" s="116"/>
    </row>
    <row r="59" spans="1:2" x14ac:dyDescent="0.2">
      <c r="A59" s="66"/>
      <c r="B59" s="66"/>
    </row>
    <row r="60" spans="1:2" ht="15" thickBot="1" x14ac:dyDescent="0.25">
      <c r="A60" s="66"/>
      <c r="B60" s="66"/>
    </row>
    <row r="61" spans="1:2" ht="24.75" customHeight="1" thickBot="1" x14ac:dyDescent="0.25">
      <c r="A61" s="173" t="s">
        <v>40</v>
      </c>
      <c r="B61" s="174"/>
    </row>
    <row r="62" spans="1:2" ht="42.75" x14ac:dyDescent="0.2">
      <c r="A62" s="72" t="s">
        <v>149</v>
      </c>
      <c r="B62" s="73">
        <f>'Опр Zmid'!E9</f>
        <v>0.78</v>
      </c>
    </row>
    <row r="63" spans="1:2" x14ac:dyDescent="0.2">
      <c r="A63" s="61" t="s">
        <v>42</v>
      </c>
      <c r="B63" s="62">
        <f>B12</f>
        <v>3.09</v>
      </c>
    </row>
    <row r="64" spans="1:2" ht="71.25" x14ac:dyDescent="0.2">
      <c r="A64" s="61" t="s">
        <v>43</v>
      </c>
      <c r="B64" s="63">
        <v>7.5</v>
      </c>
    </row>
    <row r="65" spans="1:2" x14ac:dyDescent="0.2">
      <c r="A65" s="61"/>
      <c r="B65" s="62"/>
    </row>
    <row r="66" spans="1:2" ht="29.25" thickBot="1" x14ac:dyDescent="0.25">
      <c r="A66" s="77" t="s">
        <v>44</v>
      </c>
      <c r="B66" s="78"/>
    </row>
    <row r="67" spans="1:2" ht="15" thickBot="1" x14ac:dyDescent="0.25">
      <c r="A67" s="117" t="s">
        <v>45</v>
      </c>
      <c r="B67" s="119">
        <f>10*B64*B62*B63</f>
        <v>180.76499999999999</v>
      </c>
    </row>
    <row r="68" spans="1:2" ht="15" thickBot="1" x14ac:dyDescent="0.25">
      <c r="A68" s="54"/>
      <c r="B68" s="54"/>
    </row>
    <row r="69" spans="1:2" ht="21" customHeight="1" thickBot="1" x14ac:dyDescent="0.25">
      <c r="A69" s="173" t="s">
        <v>46</v>
      </c>
      <c r="B69" s="174"/>
    </row>
    <row r="70" spans="1:2" x14ac:dyDescent="0.2">
      <c r="A70" s="72" t="s">
        <v>47</v>
      </c>
      <c r="B70" s="73">
        <f>B12</f>
        <v>3.09</v>
      </c>
    </row>
    <row r="71" spans="1:2" x14ac:dyDescent="0.2">
      <c r="A71" s="61" t="s">
        <v>148</v>
      </c>
      <c r="B71" s="63">
        <v>0.7</v>
      </c>
    </row>
    <row r="72" spans="1:2" x14ac:dyDescent="0.2">
      <c r="A72" s="61" t="s">
        <v>49</v>
      </c>
      <c r="B72" s="75">
        <v>118</v>
      </c>
    </row>
    <row r="73" spans="1:2" x14ac:dyDescent="0.2">
      <c r="A73" s="61" t="s">
        <v>50</v>
      </c>
      <c r="B73" s="62">
        <v>0.8</v>
      </c>
    </row>
    <row r="74" spans="1:2" x14ac:dyDescent="0.2">
      <c r="A74" s="61" t="s">
        <v>51</v>
      </c>
      <c r="B74" s="62"/>
    </row>
    <row r="75" spans="1:2" x14ac:dyDescent="0.2">
      <c r="A75" s="61" t="s">
        <v>52</v>
      </c>
      <c r="B75" s="63">
        <v>1</v>
      </c>
    </row>
    <row r="76" spans="1:2" x14ac:dyDescent="0.2">
      <c r="A76" s="61" t="s">
        <v>53</v>
      </c>
      <c r="B76" s="62"/>
    </row>
    <row r="77" spans="1:2" x14ac:dyDescent="0.2">
      <c r="A77" s="61"/>
      <c r="B77" s="62"/>
    </row>
    <row r="78" spans="1:2" ht="43.5" thickBot="1" x14ac:dyDescent="0.25">
      <c r="A78" s="77" t="s">
        <v>54</v>
      </c>
      <c r="B78" s="78"/>
    </row>
    <row r="79" spans="1:2" ht="15" thickBot="1" x14ac:dyDescent="0.25">
      <c r="A79" s="117" t="s">
        <v>55</v>
      </c>
      <c r="B79" s="118">
        <f>10*B70*B71*B72*B73*B75</f>
        <v>2041.8719999999998</v>
      </c>
    </row>
    <row r="80" spans="1:2" x14ac:dyDescent="0.2">
      <c r="A80" s="54"/>
      <c r="B80" s="69"/>
    </row>
    <row r="81" spans="1:2" ht="12.75" customHeight="1" thickBot="1" x14ac:dyDescent="0.25">
      <c r="A81" s="54"/>
      <c r="B81" s="54"/>
    </row>
    <row r="82" spans="1:2" ht="29.25" customHeight="1" thickBot="1" x14ac:dyDescent="0.25">
      <c r="A82" s="179" t="s">
        <v>56</v>
      </c>
      <c r="B82" s="180"/>
    </row>
    <row r="83" spans="1:2" ht="29.25" thickBot="1" x14ac:dyDescent="0.25">
      <c r="A83" s="79" t="s">
        <v>57</v>
      </c>
      <c r="B83" s="79">
        <v>80</v>
      </c>
    </row>
    <row r="84" spans="1:2" x14ac:dyDescent="0.2">
      <c r="A84" s="70"/>
      <c r="B84" s="71"/>
    </row>
    <row r="85" spans="1:2" ht="15" thickBot="1" x14ac:dyDescent="0.25">
      <c r="A85" s="70" t="s">
        <v>58</v>
      </c>
      <c r="B85" s="71"/>
    </row>
    <row r="86" spans="1:2" x14ac:dyDescent="0.2">
      <c r="A86" s="98" t="s">
        <v>97</v>
      </c>
      <c r="B86" s="99"/>
    </row>
    <row r="87" spans="1:2" x14ac:dyDescent="0.2">
      <c r="A87" s="105" t="s">
        <v>93</v>
      </c>
      <c r="B87" s="101"/>
    </row>
    <row r="88" spans="1:2" ht="28.5" x14ac:dyDescent="0.2">
      <c r="A88" s="100" t="s">
        <v>59</v>
      </c>
      <c r="B88" s="101">
        <v>0.67</v>
      </c>
    </row>
    <row r="89" spans="1:2" x14ac:dyDescent="0.2">
      <c r="A89" s="61" t="s">
        <v>60</v>
      </c>
      <c r="B89" s="62"/>
    </row>
    <row r="90" spans="1:2" x14ac:dyDescent="0.2">
      <c r="A90" s="80" t="s">
        <v>94</v>
      </c>
      <c r="B90" s="62"/>
    </row>
    <row r="91" spans="1:2" ht="29.25" thickBot="1" x14ac:dyDescent="0.25">
      <c r="A91" s="64" t="s">
        <v>61</v>
      </c>
      <c r="B91" s="65">
        <v>0</v>
      </c>
    </row>
    <row r="92" spans="1:2" ht="15" thickBot="1" x14ac:dyDescent="0.25">
      <c r="A92" s="70"/>
      <c r="B92" s="71"/>
    </row>
    <row r="93" spans="1:2" x14ac:dyDescent="0.2">
      <c r="A93" s="58" t="s">
        <v>62</v>
      </c>
      <c r="B93" s="59"/>
    </row>
    <row r="94" spans="1:2" ht="28.5" x14ac:dyDescent="0.2">
      <c r="A94" s="74" t="s">
        <v>63</v>
      </c>
      <c r="B94" s="62"/>
    </row>
    <row r="95" spans="1:2" x14ac:dyDescent="0.2">
      <c r="A95" s="61" t="s">
        <v>64</v>
      </c>
      <c r="B95" s="62"/>
    </row>
    <row r="96" spans="1:2" x14ac:dyDescent="0.2">
      <c r="A96" s="61" t="s">
        <v>65</v>
      </c>
      <c r="B96" s="62">
        <v>0.56000000000000005</v>
      </c>
    </row>
    <row r="97" spans="1:2" x14ac:dyDescent="0.2">
      <c r="A97" s="123" t="s">
        <v>66</v>
      </c>
      <c r="B97" s="122">
        <v>0.56000000000000005</v>
      </c>
    </row>
    <row r="98" spans="1:2" x14ac:dyDescent="0.2">
      <c r="A98" s="61" t="s">
        <v>67</v>
      </c>
      <c r="B98" s="62">
        <v>100</v>
      </c>
    </row>
    <row r="99" spans="1:2" x14ac:dyDescent="0.2">
      <c r="A99" s="61" t="s">
        <v>68</v>
      </c>
      <c r="B99" s="62">
        <v>1.82</v>
      </c>
    </row>
    <row r="100" spans="1:2" x14ac:dyDescent="0.2">
      <c r="A100" s="61" t="s">
        <v>69</v>
      </c>
      <c r="B100" s="62"/>
    </row>
    <row r="101" spans="1:2" ht="45" customHeight="1" thickBot="1" x14ac:dyDescent="0.25">
      <c r="A101" s="70"/>
      <c r="B101" s="81"/>
    </row>
    <row r="102" spans="1:2" x14ac:dyDescent="0.2">
      <c r="A102" s="167" t="s">
        <v>65</v>
      </c>
      <c r="B102" s="170">
        <f>B83*(20^(B97))*(1+LOG(B88)/LOG(B98))^B99</f>
        <v>362.87410581773992</v>
      </c>
    </row>
    <row r="103" spans="1:2" ht="15" customHeight="1" x14ac:dyDescent="0.2">
      <c r="A103" s="168"/>
      <c r="B103" s="171"/>
    </row>
    <row r="104" spans="1:2" ht="15" customHeight="1" thickBot="1" x14ac:dyDescent="0.25">
      <c r="A104" s="169"/>
      <c r="B104" s="172"/>
    </row>
    <row r="105" spans="1:2" ht="15" thickBot="1" x14ac:dyDescent="0.25">
      <c r="A105" s="106" t="s">
        <v>66</v>
      </c>
      <c r="B105" s="107">
        <v>333.18700000000001</v>
      </c>
    </row>
    <row r="106" spans="1:2" x14ac:dyDescent="0.2">
      <c r="A106" s="54"/>
      <c r="B106" s="54"/>
    </row>
    <row r="107" spans="1:2" ht="282" customHeight="1" thickBot="1" x14ac:dyDescent="0.25">
      <c r="A107" s="54"/>
      <c r="B107" s="54"/>
    </row>
    <row r="108" spans="1:2" ht="30" customHeight="1" thickBot="1" x14ac:dyDescent="0.25">
      <c r="A108" s="173" t="s">
        <v>70</v>
      </c>
      <c r="B108" s="174"/>
    </row>
    <row r="109" spans="1:2" x14ac:dyDescent="0.2">
      <c r="A109" s="70"/>
      <c r="B109" s="71"/>
    </row>
    <row r="110" spans="1:2" ht="15" thickBot="1" x14ac:dyDescent="0.25">
      <c r="A110" s="70" t="s">
        <v>71</v>
      </c>
      <c r="B110" s="71"/>
    </row>
    <row r="111" spans="1:2" x14ac:dyDescent="0.2">
      <c r="A111" s="58" t="s">
        <v>72</v>
      </c>
      <c r="B111" s="59"/>
    </row>
    <row r="112" spans="1:2" x14ac:dyDescent="0.2">
      <c r="A112" s="82" t="s">
        <v>95</v>
      </c>
      <c r="B112" s="62"/>
    </row>
    <row r="113" spans="1:2" x14ac:dyDescent="0.2">
      <c r="A113" s="61" t="s">
        <v>118</v>
      </c>
      <c r="B113" s="62">
        <v>2</v>
      </c>
    </row>
    <row r="114" spans="1:2" x14ac:dyDescent="0.2">
      <c r="A114" s="61"/>
      <c r="B114" s="62"/>
    </row>
    <row r="115" spans="1:2" x14ac:dyDescent="0.2">
      <c r="A115" s="61" t="s">
        <v>119</v>
      </c>
      <c r="B115" s="62"/>
    </row>
    <row r="116" spans="1:2" x14ac:dyDescent="0.2">
      <c r="A116" s="175"/>
      <c r="B116" s="176">
        <f>0.021*B119/B120</f>
        <v>0.10500000000000001</v>
      </c>
    </row>
    <row r="117" spans="1:2" x14ac:dyDescent="0.2">
      <c r="A117" s="175"/>
      <c r="B117" s="177"/>
    </row>
    <row r="118" spans="1:2" x14ac:dyDescent="0.2">
      <c r="A118" s="175"/>
      <c r="B118" s="178"/>
    </row>
    <row r="119" spans="1:2" x14ac:dyDescent="0.2">
      <c r="A119" s="61" t="s">
        <v>75</v>
      </c>
      <c r="B119" s="63">
        <v>5</v>
      </c>
    </row>
    <row r="120" spans="1:2" x14ac:dyDescent="0.2">
      <c r="A120" s="61" t="s">
        <v>76</v>
      </c>
      <c r="B120" s="63">
        <v>1</v>
      </c>
    </row>
    <row r="121" spans="1:2" x14ac:dyDescent="0.2">
      <c r="A121" s="61"/>
      <c r="B121" s="62"/>
    </row>
    <row r="122" spans="1:2" x14ac:dyDescent="0.2">
      <c r="A122" s="133" t="s">
        <v>77</v>
      </c>
      <c r="B122" s="62"/>
    </row>
    <row r="123" spans="1:2" x14ac:dyDescent="0.2">
      <c r="A123" s="175"/>
      <c r="B123" s="176">
        <f>0.017*(B126/B127)</f>
        <v>1.36</v>
      </c>
    </row>
    <row r="124" spans="1:2" x14ac:dyDescent="0.2">
      <c r="A124" s="175"/>
      <c r="B124" s="177"/>
    </row>
    <row r="125" spans="1:2" x14ac:dyDescent="0.2">
      <c r="A125" s="175"/>
      <c r="B125" s="178"/>
    </row>
    <row r="126" spans="1:2" x14ac:dyDescent="0.2">
      <c r="A126" s="61" t="s">
        <v>78</v>
      </c>
      <c r="B126" s="63">
        <v>80</v>
      </c>
    </row>
    <row r="127" spans="1:2" x14ac:dyDescent="0.2">
      <c r="A127" s="61" t="s">
        <v>79</v>
      </c>
      <c r="B127" s="63">
        <v>1</v>
      </c>
    </row>
    <row r="128" spans="1:2" x14ac:dyDescent="0.2">
      <c r="A128" s="61"/>
      <c r="B128" s="62"/>
    </row>
    <row r="129" spans="1:2" ht="29.25" thickBot="1" x14ac:dyDescent="0.25">
      <c r="A129" s="114" t="s">
        <v>80</v>
      </c>
      <c r="B129" s="62"/>
    </row>
    <row r="130" spans="1:2" ht="15" thickBot="1" x14ac:dyDescent="0.25">
      <c r="A130" s="111" t="s">
        <v>81</v>
      </c>
      <c r="B130" s="96">
        <f>B113+B123+B116</f>
        <v>3.4650000000000003</v>
      </c>
    </row>
    <row r="131" spans="1:2" ht="3" customHeight="1" x14ac:dyDescent="0.2">
      <c r="A131" s="54"/>
      <c r="B131" s="54"/>
    </row>
    <row r="132" spans="1:2" ht="15" hidden="1" thickBot="1" x14ac:dyDescent="0.25">
      <c r="A132" s="91" t="s">
        <v>82</v>
      </c>
      <c r="B132" s="92"/>
    </row>
    <row r="133" spans="1:2" hidden="1" x14ac:dyDescent="0.2">
      <c r="A133" s="90" t="s">
        <v>116</v>
      </c>
      <c r="B133" s="90"/>
    </row>
    <row r="134" spans="1:2" hidden="1" x14ac:dyDescent="0.2">
      <c r="A134" s="56" t="s">
        <v>95</v>
      </c>
      <c r="B134" s="55"/>
    </row>
    <row r="135" spans="1:2" hidden="1" x14ac:dyDescent="0.2">
      <c r="A135" s="55" t="s">
        <v>73</v>
      </c>
      <c r="B135" s="55">
        <v>3</v>
      </c>
    </row>
    <row r="136" spans="1:2" hidden="1" x14ac:dyDescent="0.2">
      <c r="A136" s="55"/>
      <c r="B136" s="55"/>
    </row>
    <row r="137" spans="1:2" hidden="1" x14ac:dyDescent="0.2">
      <c r="A137" s="55" t="s">
        <v>117</v>
      </c>
      <c r="B137" s="55"/>
    </row>
    <row r="138" spans="1:2" hidden="1" x14ac:dyDescent="0.2">
      <c r="A138" s="55"/>
      <c r="B138" s="55">
        <f>0.021*B139/B140</f>
        <v>2.4000000000000004</v>
      </c>
    </row>
    <row r="139" spans="1:2" hidden="1" x14ac:dyDescent="0.2">
      <c r="A139" s="55" t="s">
        <v>75</v>
      </c>
      <c r="B139" s="56">
        <v>80</v>
      </c>
    </row>
    <row r="140" spans="1:2" hidden="1" x14ac:dyDescent="0.2">
      <c r="A140" s="55" t="s">
        <v>76</v>
      </c>
      <c r="B140" s="56">
        <v>0.7</v>
      </c>
    </row>
    <row r="141" spans="1:2" hidden="1" x14ac:dyDescent="0.2">
      <c r="A141" s="55"/>
      <c r="B141" s="56"/>
    </row>
    <row r="142" spans="1:2" ht="28.5" hidden="1" x14ac:dyDescent="0.2">
      <c r="A142" s="55" t="s">
        <v>77</v>
      </c>
      <c r="B142" s="55"/>
    </row>
    <row r="143" spans="1:2" hidden="1" x14ac:dyDescent="0.2">
      <c r="A143" s="55"/>
      <c r="B143" s="55">
        <f>0.017*B144/B145</f>
        <v>0.629</v>
      </c>
    </row>
    <row r="144" spans="1:2" hidden="1" x14ac:dyDescent="0.2">
      <c r="A144" s="55" t="s">
        <v>78</v>
      </c>
      <c r="B144" s="56">
        <v>37</v>
      </c>
    </row>
    <row r="145" spans="1:2" hidden="1" x14ac:dyDescent="0.2">
      <c r="A145" s="55" t="s">
        <v>79</v>
      </c>
      <c r="B145" s="56">
        <v>1</v>
      </c>
    </row>
    <row r="146" spans="1:2" hidden="1" x14ac:dyDescent="0.2">
      <c r="A146" s="55"/>
      <c r="B146" s="55"/>
    </row>
    <row r="147" spans="1:2" ht="28.5" hidden="1" x14ac:dyDescent="0.2">
      <c r="A147" s="55" t="s">
        <v>80</v>
      </c>
      <c r="B147" s="55"/>
    </row>
    <row r="148" spans="1:2" hidden="1" x14ac:dyDescent="0.2">
      <c r="A148" s="55" t="s">
        <v>81</v>
      </c>
      <c r="B148" s="55">
        <v>7</v>
      </c>
    </row>
    <row r="149" spans="1:2" x14ac:dyDescent="0.2">
      <c r="A149" s="54"/>
      <c r="B149" s="54"/>
    </row>
    <row r="150" spans="1:2" ht="74.25" customHeight="1" thickBot="1" x14ac:dyDescent="0.25">
      <c r="A150" s="54"/>
      <c r="B150" s="54"/>
    </row>
    <row r="151" spans="1:2" ht="55.5" customHeight="1" thickBot="1" x14ac:dyDescent="0.25">
      <c r="A151" s="165" t="s">
        <v>115</v>
      </c>
      <c r="B151" s="166"/>
    </row>
    <row r="152" spans="1:2" ht="39.75" customHeight="1" thickBot="1" x14ac:dyDescent="0.25">
      <c r="A152" s="70"/>
      <c r="B152" s="71"/>
    </row>
    <row r="153" spans="1:2" ht="15" thickBot="1" x14ac:dyDescent="0.25">
      <c r="A153" s="83" t="s">
        <v>65</v>
      </c>
      <c r="B153" s="84">
        <f>(B164*B158*B167)/B170^B161</f>
        <v>436.08911536949256</v>
      </c>
    </row>
    <row r="154" spans="1:2" ht="15" thickBot="1" x14ac:dyDescent="0.25">
      <c r="A154" s="85"/>
      <c r="B154" s="86"/>
    </row>
    <row r="155" spans="1:2" x14ac:dyDescent="0.2">
      <c r="A155" s="123" t="s">
        <v>66</v>
      </c>
      <c r="B155" s="124">
        <v>0</v>
      </c>
    </row>
    <row r="156" spans="1:2" x14ac:dyDescent="0.2">
      <c r="A156" s="61" t="s">
        <v>83</v>
      </c>
      <c r="B156" s="87">
        <f>B153+B155</f>
        <v>436.08911536949256</v>
      </c>
    </row>
    <row r="157" spans="1:2" ht="28.5" x14ac:dyDescent="0.2">
      <c r="A157" s="61" t="s">
        <v>84</v>
      </c>
      <c r="B157" s="62"/>
    </row>
    <row r="158" spans="1:2" x14ac:dyDescent="0.2">
      <c r="A158" s="88" t="s">
        <v>65</v>
      </c>
      <c r="B158" s="62">
        <f>B102</f>
        <v>362.87410581773992</v>
      </c>
    </row>
    <row r="159" spans="1:2" x14ac:dyDescent="0.2">
      <c r="A159" s="121" t="s">
        <v>66</v>
      </c>
      <c r="B159" s="122">
        <v>333.18700000000001</v>
      </c>
    </row>
    <row r="160" spans="1:2" ht="28.5" x14ac:dyDescent="0.2">
      <c r="A160" s="61" t="s">
        <v>85</v>
      </c>
      <c r="B160" s="62"/>
    </row>
    <row r="161" spans="1:2" x14ac:dyDescent="0.2">
      <c r="A161" s="88" t="s">
        <v>65</v>
      </c>
      <c r="B161" s="62">
        <f>B96</f>
        <v>0.56000000000000005</v>
      </c>
    </row>
    <row r="162" spans="1:2" x14ac:dyDescent="0.2">
      <c r="A162" s="121" t="s">
        <v>66</v>
      </c>
      <c r="B162" s="122">
        <f>B97</f>
        <v>0.56000000000000005</v>
      </c>
    </row>
    <row r="163" spans="1:2" ht="42.75" x14ac:dyDescent="0.2">
      <c r="A163" s="61" t="s">
        <v>147</v>
      </c>
      <c r="B163" s="62"/>
    </row>
    <row r="164" spans="1:2" x14ac:dyDescent="0.2">
      <c r="A164" s="88" t="s">
        <v>65</v>
      </c>
      <c r="B164" s="62">
        <f>'Опр Zmid'!E9</f>
        <v>0.78</v>
      </c>
    </row>
    <row r="165" spans="1:2" x14ac:dyDescent="0.2">
      <c r="A165" s="121" t="s">
        <v>66</v>
      </c>
      <c r="B165" s="122">
        <v>0</v>
      </c>
    </row>
    <row r="166" spans="1:2" x14ac:dyDescent="0.2">
      <c r="A166" s="61" t="s">
        <v>87</v>
      </c>
      <c r="B166" s="62"/>
    </row>
    <row r="167" spans="1:2" x14ac:dyDescent="0.2">
      <c r="A167" s="61" t="s">
        <v>65</v>
      </c>
      <c r="B167" s="62">
        <f>B12</f>
        <v>3.09</v>
      </c>
    </row>
    <row r="168" spans="1:2" x14ac:dyDescent="0.2">
      <c r="A168" s="123" t="s">
        <v>66</v>
      </c>
      <c r="B168" s="122">
        <v>0</v>
      </c>
    </row>
    <row r="169" spans="1:2" ht="42.75" x14ac:dyDescent="0.2">
      <c r="A169" s="61" t="s">
        <v>88</v>
      </c>
      <c r="B169" s="62"/>
    </row>
    <row r="170" spans="1:2" x14ac:dyDescent="0.2">
      <c r="A170" s="61" t="s">
        <v>65</v>
      </c>
      <c r="B170" s="62">
        <f>B130</f>
        <v>3.4650000000000003</v>
      </c>
    </row>
    <row r="171" spans="1:2" ht="15" thickBot="1" x14ac:dyDescent="0.25">
      <c r="A171" s="125" t="s">
        <v>66</v>
      </c>
      <c r="B171" s="107">
        <v>0</v>
      </c>
    </row>
    <row r="172" spans="1:2" ht="15" thickBot="1" x14ac:dyDescent="0.25">
      <c r="A172" s="54"/>
      <c r="B172" s="54"/>
    </row>
    <row r="173" spans="1:2" ht="26.25" customHeight="1" thickBot="1" x14ac:dyDescent="0.25">
      <c r="A173" s="165" t="s">
        <v>89</v>
      </c>
      <c r="B173" s="166"/>
    </row>
    <row r="174" spans="1:2" x14ac:dyDescent="0.2">
      <c r="A174" s="70" t="s">
        <v>90</v>
      </c>
      <c r="B174" s="71"/>
    </row>
    <row r="175" spans="1:2" x14ac:dyDescent="0.2">
      <c r="A175" s="61" t="s">
        <v>65</v>
      </c>
      <c r="B175" s="110">
        <f>B153*B178</f>
        <v>327.06683652711945</v>
      </c>
    </row>
    <row r="176" spans="1:2" x14ac:dyDescent="0.2">
      <c r="A176" s="123" t="s">
        <v>66</v>
      </c>
      <c r="B176" s="122">
        <v>0</v>
      </c>
    </row>
    <row r="177" spans="1:2" ht="28.5" x14ac:dyDescent="0.2">
      <c r="A177" s="61" t="s">
        <v>91</v>
      </c>
      <c r="B177" s="62"/>
    </row>
    <row r="178" spans="1:2" x14ac:dyDescent="0.2">
      <c r="A178" s="61" t="s">
        <v>65</v>
      </c>
      <c r="B178" s="62">
        <v>0.75</v>
      </c>
    </row>
    <row r="179" spans="1:2" ht="15" thickBot="1" x14ac:dyDescent="0.25">
      <c r="A179" s="125" t="s">
        <v>66</v>
      </c>
      <c r="B179" s="107">
        <v>0.75</v>
      </c>
    </row>
  </sheetData>
  <mergeCells count="21">
    <mergeCell ref="A82:B82"/>
    <mergeCell ref="A1:B1"/>
    <mergeCell ref="A2:B2"/>
    <mergeCell ref="A3:B3"/>
    <mergeCell ref="A16:B16"/>
    <mergeCell ref="A30:B30"/>
    <mergeCell ref="A32:B32"/>
    <mergeCell ref="A41:B41"/>
    <mergeCell ref="A47:B47"/>
    <mergeCell ref="A56:B56"/>
    <mergeCell ref="A61:B61"/>
    <mergeCell ref="A69:B69"/>
    <mergeCell ref="A151:B151"/>
    <mergeCell ref="A173:B173"/>
    <mergeCell ref="A102:A104"/>
    <mergeCell ref="B102:B104"/>
    <mergeCell ref="A108:B108"/>
    <mergeCell ref="A116:A118"/>
    <mergeCell ref="B116:B118"/>
    <mergeCell ref="A123:A125"/>
    <mergeCell ref="B123:B125"/>
  </mergeCells>
  <hyperlinks>
    <hyperlink ref="A83" r:id="rId1" display="http://www.slpl.ru/node/375/pro2"/>
  </hyperlinks>
  <pageMargins left="0.7" right="0.7" top="0.75" bottom="0.75" header="0.3" footer="0.3"/>
  <pageSetup paperSize="9" orientation="portrait" r:id="rId2"/>
  <headerFooter>
    <oddFooter>&amp;C&amp;P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3:E18"/>
  <sheetViews>
    <sheetView workbookViewId="0">
      <selection activeCell="E17" sqref="E17"/>
    </sheetView>
  </sheetViews>
  <sheetFormatPr defaultRowHeight="15" x14ac:dyDescent="0.25"/>
  <cols>
    <col min="1" max="1" width="17.85546875" customWidth="1"/>
    <col min="2" max="2" width="11" customWidth="1"/>
    <col min="3" max="3" width="16.5703125" customWidth="1"/>
    <col min="4" max="4" width="15.42578125" customWidth="1"/>
    <col min="5" max="5" width="10.5703125" customWidth="1"/>
  </cols>
  <sheetData>
    <row r="3" spans="1:5" ht="30.75" customHeight="1" x14ac:dyDescent="0.25">
      <c r="A3" s="190" t="s">
        <v>132</v>
      </c>
      <c r="B3" s="190"/>
      <c r="C3" s="190"/>
      <c r="D3" s="190"/>
      <c r="E3" s="190"/>
    </row>
    <row r="5" spans="1:5" ht="64.5" customHeight="1" x14ac:dyDescent="0.25">
      <c r="A5" s="127" t="s">
        <v>123</v>
      </c>
      <c r="B5" s="127" t="s">
        <v>124</v>
      </c>
      <c r="C5" s="127" t="s">
        <v>125</v>
      </c>
      <c r="D5" s="127" t="s">
        <v>140</v>
      </c>
      <c r="E5" s="127" t="s">
        <v>141</v>
      </c>
    </row>
    <row r="6" spans="1:5" ht="45" x14ac:dyDescent="0.25">
      <c r="A6" s="127" t="s">
        <v>126</v>
      </c>
      <c r="B6" s="127">
        <f>Лист1!B7+Лист1!B8</f>
        <v>2.472</v>
      </c>
      <c r="C6" s="127">
        <f>B6/B$9</f>
        <v>0.8</v>
      </c>
      <c r="D6" s="127">
        <v>0.95</v>
      </c>
      <c r="E6" s="127">
        <f>C6*D6</f>
        <v>0.76</v>
      </c>
    </row>
    <row r="7" spans="1:5" ht="45" x14ac:dyDescent="0.25">
      <c r="A7" s="127" t="s">
        <v>127</v>
      </c>
      <c r="B7" s="127">
        <f>Лист1!B10</f>
        <v>0</v>
      </c>
      <c r="C7" s="127">
        <f t="shared" ref="C7:C8" si="0">B7/B$9</f>
        <v>0</v>
      </c>
      <c r="D7" s="127">
        <v>0.2</v>
      </c>
      <c r="E7" s="127">
        <f t="shared" ref="E7:E8" si="1">C7*D7</f>
        <v>0</v>
      </c>
    </row>
    <row r="8" spans="1:5" ht="45.75" thickBot="1" x14ac:dyDescent="0.3">
      <c r="A8" s="127" t="s">
        <v>128</v>
      </c>
      <c r="B8" s="127">
        <f>Лист1!B11</f>
        <v>0.61799999999999999</v>
      </c>
      <c r="C8" s="127">
        <f t="shared" si="0"/>
        <v>0.2</v>
      </c>
      <c r="D8" s="130">
        <v>0.1</v>
      </c>
      <c r="E8" s="130">
        <f t="shared" si="1"/>
        <v>2.0000000000000004E-2</v>
      </c>
    </row>
    <row r="9" spans="1:5" ht="15.75" thickBot="1" x14ac:dyDescent="0.3">
      <c r="A9" s="128" t="s">
        <v>129</v>
      </c>
      <c r="B9" s="127">
        <f>SUM(B6:B8)</f>
        <v>3.09</v>
      </c>
      <c r="C9" s="129">
        <f>SUM(C6:C8)</f>
        <v>1</v>
      </c>
      <c r="D9" s="131" t="s">
        <v>139</v>
      </c>
      <c r="E9" s="132">
        <f>SUM(E6:E8)</f>
        <v>0.78</v>
      </c>
    </row>
    <row r="10" spans="1:5" x14ac:dyDescent="0.25">
      <c r="A10" s="126"/>
      <c r="B10" s="126"/>
      <c r="C10" s="126"/>
      <c r="D10" s="126"/>
      <c r="E10" s="126"/>
    </row>
    <row r="11" spans="1:5" x14ac:dyDescent="0.25">
      <c r="A11" s="126"/>
      <c r="B11" s="126"/>
      <c r="C11" s="126"/>
      <c r="D11" s="126"/>
      <c r="E11" s="126"/>
    </row>
    <row r="12" spans="1:5" x14ac:dyDescent="0.25">
      <c r="A12" s="190" t="s">
        <v>131</v>
      </c>
      <c r="B12" s="190"/>
      <c r="C12" s="190"/>
      <c r="D12" s="190"/>
      <c r="E12" s="190"/>
    </row>
    <row r="14" spans="1:5" ht="60" x14ac:dyDescent="0.25">
      <c r="A14" s="127" t="s">
        <v>123</v>
      </c>
      <c r="B14" s="127" t="s">
        <v>124</v>
      </c>
      <c r="C14" s="127" t="s">
        <v>125</v>
      </c>
      <c r="D14" s="127" t="s">
        <v>133</v>
      </c>
      <c r="E14" s="127" t="s">
        <v>142</v>
      </c>
    </row>
    <row r="15" spans="1:5" ht="45" x14ac:dyDescent="0.25">
      <c r="A15" s="127" t="s">
        <v>126</v>
      </c>
      <c r="B15" s="127">
        <f>B6</f>
        <v>2.472</v>
      </c>
      <c r="C15" s="127">
        <f>B15/B$9</f>
        <v>0.8</v>
      </c>
      <c r="D15" s="127">
        <v>0.29699999999999999</v>
      </c>
      <c r="E15" s="127">
        <f>C15*D15</f>
        <v>0.23760000000000001</v>
      </c>
    </row>
    <row r="16" spans="1:5" ht="45" x14ac:dyDescent="0.25">
      <c r="A16" s="127" t="s">
        <v>127</v>
      </c>
      <c r="B16" s="127">
        <f t="shared" ref="B16:B17" si="2">B7</f>
        <v>0</v>
      </c>
      <c r="C16" s="127">
        <f t="shared" ref="C16:C17" si="3">B16/B$9</f>
        <v>0</v>
      </c>
      <c r="D16" s="127">
        <v>6.4000000000000001E-2</v>
      </c>
      <c r="E16" s="127">
        <f t="shared" ref="E16:E17" si="4">C16*D16</f>
        <v>0</v>
      </c>
    </row>
    <row r="17" spans="1:5" ht="45.75" thickBot="1" x14ac:dyDescent="0.3">
      <c r="A17" s="127" t="s">
        <v>128</v>
      </c>
      <c r="B17" s="127">
        <f t="shared" si="2"/>
        <v>0.61799999999999999</v>
      </c>
      <c r="C17" s="127">
        <f t="shared" si="3"/>
        <v>0.2</v>
      </c>
      <c r="D17" s="130">
        <v>3.7999999999999999E-2</v>
      </c>
      <c r="E17" s="130">
        <f t="shared" si="4"/>
        <v>7.6E-3</v>
      </c>
    </row>
    <row r="18" spans="1:5" ht="15.75" thickBot="1" x14ac:dyDescent="0.3">
      <c r="A18" s="128" t="s">
        <v>129</v>
      </c>
      <c r="B18" s="127">
        <f>SUM(B15:B17)</f>
        <v>3.09</v>
      </c>
      <c r="C18" s="129">
        <f>SUM(C15:C17)</f>
        <v>1</v>
      </c>
      <c r="D18" s="131" t="s">
        <v>130</v>
      </c>
      <c r="E18" s="132">
        <f>SUM(E15:E17)</f>
        <v>0.2452</v>
      </c>
    </row>
  </sheetData>
  <mergeCells count="2">
    <mergeCell ref="A3:E3"/>
    <mergeCell ref="A12:E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6" tint="-0.249977111117893"/>
  </sheetPr>
  <dimension ref="A3:E10"/>
  <sheetViews>
    <sheetView workbookViewId="0">
      <selection activeCell="E10" sqref="E10"/>
    </sheetView>
  </sheetViews>
  <sheetFormatPr defaultRowHeight="15" x14ac:dyDescent="0.25"/>
  <cols>
    <col min="1" max="1" width="19.5703125" customWidth="1"/>
    <col min="2" max="2" width="13.140625" customWidth="1"/>
    <col min="3" max="3" width="16" customWidth="1"/>
    <col min="4" max="4" width="16.7109375" customWidth="1"/>
    <col min="5" max="5" width="11.7109375" customWidth="1"/>
  </cols>
  <sheetData>
    <row r="3" spans="1:5" x14ac:dyDescent="0.25">
      <c r="A3" s="191" t="s">
        <v>143</v>
      </c>
      <c r="B3" s="191"/>
      <c r="C3" s="191"/>
      <c r="D3" s="191"/>
      <c r="E3" s="191"/>
    </row>
    <row r="5" spans="1:5" ht="68.25" customHeight="1" x14ac:dyDescent="0.25">
      <c r="A5" s="127" t="s">
        <v>123</v>
      </c>
      <c r="B5" s="127" t="s">
        <v>137</v>
      </c>
      <c r="C5" s="127" t="s">
        <v>138</v>
      </c>
      <c r="D5" s="127" t="s">
        <v>144</v>
      </c>
      <c r="E5" s="127" t="s">
        <v>145</v>
      </c>
    </row>
    <row r="6" spans="1:5" ht="66" customHeight="1" x14ac:dyDescent="0.25">
      <c r="A6" s="127" t="s">
        <v>134</v>
      </c>
      <c r="B6" s="127">
        <f>Лист1!B7</f>
        <v>0</v>
      </c>
      <c r="C6" s="127">
        <f>B6/B$10</f>
        <v>0</v>
      </c>
      <c r="D6" s="127">
        <v>0.8</v>
      </c>
      <c r="E6" s="127">
        <f>B6*D6/B$10</f>
        <v>0</v>
      </c>
    </row>
    <row r="7" spans="1:5" ht="54.75" customHeight="1" x14ac:dyDescent="0.25">
      <c r="A7" s="127" t="s">
        <v>135</v>
      </c>
      <c r="B7" s="127">
        <f>Лист1!B8</f>
        <v>2.472</v>
      </c>
      <c r="C7" s="127">
        <f t="shared" ref="C7:C9" si="0">B7/B$10</f>
        <v>0.8</v>
      </c>
      <c r="D7" s="127">
        <v>0.6</v>
      </c>
      <c r="E7" s="127">
        <f t="shared" ref="E7:E9" si="1">B7*D7/B$10</f>
        <v>0.48</v>
      </c>
    </row>
    <row r="8" spans="1:5" ht="54.75" customHeight="1" x14ac:dyDescent="0.25">
      <c r="A8" s="127" t="s">
        <v>127</v>
      </c>
      <c r="B8" s="127">
        <f>Лист1!B10</f>
        <v>0</v>
      </c>
      <c r="C8" s="127">
        <f t="shared" si="0"/>
        <v>0</v>
      </c>
      <c r="D8" s="130">
        <v>0.2</v>
      </c>
      <c r="E8" s="127">
        <f t="shared" si="1"/>
        <v>0</v>
      </c>
    </row>
    <row r="9" spans="1:5" ht="48.75" customHeight="1" thickBot="1" x14ac:dyDescent="0.3">
      <c r="A9" s="127" t="s">
        <v>128</v>
      </c>
      <c r="B9" s="127">
        <f>Лист1!B11</f>
        <v>0.61799999999999999</v>
      </c>
      <c r="C9" s="127">
        <f t="shared" si="0"/>
        <v>0.2</v>
      </c>
      <c r="D9" s="130">
        <v>0.1</v>
      </c>
      <c r="E9" s="127">
        <f t="shared" si="1"/>
        <v>0.02</v>
      </c>
    </row>
    <row r="10" spans="1:5" ht="25.5" customHeight="1" thickBot="1" x14ac:dyDescent="0.3">
      <c r="A10" s="128" t="s">
        <v>136</v>
      </c>
      <c r="B10" s="127">
        <f>SUM(B6:B9)</f>
        <v>3.09</v>
      </c>
      <c r="C10" s="129">
        <f>SUM(C6:C9)</f>
        <v>1</v>
      </c>
      <c r="D10" s="131" t="s">
        <v>146</v>
      </c>
      <c r="E10" s="132">
        <f>SUM(E6:E9)</f>
        <v>0.5</v>
      </c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Сток с дорог</vt:lpstr>
      <vt:lpstr>Сток со стоянки S=520 м2</vt:lpstr>
      <vt:lpstr>Сток с кровель</vt:lpstr>
      <vt:lpstr>Сток общий с территории</vt:lpstr>
      <vt:lpstr>Лист1</vt:lpstr>
      <vt:lpstr>Опр Zmid</vt:lpstr>
      <vt:lpstr>Опр ПСИд и ПСИт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2017-06-26T12:33:12Z</dcterms:modified>
</cp:coreProperties>
</file>