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VSCIFSP011\IAudit\users\sroderigue\6.12.2015\My Projects\2020\Mgmt Support\"/>
    </mc:Choice>
  </mc:AlternateContent>
  <xr:revisionPtr revIDLastSave="0" documentId="8_{4E26E359-7C71-4BB2-8107-08791B1DE2B5}" xr6:coauthVersionLast="45" xr6:coauthVersionMax="45" xr10:uidLastSave="{00000000-0000-0000-0000-000000000000}"/>
  <bookViews>
    <workbookView xWindow="-110" yWindow="-110" windowWidth="19420" windowHeight="10420" xr2:uid="{7B2476A8-9402-4553-B209-896F55AE99B0}"/>
  </bookViews>
  <sheets>
    <sheet name="2021 Staff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" i="6" l="1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N3" i="6" l="1"/>
  <c r="N6" i="6" l="1"/>
  <c r="N5" i="6"/>
  <c r="N4" i="6"/>
  <c r="N18" i="6" l="1"/>
  <c r="N19" i="6"/>
  <c r="N10" i="6"/>
  <c r="N12" i="6"/>
  <c r="N17" i="6"/>
  <c r="N7" i="6"/>
  <c r="N15" i="6"/>
  <c r="N20" i="6"/>
  <c r="N8" i="6"/>
  <c r="N14" i="6"/>
  <c r="N13" i="6"/>
  <c r="N16" i="6"/>
  <c r="N11" i="6"/>
  <c r="N9" i="6"/>
</calcChain>
</file>

<file path=xl/sharedStrings.xml><?xml version="1.0" encoding="utf-8"?>
<sst xmlns="http://schemas.openxmlformats.org/spreadsheetml/2006/main" count="224" uniqueCount="68">
  <si>
    <t>Eric Baba</t>
  </si>
  <si>
    <r>
      <t xml:space="preserve">2021 Audit Plan Staffing Assignments
</t>
    </r>
    <r>
      <rPr>
        <i/>
        <sz val="11"/>
        <color theme="1"/>
        <rFont val="Calibri"/>
        <family val="2"/>
        <scheme val="minor"/>
      </rPr>
      <t>(Note: 2021 Audit Plan Year runs from March 2021-February 2022)</t>
    </r>
    <r>
      <rPr>
        <b/>
        <sz val="11"/>
        <color theme="1"/>
        <rFont val="Calibri"/>
        <family val="2"/>
        <scheme val="minor"/>
      </rPr>
      <t xml:space="preserve">
*If making a change, please note in the 'Change Log' tab*</t>
    </r>
  </si>
  <si>
    <t>Total Assignments by Quarter</t>
  </si>
  <si>
    <t>Plan Year Total Assignments</t>
  </si>
  <si>
    <t>Q1 2021</t>
  </si>
  <si>
    <t>Q2 2021</t>
  </si>
  <si>
    <t>Q3 2021</t>
  </si>
  <si>
    <t>Q1 2022</t>
  </si>
  <si>
    <t>Q1 2021 (March, April, May)</t>
  </si>
  <si>
    <t>Ron Roy</t>
  </si>
  <si>
    <t>Project Name</t>
  </si>
  <si>
    <t>Project Type</t>
  </si>
  <si>
    <t>Oversight</t>
  </si>
  <si>
    <t>Lead</t>
  </si>
  <si>
    <t>Sub-Lead</t>
  </si>
  <si>
    <t>Staff</t>
  </si>
  <si>
    <t>Pharmacy Personalization Engine</t>
  </si>
  <si>
    <t>Integrated Audit</t>
  </si>
  <si>
    <t>Shawn Sousa</t>
  </si>
  <si>
    <t>Jason Nazare</t>
  </si>
  <si>
    <t>Ashish Joshi</t>
  </si>
  <si>
    <t>Terri Ann Quiambao</t>
  </si>
  <si>
    <t>Sarah Kubiak</t>
  </si>
  <si>
    <t>Enterprise Vulnerability Management</t>
  </si>
  <si>
    <t>Audit</t>
  </si>
  <si>
    <t>Saurabh Saxena</t>
  </si>
  <si>
    <t>Aerozona Obiadazie</t>
  </si>
  <si>
    <t>Sol Vazquez</t>
  </si>
  <si>
    <t>Connected Clinical Platform</t>
  </si>
  <si>
    <t>Daniel Benner</t>
  </si>
  <si>
    <t>Tyrell Jarrett</t>
  </si>
  <si>
    <t>Michael Bavasso</t>
  </si>
  <si>
    <t>SimpleDose</t>
  </si>
  <si>
    <t>Seun Mafi</t>
  </si>
  <si>
    <t>Nick Lombardo</t>
  </si>
  <si>
    <t>CAS Enhancements</t>
  </si>
  <si>
    <t>Integrated Proactive Assurance</t>
  </si>
  <si>
    <t>Lucia Aremu</t>
  </si>
  <si>
    <t>SPARCS Modernization</t>
  </si>
  <si>
    <t>Maria Braun</t>
  </si>
  <si>
    <t>Eric Mata</t>
  </si>
  <si>
    <t>Transparency in Coverage</t>
  </si>
  <si>
    <t>Proactive Assurance</t>
  </si>
  <si>
    <t>Development Tool Access</t>
  </si>
  <si>
    <t>Q2 2021 (June, July, August)</t>
  </si>
  <si>
    <t>Enterprise Cloud Initiative (Drive to 100)</t>
  </si>
  <si>
    <t>Enterprise Person Hub (EPH)</t>
  </si>
  <si>
    <t>Expanded Role of the Retail Pharmacist</t>
  </si>
  <si>
    <t>Elevate Care - Pharmacy Help Desk Functionality</t>
  </si>
  <si>
    <t>Interoperability and Patient Access</t>
  </si>
  <si>
    <t>Automation/Robotics - expanding controls and tools</t>
  </si>
  <si>
    <t>Q3 2021 (September, October, November)</t>
  </si>
  <si>
    <t>Key</t>
  </si>
  <si>
    <t>Active Directory</t>
  </si>
  <si>
    <t>Project Highlighted in Purple</t>
  </si>
  <si>
    <t>Potential project to have Deloitte provide some industry background on</t>
  </si>
  <si>
    <t>My Account Manager</t>
  </si>
  <si>
    <t>Project title in Bold</t>
  </si>
  <si>
    <t>Potential co-source effort</t>
  </si>
  <si>
    <t>Medicare HRP Platform Data Processing</t>
  </si>
  <si>
    <t>Q4 2021/2022 (December, January, February)</t>
  </si>
  <si>
    <t>International Cloud</t>
  </si>
  <si>
    <t xml:space="preserve"> </t>
  </si>
  <si>
    <t>Identity Access Management (Enterprise Contingent Worker)</t>
  </si>
  <si>
    <t>Enterprise Data Loss Prevention</t>
  </si>
  <si>
    <t>Enterprise IT Asset Management Inventory</t>
  </si>
  <si>
    <t>HIX Individual ACA Re-Entry</t>
  </si>
  <si>
    <t>Medicaid Provider Network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</si>
</sst>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Border="1" applyAlignment="1">
      <alignment horizontal="center"/>
    </xf>
    <xf numFmtId="0" fontId="0" fillId="0" borderId="0" xfId="0" applyFill="1"/>
    <xf numFmtId="0" fontId="0" fillId="0" borderId="0" xfId="0" applyFont="1" applyBorder="1" applyAlignment="1">
      <alignment horizontal="center" wrapText="1"/>
    </xf>
    <xf numFmtId="0" fontId="1" fillId="0" borderId="4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0" fontId="0" fillId="5" borderId="6" xfId="0" applyFill="1" applyBorder="1"/>
    <xf numFmtId="0" fontId="1" fillId="5" borderId="6" xfId="0" applyFont="1" applyFill="1" applyBorder="1"/>
    <xf numFmtId="0" fontId="0" fillId="0" borderId="0" xfId="0" applyFont="1" applyBorder="1" applyAlignment="1">
      <alignment horizontal="center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9030-C3C1-4585-9F13-7760212CA806}">
  <sheetPr>
    <tabColor rgb="FF00B050"/>
  </sheetPr>
  <dimension ref="A1:O45"/>
  <sheetViews>
    <sheetView tabSelected="1" zoomScale="60" zoomScaleNormal="60" workbookViewId="0">
      <selection activeCell="P13" sqref="P13"/>
    </sheetView>
  </sheetViews>
  <sheetFormatPr defaultRowHeight="14.5" x14ac:dyDescent="0.35"/>
  <cols>
    <col min="1" max="1" width="53.54296875" bestFit="1" customWidth="1"/>
    <col min="2" max="2" width="27.54296875" bestFit="1" customWidth="1"/>
    <col min="3" max="3" width="13.81640625" customWidth="1"/>
    <col min="4" max="4" width="14.81640625" bestFit="1" customWidth="1"/>
    <col min="5" max="5" width="18.54296875" customWidth="1"/>
    <col min="6" max="6" width="18.1796875" bestFit="1" customWidth="1"/>
    <col min="7" max="7" width="18.1796875" customWidth="1"/>
    <col min="8" max="8" width="2.1796875" customWidth="1"/>
    <col min="9" max="9" width="18.1796875" bestFit="1" customWidth="1"/>
    <col min="14" max="14" width="15.1796875" customWidth="1"/>
    <col min="15" max="15" width="2.453125" customWidth="1"/>
  </cols>
  <sheetData>
    <row r="1" spans="1:15" ht="14.5" customHeight="1" thickBot="1" x14ac:dyDescent="0.4">
      <c r="A1" s="37" t="s">
        <v>1</v>
      </c>
      <c r="B1" s="38"/>
      <c r="C1" s="38"/>
      <c r="D1" s="38"/>
      <c r="E1" s="38"/>
      <c r="F1" s="38"/>
      <c r="G1" s="39"/>
      <c r="H1" s="1"/>
      <c r="I1" s="31" t="s">
        <v>2</v>
      </c>
      <c r="J1" s="32"/>
      <c r="K1" s="32"/>
      <c r="L1" s="32"/>
      <c r="M1" s="33"/>
      <c r="N1" s="53" t="s">
        <v>3</v>
      </c>
      <c r="O1" s="1"/>
    </row>
    <row r="2" spans="1:15" ht="34.5" customHeight="1" thickBot="1" x14ac:dyDescent="0.4">
      <c r="A2" s="40"/>
      <c r="B2" s="41"/>
      <c r="C2" s="41"/>
      <c r="D2" s="41"/>
      <c r="E2" s="41"/>
      <c r="F2" s="41"/>
      <c r="G2" s="42"/>
      <c r="H2" s="2"/>
      <c r="I2" s="21"/>
      <c r="J2" s="7" t="s">
        <v>4</v>
      </c>
      <c r="K2" s="7" t="s">
        <v>5</v>
      </c>
      <c r="L2" s="7" t="s">
        <v>6</v>
      </c>
      <c r="M2" s="7" t="s">
        <v>7</v>
      </c>
      <c r="N2" s="54"/>
      <c r="O2" s="2"/>
    </row>
    <row r="3" spans="1:15" ht="15" thickBot="1" x14ac:dyDescent="0.4">
      <c r="A3" s="43" t="s">
        <v>8</v>
      </c>
      <c r="B3" s="44"/>
      <c r="C3" s="44"/>
      <c r="D3" s="44"/>
      <c r="E3" s="44"/>
      <c r="F3" s="44"/>
      <c r="G3" s="45"/>
      <c r="H3" s="2"/>
      <c r="I3" s="18" t="s">
        <v>9</v>
      </c>
      <c r="J3" s="28">
        <f>COUNTIF(C5:C12,"Ron Roy")</f>
        <v>0</v>
      </c>
      <c r="K3" s="28">
        <f>COUNTIF(C15:C20,"Ron Roy")</f>
        <v>2</v>
      </c>
      <c r="L3" s="28">
        <f>COUNTIF(C23:C25,"Ron Roy")</f>
        <v>0</v>
      </c>
      <c r="M3" s="28">
        <f>COUNTIF(C28:C33,"Ron Roy")</f>
        <v>0</v>
      </c>
      <c r="N3" s="9">
        <f t="shared" ref="N3:N20" si="0">SUM(J3:M3)</f>
        <v>2</v>
      </c>
      <c r="O3" s="2"/>
    </row>
    <row r="4" spans="1:15" x14ac:dyDescent="0.35">
      <c r="A4" s="10" t="s">
        <v>10</v>
      </c>
      <c r="B4" s="11" t="s">
        <v>11</v>
      </c>
      <c r="C4" s="12" t="s">
        <v>12</v>
      </c>
      <c r="D4" s="12" t="s">
        <v>13</v>
      </c>
      <c r="E4" s="12" t="s">
        <v>14</v>
      </c>
      <c r="F4" s="12" t="s">
        <v>15</v>
      </c>
      <c r="G4" s="13" t="s">
        <v>15</v>
      </c>
      <c r="H4" s="2"/>
      <c r="I4" s="29" t="s">
        <v>0</v>
      </c>
      <c r="J4" s="17">
        <f>COUNTIF(C5:C12,"Eric Baba")</f>
        <v>3</v>
      </c>
      <c r="K4" s="28">
        <f>COUNTIF(C15:C20,"Eric Baba")</f>
        <v>3</v>
      </c>
      <c r="L4" s="28">
        <f>COUNTIF(C23:C25,"Eric Baba")</f>
        <v>1</v>
      </c>
      <c r="M4" s="28">
        <f>COUNTIF(C28:C33,"Eric Baba")</f>
        <v>1</v>
      </c>
      <c r="N4" s="9">
        <f t="shared" si="0"/>
        <v>8</v>
      </c>
      <c r="O4" s="2"/>
    </row>
    <row r="5" spans="1:15" x14ac:dyDescent="0.35">
      <c r="A5" s="14" t="s">
        <v>16</v>
      </c>
      <c r="B5" s="15" t="s">
        <v>17</v>
      </c>
      <c r="C5" s="16" t="s">
        <v>0</v>
      </c>
      <c r="D5" s="17" t="s">
        <v>18</v>
      </c>
      <c r="E5" s="17" t="s">
        <v>19</v>
      </c>
      <c r="F5" s="17" t="s">
        <v>20</v>
      </c>
      <c r="G5" s="60" t="s">
        <v>21</v>
      </c>
      <c r="H5" s="2"/>
      <c r="I5" s="18" t="s">
        <v>22</v>
      </c>
      <c r="J5" s="17">
        <f>COUNTIF(C5:C12,"Sarah Kubiak")</f>
        <v>3</v>
      </c>
      <c r="K5" s="28">
        <f>COUNTIF(C15:C20,"Sarah Kubiak")</f>
        <v>0</v>
      </c>
      <c r="L5" s="28">
        <f>COUNTIF(C23:C25,"Sarah Kubiak")</f>
        <v>1</v>
      </c>
      <c r="M5" s="28">
        <f>COUNTIF(C28:C33,"Sarah Kubiak")</f>
        <v>2</v>
      </c>
      <c r="N5" s="9">
        <f t="shared" si="0"/>
        <v>6</v>
      </c>
      <c r="O5" s="2"/>
    </row>
    <row r="6" spans="1:15" x14ac:dyDescent="0.35">
      <c r="A6" s="26" t="s">
        <v>23</v>
      </c>
      <c r="B6" s="22" t="s">
        <v>24</v>
      </c>
      <c r="C6" s="17" t="s">
        <v>0</v>
      </c>
      <c r="D6" s="16" t="s">
        <v>25</v>
      </c>
      <c r="E6" s="16" t="s">
        <v>19</v>
      </c>
      <c r="F6" s="16" t="s">
        <v>26</v>
      </c>
      <c r="G6" s="60" t="s">
        <v>20</v>
      </c>
      <c r="H6" s="2"/>
      <c r="I6" s="18" t="s">
        <v>27</v>
      </c>
      <c r="J6" s="17">
        <f>COUNTIF(C5:C12,"Sol Vazquez")</f>
        <v>2</v>
      </c>
      <c r="K6" s="28">
        <f>COUNTIF(C15:C20,"Sol Vazquez")</f>
        <v>1</v>
      </c>
      <c r="L6" s="28">
        <f>COUNTIF(C23:C25,"Sol Vazquez")</f>
        <v>1</v>
      </c>
      <c r="M6" s="28">
        <f>COUNTIF(C28:C33,"Sol Vazquez")</f>
        <v>3</v>
      </c>
      <c r="N6" s="9">
        <f t="shared" si="0"/>
        <v>7</v>
      </c>
      <c r="O6" s="2"/>
    </row>
    <row r="7" spans="1:15" x14ac:dyDescent="0.35">
      <c r="A7" s="21" t="s">
        <v>28</v>
      </c>
      <c r="B7" s="22" t="s">
        <v>24</v>
      </c>
      <c r="C7" s="16" t="s">
        <v>22</v>
      </c>
      <c r="D7" s="16" t="s">
        <v>18</v>
      </c>
      <c r="E7" s="16" t="s">
        <v>29</v>
      </c>
      <c r="F7" s="16" t="s">
        <v>21</v>
      </c>
      <c r="G7" s="60" t="s">
        <v>30</v>
      </c>
      <c r="H7" s="2"/>
      <c r="I7" s="29" t="s">
        <v>31</v>
      </c>
      <c r="J7" s="17">
        <f>COUNTIF(C5:G12,"Michael Bavasso")</f>
        <v>2</v>
      </c>
      <c r="K7" s="17">
        <f>COUNTIF(D15:G20, "Michael Bavasso")</f>
        <v>1</v>
      </c>
      <c r="L7" s="17">
        <f>COUNTIF(D23:G25,"Michael Bavasso")</f>
        <v>0</v>
      </c>
      <c r="M7" s="17">
        <f>COUNTIF(D28:G33,"Michael Bavasso")</f>
        <v>2</v>
      </c>
      <c r="N7" s="17">
        <f t="shared" si="0"/>
        <v>5</v>
      </c>
      <c r="O7" s="2"/>
    </row>
    <row r="8" spans="1:15" x14ac:dyDescent="0.35">
      <c r="A8" s="21" t="s">
        <v>32</v>
      </c>
      <c r="B8" s="22" t="s">
        <v>24</v>
      </c>
      <c r="C8" s="16" t="s">
        <v>22</v>
      </c>
      <c r="D8" s="16" t="s">
        <v>25</v>
      </c>
      <c r="E8" s="16" t="s">
        <v>33</v>
      </c>
      <c r="F8" s="16" t="s">
        <v>34</v>
      </c>
      <c r="G8" s="60" t="s">
        <v>29</v>
      </c>
      <c r="H8" s="2"/>
      <c r="I8" s="29" t="s">
        <v>18</v>
      </c>
      <c r="J8" s="17">
        <f>COUNTIF(C5:G12,"Shawn Sousa")</f>
        <v>2</v>
      </c>
      <c r="K8" s="17">
        <f>COUNTIF(D15:G20, "Shawn Sousa")</f>
        <v>2</v>
      </c>
      <c r="L8" s="17">
        <f>COUNTIF(D23:G25,"Shawn Sousa")</f>
        <v>0</v>
      </c>
      <c r="M8" s="17">
        <f>COUNTIF(D28:G33,"Shawn Sousa")</f>
        <v>1</v>
      </c>
      <c r="N8" s="17">
        <f t="shared" si="0"/>
        <v>5</v>
      </c>
      <c r="O8" s="2"/>
    </row>
    <row r="9" spans="1:15" x14ac:dyDescent="0.35">
      <c r="A9" s="14" t="s">
        <v>35</v>
      </c>
      <c r="B9" s="15" t="s">
        <v>36</v>
      </c>
      <c r="C9" s="16" t="s">
        <v>22</v>
      </c>
      <c r="D9" s="16" t="s">
        <v>37</v>
      </c>
      <c r="E9" s="16" t="s">
        <v>19</v>
      </c>
      <c r="F9" s="16" t="s">
        <v>34</v>
      </c>
      <c r="G9" s="60" t="s">
        <v>21</v>
      </c>
      <c r="H9" s="2"/>
      <c r="I9" s="29" t="s">
        <v>25</v>
      </c>
      <c r="J9" s="17">
        <f>COUNTIF(C5:G12,"Saurabh Saxena")</f>
        <v>2</v>
      </c>
      <c r="K9" s="17">
        <f>COUNTIF(D15:G20, "Saurabh Saxena")</f>
        <v>1</v>
      </c>
      <c r="L9" s="17">
        <f>COUNTIF(D23:G25,"Saurabh Saxena")</f>
        <v>1</v>
      </c>
      <c r="M9" s="17">
        <f>COUNTIF(D28:G33,"Saurabh Saxena")</f>
        <v>1</v>
      </c>
      <c r="N9" s="17">
        <f t="shared" si="0"/>
        <v>5</v>
      </c>
      <c r="O9" s="2"/>
    </row>
    <row r="10" spans="1:15" x14ac:dyDescent="0.35">
      <c r="A10" s="26" t="s">
        <v>38</v>
      </c>
      <c r="B10" s="22" t="s">
        <v>24</v>
      </c>
      <c r="C10" s="17" t="s">
        <v>27</v>
      </c>
      <c r="D10" s="16" t="s">
        <v>31</v>
      </c>
      <c r="E10" s="16" t="s">
        <v>39</v>
      </c>
      <c r="F10" s="16" t="s">
        <v>33</v>
      </c>
      <c r="G10" s="60" t="s">
        <v>29</v>
      </c>
      <c r="H10" s="2"/>
      <c r="I10" s="29" t="s">
        <v>40</v>
      </c>
      <c r="J10" s="17">
        <f>COUNTIF(C5:G12,"Eric Mata")</f>
        <v>1</v>
      </c>
      <c r="K10" s="17">
        <f>COUNTIF(D15:G20, "Eric Mata")</f>
        <v>1</v>
      </c>
      <c r="L10" s="17">
        <f>COUNTIF(D23:G25,"Eric Mata")</f>
        <v>1</v>
      </c>
      <c r="M10" s="17">
        <f>COUNTIF(D28:G33,"Eric Mata")</f>
        <v>2</v>
      </c>
      <c r="N10" s="17">
        <f t="shared" si="0"/>
        <v>5</v>
      </c>
      <c r="O10" s="2"/>
    </row>
    <row r="11" spans="1:15" x14ac:dyDescent="0.35">
      <c r="A11" s="27" t="s">
        <v>41</v>
      </c>
      <c r="B11" s="22" t="s">
        <v>42</v>
      </c>
      <c r="C11" s="17" t="s">
        <v>0</v>
      </c>
      <c r="D11" s="16" t="s">
        <v>31</v>
      </c>
      <c r="E11" s="16" t="s">
        <v>37</v>
      </c>
      <c r="F11" s="16" t="s">
        <v>21</v>
      </c>
      <c r="G11" s="60" t="s">
        <v>30</v>
      </c>
      <c r="H11" s="2"/>
      <c r="I11" s="29" t="s">
        <v>19</v>
      </c>
      <c r="J11" s="17">
        <f>COUNTIF(C5:G12,"Jason Nazare")</f>
        <v>3</v>
      </c>
      <c r="K11" s="17">
        <f>COUNTIF(D15:G20, "Jason Nazare")</f>
        <v>2</v>
      </c>
      <c r="L11" s="17">
        <f>COUNTIF(D23:G25,"Jason Nazare")</f>
        <v>1</v>
      </c>
      <c r="M11" s="17">
        <f>COUNTIF(D28:G33,"Jason Nazare")</f>
        <v>1</v>
      </c>
      <c r="N11" s="17">
        <f t="shared" si="0"/>
        <v>7</v>
      </c>
      <c r="O11" s="2"/>
    </row>
    <row r="12" spans="1:15" ht="15" thickBot="1" x14ac:dyDescent="0.4">
      <c r="A12" s="26" t="s">
        <v>43</v>
      </c>
      <c r="B12" s="22" t="s">
        <v>24</v>
      </c>
      <c r="C12" s="17" t="s">
        <v>27</v>
      </c>
      <c r="D12" s="16" t="s">
        <v>40</v>
      </c>
      <c r="E12" s="16" t="s">
        <v>39</v>
      </c>
      <c r="F12" s="16" t="s">
        <v>26</v>
      </c>
      <c r="G12" s="60" t="s">
        <v>20</v>
      </c>
      <c r="H12" s="2"/>
      <c r="I12" s="29" t="s">
        <v>39</v>
      </c>
      <c r="J12" s="17">
        <f>COUNTIF(C5:G12,"Maria Braun")</f>
        <v>2</v>
      </c>
      <c r="K12" s="17">
        <f>COUNTIF(D15:G20, "Maria Braun")</f>
        <v>2</v>
      </c>
      <c r="L12" s="17">
        <f>COUNTIF(D23:G25,"Maria Braun")</f>
        <v>1</v>
      </c>
      <c r="M12" s="17">
        <f>COUNTIF(D28:G33,"Maria Braun")</f>
        <v>2</v>
      </c>
      <c r="N12" s="17">
        <f t="shared" si="0"/>
        <v>7</v>
      </c>
      <c r="O12" s="2"/>
    </row>
    <row r="13" spans="1:15" ht="15" thickBot="1" x14ac:dyDescent="0.4">
      <c r="A13" s="34" t="s">
        <v>44</v>
      </c>
      <c r="B13" s="35"/>
      <c r="C13" s="35"/>
      <c r="D13" s="35"/>
      <c r="E13" s="35"/>
      <c r="F13" s="35"/>
      <c r="G13" s="36"/>
      <c r="H13" s="2"/>
      <c r="I13" s="30" t="s">
        <v>37</v>
      </c>
      <c r="J13" s="17">
        <f>COUNTIF(C5:G12,"Lucia Aremu")</f>
        <v>2</v>
      </c>
      <c r="K13" s="17">
        <f>COUNTIF(D15:G20, "Lucia Aremu")</f>
        <v>2</v>
      </c>
      <c r="L13" s="17">
        <f>COUNTIF(D23:G25,"Lucia Aremu")</f>
        <v>1</v>
      </c>
      <c r="M13" s="17">
        <f>COUNTIF(D28:G33,"Lucia Aremu")</f>
        <v>2</v>
      </c>
      <c r="N13" s="17">
        <f t="shared" si="0"/>
        <v>7</v>
      </c>
      <c r="O13" s="2"/>
    </row>
    <row r="14" spans="1:15" x14ac:dyDescent="0.35">
      <c r="A14" s="18" t="s">
        <v>10</v>
      </c>
      <c r="B14" s="19" t="s">
        <v>11</v>
      </c>
      <c r="C14" s="7" t="s">
        <v>12</v>
      </c>
      <c r="D14" s="7" t="s">
        <v>13</v>
      </c>
      <c r="E14" s="7" t="s">
        <v>14</v>
      </c>
      <c r="F14" s="7" t="s">
        <v>15</v>
      </c>
      <c r="G14" s="20" t="s">
        <v>15</v>
      </c>
      <c r="H14" s="2"/>
      <c r="I14" s="29" t="s">
        <v>34</v>
      </c>
      <c r="J14" s="17">
        <f>COUNTIF(C5:G12,"Nick Lombardo")</f>
        <v>2</v>
      </c>
      <c r="K14" s="17">
        <f>COUNTIF(D15:G20, "Nick Lombardo")</f>
        <v>2</v>
      </c>
      <c r="L14" s="17">
        <f>COUNTIF(D23:G25,"Nick Lombardo")</f>
        <v>1</v>
      </c>
      <c r="M14" s="17">
        <f>COUNTIF(D28:G33,"Nick Lombardo")</f>
        <v>2</v>
      </c>
      <c r="N14" s="17">
        <f t="shared" si="0"/>
        <v>7</v>
      </c>
      <c r="O14" s="2"/>
    </row>
    <row r="15" spans="1:15" x14ac:dyDescent="0.35">
      <c r="A15" s="18" t="s">
        <v>45</v>
      </c>
      <c r="B15" s="22" t="s">
        <v>24</v>
      </c>
      <c r="C15" s="17" t="s">
        <v>0</v>
      </c>
      <c r="D15" s="16" t="s">
        <v>25</v>
      </c>
      <c r="E15" s="16" t="s">
        <v>39</v>
      </c>
      <c r="F15" s="16" t="s">
        <v>29</v>
      </c>
      <c r="G15" s="60" t="s">
        <v>20</v>
      </c>
      <c r="H15" s="2"/>
      <c r="I15" s="29" t="s">
        <v>33</v>
      </c>
      <c r="J15" s="17">
        <f>COUNTIF(C5:G12,"Seun Mafi")</f>
        <v>2</v>
      </c>
      <c r="K15" s="17">
        <f>COUNTIF(D15:G20, "Seun Mafi")</f>
        <v>2</v>
      </c>
      <c r="L15" s="17">
        <f>COUNTIF(D23:G25,"Seun Mafi")</f>
        <v>1</v>
      </c>
      <c r="M15" s="17">
        <f>COUNTIF(D28:G33,"Seun Mafi")</f>
        <v>2</v>
      </c>
      <c r="N15" s="17">
        <f t="shared" si="0"/>
        <v>7</v>
      </c>
      <c r="O15" s="2"/>
    </row>
    <row r="16" spans="1:15" x14ac:dyDescent="0.35">
      <c r="A16" s="21" t="s">
        <v>46</v>
      </c>
      <c r="B16" s="22" t="s">
        <v>24</v>
      </c>
      <c r="C16" s="17" t="s">
        <v>27</v>
      </c>
      <c r="D16" s="16" t="s">
        <v>18</v>
      </c>
      <c r="E16" s="16" t="s">
        <v>33</v>
      </c>
      <c r="F16" s="16" t="s">
        <v>26</v>
      </c>
      <c r="G16" s="60" t="s">
        <v>30</v>
      </c>
      <c r="H16" s="2"/>
      <c r="I16" s="29" t="s">
        <v>26</v>
      </c>
      <c r="J16" s="17">
        <f>COUNTIF(C5:G12,"Aerozona Obiadazie")</f>
        <v>2</v>
      </c>
      <c r="K16" s="17">
        <f>COUNTIF(D15:G20, "Aerozona Obiadazie")</f>
        <v>2</v>
      </c>
      <c r="L16" s="17">
        <f>COUNTIF(D23:G25,"Aerozona Obiadazie")</f>
        <v>2</v>
      </c>
      <c r="M16" s="17">
        <f>COUNTIF(D28:G33,"Aerozona Obiadazie")</f>
        <v>1</v>
      </c>
      <c r="N16" s="17">
        <f t="shared" si="0"/>
        <v>7</v>
      </c>
      <c r="O16" s="2"/>
    </row>
    <row r="17" spans="1:15" x14ac:dyDescent="0.35">
      <c r="A17" s="14" t="s">
        <v>47</v>
      </c>
      <c r="B17" s="15" t="s">
        <v>17</v>
      </c>
      <c r="C17" s="16" t="s">
        <v>9</v>
      </c>
      <c r="D17" s="16" t="s">
        <v>31</v>
      </c>
      <c r="E17" s="16" t="s">
        <v>19</v>
      </c>
      <c r="F17" s="16" t="s">
        <v>26</v>
      </c>
      <c r="G17" s="60" t="s">
        <v>21</v>
      </c>
      <c r="H17" s="2"/>
      <c r="I17" s="29" t="s">
        <v>29</v>
      </c>
      <c r="J17" s="17">
        <f>COUNTIF(C5:G12,"Daniel Benner")</f>
        <v>3</v>
      </c>
      <c r="K17" s="17">
        <f>COUNTIF(D15:G20, "Daniel Benner")</f>
        <v>2</v>
      </c>
      <c r="L17" s="17">
        <f>COUNTIF(D23:G25,"Daniel Benner")</f>
        <v>1</v>
      </c>
      <c r="M17" s="17">
        <f>COUNTIF(D28:G33,"Daniel Benner")</f>
        <v>2</v>
      </c>
      <c r="N17" s="17">
        <f t="shared" si="0"/>
        <v>8</v>
      </c>
      <c r="O17" s="2"/>
    </row>
    <row r="18" spans="1:15" x14ac:dyDescent="0.35">
      <c r="A18" s="21" t="s">
        <v>48</v>
      </c>
      <c r="B18" s="15" t="s">
        <v>24</v>
      </c>
      <c r="C18" s="16" t="s">
        <v>9</v>
      </c>
      <c r="D18" s="16" t="s">
        <v>18</v>
      </c>
      <c r="E18" s="16" t="s">
        <v>33</v>
      </c>
      <c r="F18" s="16" t="s">
        <v>34</v>
      </c>
      <c r="G18" s="60" t="s">
        <v>37</v>
      </c>
      <c r="H18" s="2"/>
      <c r="I18" s="30" t="s">
        <v>21</v>
      </c>
      <c r="J18" s="17">
        <f>COUNTIF(C5:G12,"Terri Ann Quiambao")</f>
        <v>4</v>
      </c>
      <c r="K18" s="17">
        <f>COUNTIF(D15:G20, "Terri Ann Quiambao")</f>
        <v>1</v>
      </c>
      <c r="L18" s="17">
        <f>COUNTIF(D23:G25,"Terri Ann Quiambao")</f>
        <v>1</v>
      </c>
      <c r="M18" s="17">
        <f>COUNTIF(D28:G33,"Terri Ann Quiambao")</f>
        <v>2</v>
      </c>
      <c r="N18" s="17">
        <f t="shared" si="0"/>
        <v>8</v>
      </c>
      <c r="O18" s="2"/>
    </row>
    <row r="19" spans="1:15" x14ac:dyDescent="0.35">
      <c r="A19" s="18" t="s">
        <v>49</v>
      </c>
      <c r="B19" s="15" t="s">
        <v>24</v>
      </c>
      <c r="C19" s="16" t="s">
        <v>0</v>
      </c>
      <c r="D19" s="16" t="s">
        <v>39</v>
      </c>
      <c r="E19" s="16" t="s">
        <v>37</v>
      </c>
      <c r="F19" s="16" t="s">
        <v>20</v>
      </c>
      <c r="G19" s="60" t="s">
        <v>19</v>
      </c>
      <c r="H19" s="2"/>
      <c r="I19" s="30" t="s">
        <v>30</v>
      </c>
      <c r="J19" s="17">
        <f>COUNTIF(C5:G12,"Tyrell Jarrett")</f>
        <v>2</v>
      </c>
      <c r="K19" s="17">
        <f>COUNTIF(D15:G20, "Tyrell Jarrett")</f>
        <v>2</v>
      </c>
      <c r="L19" s="17">
        <f>COUNTIF(D23:G25,"Tyrell Jarrett")</f>
        <v>1</v>
      </c>
      <c r="M19" s="17">
        <f>COUNTIF(D28:G33,"Tyrell Jarrett")</f>
        <v>2</v>
      </c>
      <c r="N19" s="17">
        <f t="shared" si="0"/>
        <v>7</v>
      </c>
      <c r="O19" s="2"/>
    </row>
    <row r="20" spans="1:15" ht="15" thickBot="1" x14ac:dyDescent="0.4">
      <c r="A20" s="26" t="s">
        <v>50</v>
      </c>
      <c r="B20" s="15" t="s">
        <v>24</v>
      </c>
      <c r="C20" s="16" t="s">
        <v>0</v>
      </c>
      <c r="D20" s="16" t="s">
        <v>40</v>
      </c>
      <c r="E20" s="16" t="s">
        <v>34</v>
      </c>
      <c r="F20" s="16" t="s">
        <v>29</v>
      </c>
      <c r="G20" s="60" t="s">
        <v>30</v>
      </c>
      <c r="H20" s="2"/>
      <c r="I20" s="29" t="s">
        <v>20</v>
      </c>
      <c r="J20" s="17">
        <f>COUNTIF(C5:G12,"Ashish Joshi")</f>
        <v>3</v>
      </c>
      <c r="K20" s="17">
        <f>COUNTIF(D15:G20, "Ashish Joshi")</f>
        <v>2</v>
      </c>
      <c r="L20" s="17">
        <f>COUNTIF(D23:G25,"Ashish Joshi")</f>
        <v>0</v>
      </c>
      <c r="M20" s="17">
        <f>COUNTIF(D28:G33,"Ashish Joshi")</f>
        <v>2</v>
      </c>
      <c r="N20" s="17">
        <f t="shared" si="0"/>
        <v>7</v>
      </c>
      <c r="O20" s="2"/>
    </row>
    <row r="21" spans="1:15" ht="15" thickBot="1" x14ac:dyDescent="0.4">
      <c r="A21" s="34" t="s">
        <v>51</v>
      </c>
      <c r="B21" s="35"/>
      <c r="C21" s="35"/>
      <c r="D21" s="35"/>
      <c r="E21" s="35"/>
      <c r="F21" s="35"/>
      <c r="G21" s="36"/>
      <c r="H21" s="2"/>
      <c r="I21" s="4"/>
      <c r="J21" s="5"/>
      <c r="K21" s="5"/>
      <c r="L21" s="5"/>
      <c r="M21" s="5"/>
      <c r="N21" s="5"/>
      <c r="O21" s="2"/>
    </row>
    <row r="22" spans="1:15" ht="15" thickBot="1" x14ac:dyDescent="0.4">
      <c r="A22" s="18" t="s">
        <v>10</v>
      </c>
      <c r="B22" s="19" t="s">
        <v>11</v>
      </c>
      <c r="C22" s="7" t="s">
        <v>12</v>
      </c>
      <c r="D22" s="7" t="s">
        <v>13</v>
      </c>
      <c r="E22" s="7" t="s">
        <v>14</v>
      </c>
      <c r="F22" s="7" t="s">
        <v>15</v>
      </c>
      <c r="G22" s="20" t="s">
        <v>15</v>
      </c>
      <c r="H22" s="2"/>
      <c r="I22" s="55" t="s">
        <v>52</v>
      </c>
      <c r="J22" s="56"/>
      <c r="K22" s="56"/>
      <c r="L22" s="56"/>
      <c r="M22" s="56"/>
      <c r="N22" s="56"/>
      <c r="O22" s="2"/>
    </row>
    <row r="23" spans="1:15" ht="29.15" customHeight="1" thickBot="1" x14ac:dyDescent="0.4">
      <c r="A23" s="26" t="s">
        <v>53</v>
      </c>
      <c r="B23" s="15" t="s">
        <v>24</v>
      </c>
      <c r="C23" s="16" t="s">
        <v>22</v>
      </c>
      <c r="D23" s="16" t="s">
        <v>25</v>
      </c>
      <c r="E23" s="16" t="s">
        <v>33</v>
      </c>
      <c r="F23" s="16" t="s">
        <v>34</v>
      </c>
      <c r="G23" s="60" t="s">
        <v>26</v>
      </c>
      <c r="H23" s="2"/>
      <c r="I23" s="57" t="s">
        <v>54</v>
      </c>
      <c r="J23" s="58"/>
      <c r="K23" s="59"/>
      <c r="L23" s="49" t="s">
        <v>55</v>
      </c>
      <c r="M23" s="50"/>
      <c r="N23" s="50"/>
      <c r="O23" s="2"/>
    </row>
    <row r="24" spans="1:15" ht="27" customHeight="1" thickBot="1" x14ac:dyDescent="0.4">
      <c r="A24" s="14" t="s">
        <v>56</v>
      </c>
      <c r="B24" s="15" t="s">
        <v>24</v>
      </c>
      <c r="C24" s="16" t="s">
        <v>0</v>
      </c>
      <c r="D24" s="16" t="s">
        <v>19</v>
      </c>
      <c r="E24" s="16" t="s">
        <v>39</v>
      </c>
      <c r="F24" s="16" t="s">
        <v>29</v>
      </c>
      <c r="G24" s="60" t="s">
        <v>21</v>
      </c>
      <c r="H24" s="2"/>
      <c r="I24" s="46" t="s">
        <v>57</v>
      </c>
      <c r="J24" s="47"/>
      <c r="K24" s="48"/>
      <c r="L24" s="51" t="s">
        <v>58</v>
      </c>
      <c r="M24" s="52"/>
      <c r="N24" s="52"/>
      <c r="O24" s="2"/>
    </row>
    <row r="25" spans="1:15" ht="15" thickBot="1" x14ac:dyDescent="0.4">
      <c r="A25" s="14" t="s">
        <v>59</v>
      </c>
      <c r="B25" s="15" t="s">
        <v>17</v>
      </c>
      <c r="C25" s="16" t="s">
        <v>27</v>
      </c>
      <c r="D25" s="16" t="s">
        <v>40</v>
      </c>
      <c r="E25" s="16" t="s">
        <v>37</v>
      </c>
      <c r="F25" s="16" t="s">
        <v>26</v>
      </c>
      <c r="G25" s="60" t="s">
        <v>30</v>
      </c>
      <c r="H25" s="2"/>
      <c r="I25" s="4"/>
      <c r="J25" s="5"/>
      <c r="K25" s="5"/>
      <c r="L25" s="5"/>
      <c r="M25" s="5"/>
      <c r="N25" s="6"/>
      <c r="O25" s="3"/>
    </row>
    <row r="26" spans="1:15" ht="15" thickBot="1" x14ac:dyDescent="0.4">
      <c r="A26" s="34" t="s">
        <v>60</v>
      </c>
      <c r="B26" s="35"/>
      <c r="C26" s="35"/>
      <c r="D26" s="35"/>
      <c r="E26" s="35"/>
      <c r="F26" s="35"/>
      <c r="G26" s="36"/>
      <c r="H26" s="2"/>
    </row>
    <row r="27" spans="1:15" x14ac:dyDescent="0.35">
      <c r="A27" s="18" t="s">
        <v>10</v>
      </c>
      <c r="B27" s="19" t="s">
        <v>11</v>
      </c>
      <c r="C27" s="7" t="s">
        <v>12</v>
      </c>
      <c r="D27" s="7" t="s">
        <v>13</v>
      </c>
      <c r="E27" s="7" t="s">
        <v>14</v>
      </c>
      <c r="F27" s="7" t="s">
        <v>15</v>
      </c>
      <c r="G27" s="20" t="s">
        <v>15</v>
      </c>
      <c r="H27" s="2"/>
    </row>
    <row r="28" spans="1:15" x14ac:dyDescent="0.35">
      <c r="A28" s="21" t="s">
        <v>61</v>
      </c>
      <c r="B28" s="22" t="s">
        <v>24</v>
      </c>
      <c r="C28" s="16" t="s">
        <v>27</v>
      </c>
      <c r="D28" s="16" t="s">
        <v>25</v>
      </c>
      <c r="E28" s="16" t="s">
        <v>34</v>
      </c>
      <c r="F28" s="16" t="s">
        <v>30</v>
      </c>
      <c r="G28" s="60" t="s">
        <v>39</v>
      </c>
      <c r="H28" s="2"/>
      <c r="L28" t="s">
        <v>62</v>
      </c>
    </row>
    <row r="29" spans="1:15" x14ac:dyDescent="0.35">
      <c r="A29" s="21" t="s">
        <v>63</v>
      </c>
      <c r="B29" s="15" t="s">
        <v>42</v>
      </c>
      <c r="C29" s="16" t="s">
        <v>22</v>
      </c>
      <c r="D29" s="16" t="s">
        <v>18</v>
      </c>
      <c r="E29" s="16" t="s">
        <v>37</v>
      </c>
      <c r="F29" s="16" t="s">
        <v>26</v>
      </c>
      <c r="G29" s="60" t="s">
        <v>30</v>
      </c>
      <c r="H29" s="2"/>
    </row>
    <row r="30" spans="1:15" x14ac:dyDescent="0.35">
      <c r="A30" s="27" t="s">
        <v>64</v>
      </c>
      <c r="B30" s="15" t="s">
        <v>24</v>
      </c>
      <c r="C30" s="16" t="s">
        <v>27</v>
      </c>
      <c r="D30" s="16" t="s">
        <v>31</v>
      </c>
      <c r="E30" s="16" t="s">
        <v>19</v>
      </c>
      <c r="F30" s="16" t="s">
        <v>33</v>
      </c>
      <c r="G30" s="60" t="s">
        <v>29</v>
      </c>
      <c r="H30" s="2"/>
    </row>
    <row r="31" spans="1:15" x14ac:dyDescent="0.35">
      <c r="A31" s="26" t="s">
        <v>65</v>
      </c>
      <c r="B31" s="15" t="s">
        <v>24</v>
      </c>
      <c r="C31" s="16" t="s">
        <v>27</v>
      </c>
      <c r="D31" s="16" t="s">
        <v>40</v>
      </c>
      <c r="E31" s="16" t="s">
        <v>39</v>
      </c>
      <c r="F31" s="16" t="s">
        <v>33</v>
      </c>
      <c r="G31" s="60" t="s">
        <v>20</v>
      </c>
      <c r="H31" s="2"/>
    </row>
    <row r="32" spans="1:15" x14ac:dyDescent="0.35">
      <c r="A32" s="14" t="s">
        <v>66</v>
      </c>
      <c r="B32" s="15" t="s">
        <v>36</v>
      </c>
      <c r="C32" s="16" t="s">
        <v>0</v>
      </c>
      <c r="D32" s="16" t="s">
        <v>40</v>
      </c>
      <c r="E32" s="16" t="s">
        <v>37</v>
      </c>
      <c r="F32" s="16" t="s">
        <v>29</v>
      </c>
      <c r="G32" s="60" t="s">
        <v>21</v>
      </c>
      <c r="H32" s="2"/>
    </row>
    <row r="33" spans="1:9" ht="15" thickBot="1" x14ac:dyDescent="0.4">
      <c r="A33" s="23" t="s">
        <v>67</v>
      </c>
      <c r="B33" s="24" t="s">
        <v>36</v>
      </c>
      <c r="C33" s="25" t="s">
        <v>22</v>
      </c>
      <c r="D33" s="25" t="s">
        <v>31</v>
      </c>
      <c r="E33" s="25" t="s">
        <v>34</v>
      </c>
      <c r="F33" s="25" t="s">
        <v>21</v>
      </c>
      <c r="G33" s="61" t="s">
        <v>20</v>
      </c>
      <c r="H33" s="2"/>
    </row>
    <row r="34" spans="1:9" ht="15" thickBot="1" x14ac:dyDescent="0.4">
      <c r="A34" s="4"/>
      <c r="B34" s="5"/>
      <c r="C34" s="5"/>
      <c r="D34" s="5"/>
      <c r="E34" s="5"/>
      <c r="F34" s="5"/>
      <c r="G34" s="6"/>
      <c r="H34" s="3"/>
    </row>
    <row r="36" spans="1:9" x14ac:dyDescent="0.35">
      <c r="B36" s="8"/>
      <c r="C36" s="8"/>
      <c r="D36" s="8"/>
      <c r="E36" s="16"/>
      <c r="F36" s="8"/>
      <c r="G36" s="8"/>
      <c r="H36" s="8"/>
      <c r="I36" s="8"/>
    </row>
    <row r="37" spans="1:9" x14ac:dyDescent="0.35">
      <c r="B37" s="8"/>
      <c r="C37" s="8"/>
      <c r="D37" s="8"/>
      <c r="E37" s="16"/>
      <c r="F37" s="8"/>
      <c r="G37" s="8"/>
      <c r="H37" s="8"/>
      <c r="I37" s="8"/>
    </row>
    <row r="38" spans="1:9" x14ac:dyDescent="0.35">
      <c r="B38" s="8"/>
      <c r="C38" s="8"/>
      <c r="D38" s="8"/>
      <c r="E38" s="16"/>
      <c r="F38" s="8"/>
      <c r="G38" s="8"/>
      <c r="H38" s="8"/>
      <c r="I38" s="8"/>
    </row>
    <row r="39" spans="1:9" x14ac:dyDescent="0.35">
      <c r="B39" s="8"/>
      <c r="C39" s="8"/>
      <c r="D39" s="8"/>
      <c r="E39" s="8"/>
      <c r="F39" s="8"/>
      <c r="G39" s="8"/>
      <c r="H39" s="8"/>
      <c r="I39" s="8"/>
    </row>
    <row r="40" spans="1:9" x14ac:dyDescent="0.35">
      <c r="B40" s="8"/>
      <c r="C40" s="8"/>
      <c r="D40" s="8"/>
      <c r="E40" s="8"/>
      <c r="F40" s="8"/>
      <c r="G40" s="8"/>
      <c r="H40" s="8"/>
      <c r="I40" s="8"/>
    </row>
    <row r="41" spans="1:9" x14ac:dyDescent="0.35">
      <c r="B41" s="8"/>
      <c r="C41" s="8"/>
      <c r="D41" s="8"/>
      <c r="E41" s="8"/>
      <c r="F41" s="8"/>
      <c r="G41" s="8"/>
      <c r="H41" s="8"/>
      <c r="I41" s="8"/>
    </row>
    <row r="42" spans="1:9" x14ac:dyDescent="0.35">
      <c r="B42" s="8"/>
      <c r="C42" s="8"/>
      <c r="D42" s="8"/>
      <c r="E42" s="8"/>
      <c r="F42" s="8"/>
      <c r="G42" s="8"/>
      <c r="H42" s="8"/>
      <c r="I42" s="8"/>
    </row>
    <row r="43" spans="1:9" x14ac:dyDescent="0.35">
      <c r="B43" s="8"/>
      <c r="C43" s="8"/>
      <c r="D43" s="8"/>
      <c r="E43" s="8"/>
      <c r="F43" s="8"/>
      <c r="G43" s="8"/>
      <c r="H43" s="8"/>
      <c r="I43" s="8"/>
    </row>
    <row r="44" spans="1:9" x14ac:dyDescent="0.35">
      <c r="B44" s="8"/>
      <c r="C44" s="8"/>
      <c r="D44" s="8"/>
      <c r="E44" s="8"/>
      <c r="F44" s="8"/>
      <c r="G44" s="8"/>
      <c r="H44" s="8"/>
      <c r="I44" s="8"/>
    </row>
    <row r="45" spans="1:9" x14ac:dyDescent="0.35">
      <c r="B45" s="8"/>
      <c r="C45" s="8"/>
      <c r="D45" s="8"/>
      <c r="E45" s="8"/>
      <c r="F45" s="8"/>
      <c r="G45" s="8"/>
      <c r="H45" s="8"/>
      <c r="I45" s="8"/>
    </row>
  </sheetData>
  <mergeCells count="12">
    <mergeCell ref="I24:K24"/>
    <mergeCell ref="L23:N23"/>
    <mergeCell ref="L24:N24"/>
    <mergeCell ref="I1:M1"/>
    <mergeCell ref="N1:N2"/>
    <mergeCell ref="I22:N22"/>
    <mergeCell ref="I23:K23"/>
    <mergeCell ref="A21:G21"/>
    <mergeCell ref="A26:G26"/>
    <mergeCell ref="A1:G2"/>
    <mergeCell ref="A3:G3"/>
    <mergeCell ref="A13:G13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CC6F845AA06D47BB70E2527FF31DF3" ma:contentTypeVersion="4" ma:contentTypeDescription="Create a new document." ma:contentTypeScope="" ma:versionID="2bda0933d5c827cc0dfebf1af4dd96c8">
  <xsd:schema xmlns:xsd="http://www.w3.org/2001/XMLSchema" xmlns:xs="http://www.w3.org/2001/XMLSchema" xmlns:p="http://schemas.microsoft.com/office/2006/metadata/properties" xmlns:ns2="7e97abb1-80a9-4bfd-bdf6-de31302744af" xmlns:ns3="80e3505a-6c5f-437f-bdf3-6af2a59cba0b" targetNamespace="http://schemas.microsoft.com/office/2006/metadata/properties" ma:root="true" ma:fieldsID="60eed2a80f8ce63a1eebf70c8e37679f" ns2:_="" ns3:_="">
    <xsd:import namespace="7e97abb1-80a9-4bfd-bdf6-de31302744af"/>
    <xsd:import namespace="80e3505a-6c5f-437f-bdf3-6af2a59cb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7abb1-80a9-4bfd-bdf6-de3130274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505a-6c5f-437f-bdf3-6af2a59cb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FC1CE2-38A5-4F8D-A13E-D33EA548B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4FD69E-0BF6-418F-9D1E-5D75E0015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7abb1-80a9-4bfd-bdf6-de31302744af"/>
    <ds:schemaRef ds:uri="80e3505a-6c5f-437f-bdf3-6af2a59cb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254A01-F7D6-492D-9BE5-72CB0CA783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Staffing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Baba, Eric E</dc:creator>
  <cp:keywords/>
  <dc:description/>
  <cp:lastModifiedBy>Kubiak, Sarah</cp:lastModifiedBy>
  <cp:revision/>
  <dcterms:created xsi:type="dcterms:W3CDTF">2021-02-11T12:50:35Z</dcterms:created>
  <dcterms:modified xsi:type="dcterms:W3CDTF">2021-02-23T19:19:47Z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BabaE@aetna.com</vt:lpwstr>
  </property>
  <property fmtid="{D5CDD505-2E9C-101B-9397-08002B2CF9AE}" pid="5" name="MSIP_Label_67599526-06ca-49cc-9fa9-5307800a949a_SetDate">
    <vt:lpwstr>2021-02-11T12:54:36.5889088Z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38364cbf-a162-4ff5-b46d-cb5522d8f7f8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  <property fmtid="{D5CDD505-2E9C-101B-9397-08002B2CF9AE}" pid="11" name="ContentTypeId">
    <vt:lpwstr>0x01010006CC6F845AA06D47BB70E2527FF31DF3</vt:lpwstr>
  </property>
</Properties>
</file>