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5180" windowHeight="12660" activeTab="1"/>
  </bookViews>
  <sheets>
    <sheet name="Лист1" sheetId="12" r:id="rId1"/>
    <sheet name="Лист2" sheetId="13" r:id="rId2"/>
  </sheets>
  <definedNames>
    <definedName name="_xlnm._FilterDatabase" localSheetId="1" hidden="1">Лист2!$B$44:$B$46</definedName>
  </definedNames>
  <calcPr calcId="125725"/>
</workbook>
</file>

<file path=xl/calcChain.xml><?xml version="1.0" encoding="utf-8"?>
<calcChain xmlns="http://schemas.openxmlformats.org/spreadsheetml/2006/main">
  <c r="C498" i="13"/>
  <c r="C496"/>
  <c r="E450"/>
  <c r="E454"/>
  <c r="E458"/>
  <c r="E462"/>
  <c r="E466"/>
  <c r="E470"/>
  <c r="E474"/>
  <c r="E478"/>
  <c r="E482"/>
  <c r="E486"/>
  <c r="E490"/>
  <c r="E449"/>
  <c r="C446"/>
  <c r="C445"/>
  <c r="E453" s="1"/>
  <c r="F286"/>
  <c r="G286"/>
  <c r="H286"/>
  <c r="E286"/>
  <c r="F285"/>
  <c r="G285"/>
  <c r="H285"/>
  <c r="E285"/>
  <c r="F284"/>
  <c r="G284"/>
  <c r="H284"/>
  <c r="E284"/>
  <c r="F283"/>
  <c r="G283"/>
  <c r="H283"/>
  <c r="E283"/>
  <c r="F279"/>
  <c r="G279"/>
  <c r="H279"/>
  <c r="E279"/>
  <c r="F278"/>
  <c r="G278"/>
  <c r="H278"/>
  <c r="E278"/>
  <c r="F277"/>
  <c r="G277"/>
  <c r="H277"/>
  <c r="E277"/>
  <c r="G130"/>
  <c r="G129"/>
  <c r="G128"/>
  <c r="G127"/>
  <c r="G101"/>
  <c r="E89"/>
  <c r="F89" s="1"/>
  <c r="E90"/>
  <c r="F90" s="1"/>
  <c r="E91"/>
  <c r="F91" s="1"/>
  <c r="E92"/>
  <c r="F92" s="1"/>
  <c r="E93"/>
  <c r="F93" s="1"/>
  <c r="E94"/>
  <c r="F94" s="1"/>
  <c r="E95"/>
  <c r="F95" s="1"/>
  <c r="E96"/>
  <c r="F96" s="1"/>
  <c r="E97"/>
  <c r="F97" s="1"/>
  <c r="E98"/>
  <c r="F98" s="1"/>
  <c r="E99"/>
  <c r="F99" s="1"/>
  <c r="E100"/>
  <c r="F100" s="1"/>
  <c r="E88"/>
  <c r="F88" s="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M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O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K2"/>
  <c r="H13" i="12"/>
  <c r="H12"/>
  <c r="H11"/>
  <c r="H10"/>
  <c r="H7"/>
  <c r="H6"/>
  <c r="H5"/>
  <c r="F11"/>
  <c r="F10"/>
  <c r="E12"/>
  <c r="E11"/>
  <c r="E10"/>
  <c r="D12"/>
  <c r="B14"/>
  <c r="C46" i="13" l="1"/>
  <c r="D89" s="1"/>
  <c r="C48"/>
  <c r="D91" s="1"/>
  <c r="C55"/>
  <c r="D98" s="1"/>
  <c r="C51"/>
  <c r="D94" s="1"/>
  <c r="C47"/>
  <c r="D90" s="1"/>
  <c r="E491"/>
  <c r="E487"/>
  <c r="E483"/>
  <c r="E479"/>
  <c r="E475"/>
  <c r="E471"/>
  <c r="E467"/>
  <c r="E463"/>
  <c r="E459"/>
  <c r="E455"/>
  <c r="E451"/>
  <c r="C56"/>
  <c r="D99" s="1"/>
  <c r="C52"/>
  <c r="D95" s="1"/>
  <c r="C57"/>
  <c r="D100" s="1"/>
  <c r="C53"/>
  <c r="D96" s="1"/>
  <c r="C49"/>
  <c r="D92" s="1"/>
  <c r="E492"/>
  <c r="E488"/>
  <c r="E484"/>
  <c r="E480"/>
  <c r="E476"/>
  <c r="E472"/>
  <c r="E468"/>
  <c r="E464"/>
  <c r="E460"/>
  <c r="E456"/>
  <c r="E452"/>
  <c r="C45"/>
  <c r="C54"/>
  <c r="D97" s="1"/>
  <c r="C50"/>
  <c r="D93" s="1"/>
  <c r="E493"/>
  <c r="E489"/>
  <c r="E485"/>
  <c r="E481"/>
  <c r="E477"/>
  <c r="E473"/>
  <c r="E469"/>
  <c r="E465"/>
  <c r="E461"/>
  <c r="E457"/>
  <c r="D496" l="1"/>
  <c r="D498"/>
  <c r="D59"/>
  <c r="D88"/>
  <c r="D66" l="1"/>
  <c r="D70"/>
  <c r="D62"/>
  <c r="D68"/>
  <c r="D72"/>
  <c r="D65"/>
  <c r="D69"/>
  <c r="D73"/>
  <c r="D64"/>
  <c r="D60"/>
  <c r="D63"/>
  <c r="D67"/>
  <c r="D71"/>
  <c r="G96"/>
  <c r="H96" s="1"/>
  <c r="G97"/>
  <c r="H97" s="1"/>
  <c r="G98"/>
  <c r="H98" s="1"/>
  <c r="G91"/>
  <c r="H91" s="1"/>
  <c r="G100"/>
  <c r="H100" s="1"/>
  <c r="G88"/>
  <c r="G95"/>
  <c r="H95" s="1"/>
  <c r="G89"/>
  <c r="H89" s="1"/>
  <c r="G90"/>
  <c r="H90" s="1"/>
  <c r="G99"/>
  <c r="H99" s="1"/>
  <c r="G93"/>
  <c r="H93" s="1"/>
  <c r="G92"/>
  <c r="H92" s="1"/>
  <c r="G94"/>
  <c r="H94" s="1"/>
  <c r="H88"/>
  <c r="D61"/>
  <c r="H101" l="1"/>
</calcChain>
</file>

<file path=xl/sharedStrings.xml><?xml version="1.0" encoding="utf-8"?>
<sst xmlns="http://schemas.openxmlformats.org/spreadsheetml/2006/main" count="199" uniqueCount="147">
  <si>
    <t>q</t>
  </si>
  <si>
    <t>p</t>
  </si>
  <si>
    <t>Вариант</t>
  </si>
  <si>
    <t>mx</t>
  </si>
  <si>
    <r>
      <t>σ</t>
    </r>
    <r>
      <rPr>
        <vertAlign val="subscript"/>
        <sz val="14"/>
        <rFont val="Times New Roman"/>
        <family val="1"/>
        <charset val="204"/>
      </rPr>
      <t>x</t>
    </r>
  </si>
  <si>
    <t>Выборка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</si>
  <si>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</si>
  <si>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</si>
  <si>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</si>
  <si>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</si>
  <si>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</si>
  <si>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</si>
  <si>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</si>
  <si>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</si>
  <si>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</si>
  <si>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</si>
  <si>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</si>
  <si>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</si>
  <si>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</si>
  <si>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Наибольший(1)</t>
  </si>
  <si>
    <t>Наименьший(1)</t>
  </si>
  <si>
    <t>Уровень надежности(95,0%)</t>
  </si>
  <si>
    <t>Показатель</t>
  </si>
  <si>
    <t>Значение</t>
  </si>
  <si>
    <t>1. РАСЧЕТ ОСНОВНЫХ ПОКАЗАТЕЛЕЙ СТАТИСТИКИ</t>
  </si>
  <si>
    <t>№</t>
  </si>
  <si>
    <t>2. ПОСТРОЕНИЕ ГИСТОГРАММЫ</t>
  </si>
  <si>
    <t>Xi</t>
  </si>
  <si>
    <t>Ni</t>
  </si>
  <si>
    <t>N=</t>
  </si>
  <si>
    <t>F(x&lt;=7)=</t>
  </si>
  <si>
    <t>F(7&lt;x&lt;=9)=</t>
  </si>
  <si>
    <t>F(9&lt;x&lt;=10)=</t>
  </si>
  <si>
    <t>F(10&lt;x&lt;=11)=</t>
  </si>
  <si>
    <t>F(11&lt;x&lt;=12)=</t>
  </si>
  <si>
    <t>F(12&lt;x&lt;=13)=</t>
  </si>
  <si>
    <t>F(13&lt;x&lt;=14)=</t>
  </si>
  <si>
    <t>F(14&lt;x&lt;=15)=</t>
  </si>
  <si>
    <t>F(15&lt;x&lt;=16)=</t>
  </si>
  <si>
    <t>F(16&lt;x&lt;=17)=</t>
  </si>
  <si>
    <t>F(17&lt;x&lt;=18)=</t>
  </si>
  <si>
    <t>F(18&lt;x&lt;=19)=</t>
  </si>
  <si>
    <t>F(19&lt;x&lt;=21)=</t>
  </si>
  <si>
    <t>F(21&lt;x)=</t>
  </si>
  <si>
    <t>3. ПРОВЕРКА СООТВЕТСТВИЯ ЗАКОНА РАСПРЕДЕЛЕНИЯ НАБЛЮДАЕМЫМ ДАННЫМ</t>
  </si>
  <si>
    <t>i</t>
  </si>
  <si>
    <t>Границы интервала</t>
  </si>
  <si>
    <t>Эмпирическая частота</t>
  </si>
  <si>
    <t>Середина интервала</t>
  </si>
  <si>
    <t>Плотность</t>
  </si>
  <si>
    <t>Теоретическая частота</t>
  </si>
  <si>
    <t>4. ПРОВЕРКА ГИПОТЕЗЫ О РАВЕНСТВЕ СРЕДНИХ ВЕЛИЧИН ПРИ ИЗВЕСТНОЙ ДИСПЕРСИИ</t>
  </si>
  <si>
    <t>X</t>
  </si>
  <si>
    <t>Y</t>
  </si>
  <si>
    <t>σx</t>
  </si>
  <si>
    <t>σy</t>
  </si>
  <si>
    <t>n</t>
  </si>
  <si>
    <t>СР.ЗНАЧ. Y</t>
  </si>
  <si>
    <t>СР.ЗНАЧ. X</t>
  </si>
  <si>
    <t>ДИСП X</t>
  </si>
  <si>
    <t>ДИСП Y</t>
  </si>
  <si>
    <t>N X</t>
  </si>
  <si>
    <t>N Y</t>
  </si>
  <si>
    <t>5. ПРОВЕРКА ГИПОТЕЗЫ О РАВЕНСТВЕ ДИСПЕРСИЙ</t>
  </si>
  <si>
    <t>Дисперсия</t>
  </si>
  <si>
    <t>Наблюдения</t>
  </si>
  <si>
    <t>df</t>
  </si>
  <si>
    <t>F</t>
  </si>
  <si>
    <t>P(F&lt;=f) одностороннее</t>
  </si>
  <si>
    <t>6. ПРОВЕРКА ГИПОТЕЗЫ О РАВЕНСТВЕ СРЕДНИХ ВЕЛИЧИН ПРИ НЕИЗВЕСТНОЙ ДИСПЕРСИИ</t>
  </si>
  <si>
    <t>7. ОДНОФАКТОРНЫЙ ДИСПЕРСИОННЫЙ АНАЛИЗ</t>
  </si>
  <si>
    <t>А</t>
  </si>
  <si>
    <t>Б</t>
  </si>
  <si>
    <t>В</t>
  </si>
  <si>
    <t>Г</t>
  </si>
  <si>
    <t>среднее значение</t>
  </si>
  <si>
    <t>стандартное отклонение</t>
  </si>
  <si>
    <t>медиана</t>
  </si>
  <si>
    <t>счет</t>
  </si>
  <si>
    <t>сумма</t>
  </si>
  <si>
    <t>среднее</t>
  </si>
  <si>
    <t>дисперсия</t>
  </si>
  <si>
    <t>Однофакторный дисперсионный анализ</t>
  </si>
  <si>
    <t>ИТОГИ</t>
  </si>
  <si>
    <t>Группы</t>
  </si>
  <si>
    <t>Столбец 1</t>
  </si>
  <si>
    <t>Столбец 2</t>
  </si>
  <si>
    <t>Столбец 3</t>
  </si>
  <si>
    <t>Столбец 4</t>
  </si>
  <si>
    <t>Дисперсионный анализ</t>
  </si>
  <si>
    <t>Источник вариации</t>
  </si>
  <si>
    <t>SS</t>
  </si>
  <si>
    <t>MS</t>
  </si>
  <si>
    <t>P-Значение</t>
  </si>
  <si>
    <t>F критическое</t>
  </si>
  <si>
    <t>Между группами</t>
  </si>
  <si>
    <t>Внутри групп</t>
  </si>
  <si>
    <t>Итого</t>
  </si>
  <si>
    <t>8. ДВУХФАКТОРНЫЙ ДИСПЕРСИОННЫЙ АНАЛИЗ</t>
  </si>
  <si>
    <t>Двухфакторный дисперсионный анализ без повторений</t>
  </si>
  <si>
    <t>Строки</t>
  </si>
  <si>
    <t>Столбцы</t>
  </si>
  <si>
    <t>Погрешность</t>
  </si>
  <si>
    <t>9. ПРОСТАЯ ЛИНЕЙНАЯ РЕГРЕССИЯ</t>
  </si>
  <si>
    <t>b0=</t>
  </si>
  <si>
    <t>b1=</t>
  </si>
  <si>
    <t>Yi</t>
  </si>
  <si>
    <t>e</t>
  </si>
  <si>
    <t>Yi=b0+0,14*b1*Xi+2ei</t>
  </si>
  <si>
    <t>СрЗнX</t>
  </si>
  <si>
    <t>СрЗнY</t>
  </si>
  <si>
    <t>СрОтX</t>
  </si>
  <si>
    <t>СрОтY</t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</si>
  <si>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</si>
  <si>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</si>
  <si>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</si>
  <si>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</si>
  <si>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</si>
  <si>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Регрессия</t>
  </si>
  <si>
    <t>Остаток</t>
  </si>
  <si>
    <t>Y-пересечение</t>
  </si>
  <si>
    <t>Значимость F</t>
  </si>
  <si>
    <t>Коэффициенты</t>
  </si>
  <si>
    <t>t-статистика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</si>
  <si>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</si>
  <si>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</si>
  <si>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</si>
  <si>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</si>
  <si>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</si>
  <si>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</si>
  <si>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</si>
  <si>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</si>
  <si>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</si>
  <si>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ВЫВОД ВЕРОЯТНОСТИ</t>
  </si>
  <si>
    <t>Персентиль</t>
  </si>
  <si>
    <t>Двухвыборочный F-тест для дисперсии</t>
  </si>
  <si>
    <t>Переменная 1</t>
  </si>
  <si>
    <t>Переменная 2</t>
  </si>
  <si>
    <t>F критическое одностороннее</t>
  </si>
  <si>
    <t>Двухвыборочный z-тест для средних</t>
  </si>
  <si>
    <t>Известная дисперсия</t>
  </si>
  <si>
    <t>Гипотетическая разность средних</t>
  </si>
  <si>
    <t>z</t>
  </si>
  <si>
    <t>P(Z&lt;=z) одностороннее</t>
  </si>
  <si>
    <t>z критическое одностороннее</t>
  </si>
  <si>
    <t>P(Z&lt;=z) двухстороннее</t>
  </si>
  <si>
    <t>z критическое двухстороннее</t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</si>
</sst>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"/>
  </numFmts>
  <fonts count="8">
    <font>
      <sz val="10"/>
      <name val="Arial Cyr"/>
      <charset val="204"/>
    </font>
    <font>
      <sz val="14"/>
      <name val="Times New Roman"/>
      <family val="1"/>
      <charset val="204"/>
    </font>
    <font>
      <vertAlign val="subscript"/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i/>
      <sz val="14"/>
      <name val="Times New Roman"/>
      <family val="1"/>
      <charset val="204"/>
    </font>
    <font>
      <sz val="10"/>
      <name val="Times New Roman"/>
      <family val="1"/>
      <charset val="204"/>
    </font>
    <font>
      <i/>
      <sz val="10"/>
      <name val="Arial Cyr"/>
      <charset val="204"/>
    </font>
    <font>
      <sz val="14"/>
      <color theme="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/>
    </xf>
    <xf numFmtId="0" fontId="1" fillId="0" borderId="0" xfId="0" applyFont="1" applyAlignment="1"/>
    <xf numFmtId="164" fontId="1" fillId="0" borderId="0" xfId="0" applyNumberFormat="1" applyFont="1"/>
    <xf numFmtId="0" fontId="1" fillId="0" borderId="0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right"/>
    </xf>
    <xf numFmtId="0" fontId="3" fillId="0" borderId="0" xfId="0" applyFont="1" applyAlignment="1"/>
    <xf numFmtId="0" fontId="1" fillId="0" borderId="0" xfId="0" applyFont="1" applyBorder="1"/>
    <xf numFmtId="0" fontId="3" fillId="0" borderId="0" xfId="0" applyFont="1" applyBorder="1" applyAlignme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1" fillId="0" borderId="0" xfId="0" applyFont="1" applyFill="1" applyBorder="1" applyAlignment="1">
      <alignment horizontal="right"/>
    </xf>
    <xf numFmtId="0" fontId="1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/>
    <xf numFmtId="0" fontId="1" fillId="0" borderId="0" xfId="0" applyFont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8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right"/>
    </xf>
    <xf numFmtId="0" fontId="0" fillId="0" borderId="0" xfId="0" applyFill="1" applyBorder="1" applyAlignment="1"/>
    <xf numFmtId="0" fontId="0" fillId="0" borderId="1" xfId="0" applyFill="1" applyBorder="1" applyAlignment="1"/>
    <xf numFmtId="0" fontId="6" fillId="0" borderId="10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65" fontId="1" fillId="0" borderId="0" xfId="0" applyNumberFormat="1" applyFont="1"/>
    <xf numFmtId="0" fontId="1" fillId="0" borderId="1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165" fontId="1" fillId="0" borderId="6" xfId="0" applyNumberFormat="1" applyFont="1" applyBorder="1"/>
    <xf numFmtId="165" fontId="1" fillId="0" borderId="8" xfId="0" applyNumberFormat="1" applyFont="1" applyBorder="1"/>
    <xf numFmtId="165" fontId="1" fillId="0" borderId="14" xfId="0" applyNumberFormat="1" applyFont="1" applyBorder="1"/>
    <xf numFmtId="165" fontId="1" fillId="0" borderId="15" xfId="0" applyNumberFormat="1" applyFont="1" applyBorder="1"/>
    <xf numFmtId="0" fontId="6" fillId="0" borderId="10" xfId="0" applyFont="1" applyFill="1" applyBorder="1" applyAlignment="1">
      <alignment horizontal="centerContinuous"/>
    </xf>
    <xf numFmtId="0" fontId="0" fillId="0" borderId="0" xfId="0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1" fillId="0" borderId="11" xfId="0" applyFont="1" applyBorder="1"/>
    <xf numFmtId="0" fontId="1" fillId="0" borderId="10" xfId="0" applyFont="1" applyBorder="1"/>
    <xf numFmtId="0" fontId="7" fillId="0" borderId="0" xfId="0" applyFont="1"/>
    <xf numFmtId="0" fontId="7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1"/>
          <c:order val="0"/>
          <c:marker>
            <c:symbol val="none"/>
          </c:marker>
          <c:val>
            <c:numRef>
              <c:f>Лист1!$J$5:$S$5</c:f>
              <c:numCache>
                <c:formatCode>General</c:formatCode>
                <c:ptCount val="10"/>
                <c:pt idx="0">
                  <c:v>-1</c:v>
                </c:pt>
                <c:pt idx="1">
                  <c:v>3</c:v>
                </c:pt>
                <c:pt idx="2">
                  <c:v>3</c:v>
                </c:pt>
                <c:pt idx="3">
                  <c:v>4</c:v>
                </c:pt>
                <c:pt idx="4">
                  <c:v>4</c:v>
                </c:pt>
                <c:pt idx="5">
                  <c:v>7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11</c:v>
                </c:pt>
              </c:numCache>
            </c:numRef>
          </c:val>
        </c:ser>
        <c:ser>
          <c:idx val="0"/>
          <c:order val="1"/>
          <c:marker>
            <c:symbol val="none"/>
          </c:marker>
          <c:val>
            <c:numRef>
              <c:f>Лист1!$J$6:$S$6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0.2</c:v>
                </c:pt>
                <c:pt idx="4">
                  <c:v>0.1</c:v>
                </c:pt>
                <c:pt idx="5">
                  <c:v>0.1</c:v>
                </c:pt>
                <c:pt idx="6">
                  <c:v>0.4</c:v>
                </c:pt>
                <c:pt idx="7">
                  <c:v>0.4</c:v>
                </c:pt>
                <c:pt idx="8">
                  <c:v>0.3</c:v>
                </c:pt>
                <c:pt idx="9">
                  <c:v>0.3</c:v>
                </c:pt>
              </c:numCache>
            </c:numRef>
          </c:val>
        </c:ser>
        <c:marker val="1"/>
        <c:axId val="151003520"/>
        <c:axId val="151005056"/>
      </c:lineChart>
      <c:catAx>
        <c:axId val="151003520"/>
        <c:scaling>
          <c:orientation val="minMax"/>
        </c:scaling>
        <c:axPos val="b"/>
        <c:numFmt formatCode="General" sourceLinked="1"/>
        <c:tickLblPos val="nextTo"/>
        <c:crossAx val="151005056"/>
        <c:crosses val="autoZero"/>
        <c:auto val="1"/>
        <c:lblAlgn val="ctr"/>
        <c:lblOffset val="100"/>
      </c:catAx>
      <c:valAx>
        <c:axId val="151005056"/>
        <c:scaling>
          <c:orientation val="minMax"/>
        </c:scaling>
        <c:axPos val="l"/>
        <c:majorGridlines/>
        <c:numFmt formatCode="General" sourceLinked="1"/>
        <c:tickLblPos val="nextTo"/>
        <c:crossAx val="151003520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Лист2!$B$45:$B$57</c:f>
              <c:numCache>
                <c:formatCode>General</c:formatCode>
                <c:ptCount val="13"/>
                <c:pt idx="0">
                  <c:v>7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21</c:v>
                </c:pt>
              </c:numCache>
            </c:numRef>
          </c:cat>
          <c:val>
            <c:numRef>
              <c:f>Лист2!$C$45:$C$57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3</c:v>
                </c:pt>
                <c:pt idx="6">
                  <c:v>7</c:v>
                </c:pt>
                <c:pt idx="7">
                  <c:v>4</c:v>
                </c:pt>
                <c:pt idx="8">
                  <c:v>5</c:v>
                </c:pt>
                <c:pt idx="9">
                  <c:v>1</c:v>
                </c:pt>
                <c:pt idx="10">
                  <c:v>4</c:v>
                </c:pt>
                <c:pt idx="11">
                  <c:v>3</c:v>
                </c:pt>
                <c:pt idx="12">
                  <c:v>0</c:v>
                </c:pt>
              </c:numCache>
            </c:numRef>
          </c:val>
        </c:ser>
        <c:axId val="152323584"/>
        <c:axId val="152334336"/>
      </c:barChart>
      <c:catAx>
        <c:axId val="1523235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layout/>
        </c:title>
        <c:numFmt formatCode="General" sourceLinked="1"/>
        <c:tickLblPos val="nextTo"/>
        <c:crossAx val="152334336"/>
        <c:crosses val="autoZero"/>
        <c:auto val="1"/>
        <c:lblAlgn val="ctr"/>
        <c:lblOffset val="100"/>
      </c:catAx>
      <c:valAx>
        <c:axId val="15233433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layout/>
        </c:title>
        <c:numFmt formatCode="General" sourceLinked="1"/>
        <c:tickLblPos val="nextTo"/>
        <c:crossAx val="152323584"/>
        <c:crosses val="autoZero"/>
        <c:crossBetween val="between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spPr>
            <a:ln w="28575">
              <a:noFill/>
            </a:ln>
          </c:spPr>
          <c:xVal>
            <c:numRef>
              <c:f>Лист2!$D$449:$D$493</c:f>
              <c:numCache>
                <c:formatCode>0.000</c:formatCode>
                <c:ptCount val="45"/>
                <c:pt idx="0">
                  <c:v>12.160432485543424</c:v>
                </c:pt>
                <c:pt idx="1">
                  <c:v>12.606358874691068</c:v>
                </c:pt>
                <c:pt idx="2">
                  <c:v>19.722064659290481</c:v>
                </c:pt>
                <c:pt idx="3">
                  <c:v>14.550229858868988</c:v>
                </c:pt>
                <c:pt idx="4">
                  <c:v>16.224352672579698</c:v>
                </c:pt>
                <c:pt idx="5">
                  <c:v>9.8261665849713609</c:v>
                </c:pt>
                <c:pt idx="6">
                  <c:v>17.035224042629125</c:v>
                </c:pt>
                <c:pt idx="7">
                  <c:v>15.917275428946596</c:v>
                </c:pt>
                <c:pt idx="8">
                  <c:v>17.456641823300743</c:v>
                </c:pt>
                <c:pt idx="9">
                  <c:v>11.6467885315069</c:v>
                </c:pt>
                <c:pt idx="10">
                  <c:v>14.583394583169138</c:v>
                </c:pt>
                <c:pt idx="11">
                  <c:v>13.522621353913564</c:v>
                </c:pt>
                <c:pt idx="12">
                  <c:v>14.474650849151658</c:v>
                </c:pt>
                <c:pt idx="13">
                  <c:v>8.4266452328301966</c:v>
                </c:pt>
                <c:pt idx="14">
                  <c:v>16.128436224462348</c:v>
                </c:pt>
                <c:pt idx="15">
                  <c:v>14.797546479385346</c:v>
                </c:pt>
                <c:pt idx="16">
                  <c:v>16.567439085192746</c:v>
                </c:pt>
                <c:pt idx="17">
                  <c:v>17.257881988043664</c:v>
                </c:pt>
                <c:pt idx="18">
                  <c:v>12.225145307311323</c:v>
                </c:pt>
                <c:pt idx="19">
                  <c:v>19.200705916446168</c:v>
                </c:pt>
                <c:pt idx="20">
                  <c:v>17.888066319428617</c:v>
                </c:pt>
                <c:pt idx="21">
                  <c:v>12.455327047646279</c:v>
                </c:pt>
                <c:pt idx="22">
                  <c:v>16.82850726559991</c:v>
                </c:pt>
                <c:pt idx="23">
                  <c:v>19.250214260537177</c:v>
                </c:pt>
                <c:pt idx="24">
                  <c:v>14.805595507496037</c:v>
                </c:pt>
                <c:pt idx="25">
                  <c:v>14.747833498986438</c:v>
                </c:pt>
                <c:pt idx="26">
                  <c:v>19.079970494785812</c:v>
                </c:pt>
                <c:pt idx="27">
                  <c:v>16.445080215489725</c:v>
                </c:pt>
                <c:pt idx="28">
                  <c:v>14.141468833840918</c:v>
                </c:pt>
                <c:pt idx="29">
                  <c:v>16.29176328300673</c:v>
                </c:pt>
                <c:pt idx="30">
                  <c:v>18.070704224228393</c:v>
                </c:pt>
                <c:pt idx="31">
                  <c:v>12.684431036759634</c:v>
                </c:pt>
                <c:pt idx="32">
                  <c:v>20.030587999499403</c:v>
                </c:pt>
                <c:pt idx="33">
                  <c:v>19.033586264995392</c:v>
                </c:pt>
                <c:pt idx="34">
                  <c:v>19.32217802881496</c:v>
                </c:pt>
                <c:pt idx="35">
                  <c:v>16.159783096227329</c:v>
                </c:pt>
                <c:pt idx="36">
                  <c:v>14.084167257024092</c:v>
                </c:pt>
                <c:pt idx="37">
                  <c:v>13.740893261128804</c:v>
                </c:pt>
                <c:pt idx="38">
                  <c:v>19.631560841517057</c:v>
                </c:pt>
                <c:pt idx="39">
                  <c:v>14.853180270292796</c:v>
                </c:pt>
                <c:pt idx="40">
                  <c:v>8.983883541659452</c:v>
                </c:pt>
                <c:pt idx="41">
                  <c:v>17.321755800949177</c:v>
                </c:pt>
                <c:pt idx="42">
                  <c:v>12.428587903414154</c:v>
                </c:pt>
                <c:pt idx="43">
                  <c:v>18.219802238163538</c:v>
                </c:pt>
                <c:pt idx="44">
                  <c:v>16.72485215443885</c:v>
                </c:pt>
              </c:numCache>
            </c:numRef>
          </c:xVal>
          <c:yVal>
            <c:numRef>
              <c:f>Лист2!$C$525:$C$569</c:f>
              <c:numCache>
                <c:formatCode>General</c:formatCode>
                <c:ptCount val="45"/>
                <c:pt idx="0">
                  <c:v>1.1624132912521912</c:v>
                </c:pt>
                <c:pt idx="1">
                  <c:v>0.18342966397507787</c:v>
                </c:pt>
                <c:pt idx="2">
                  <c:v>-2.6730068264888001</c:v>
                </c:pt>
                <c:pt idx="3">
                  <c:v>3.0461154990396189</c:v>
                </c:pt>
                <c:pt idx="4">
                  <c:v>1.047246562463652</c:v>
                </c:pt>
                <c:pt idx="5">
                  <c:v>2.9290565424610975</c:v>
                </c:pt>
                <c:pt idx="6">
                  <c:v>-3.1659334424153478</c:v>
                </c:pt>
                <c:pt idx="7">
                  <c:v>-2.8812698798423355</c:v>
                </c:pt>
                <c:pt idx="8">
                  <c:v>-1.652565725198512</c:v>
                </c:pt>
                <c:pt idx="9">
                  <c:v>0.43019931292223657</c:v>
                </c:pt>
                <c:pt idx="10">
                  <c:v>0.16055556267747839</c:v>
                </c:pt>
                <c:pt idx="11">
                  <c:v>0.74013419740919417</c:v>
                </c:pt>
                <c:pt idx="12">
                  <c:v>0.48192638427180157</c:v>
                </c:pt>
                <c:pt idx="13">
                  <c:v>-3.8490732032042914</c:v>
                </c:pt>
                <c:pt idx="14">
                  <c:v>0.53880329810225192</c:v>
                </c:pt>
                <c:pt idx="15">
                  <c:v>-0.88626034435568357</c:v>
                </c:pt>
                <c:pt idx="16">
                  <c:v>6.9507580448799899E-3</c:v>
                </c:pt>
                <c:pt idx="17">
                  <c:v>2.9828218435016698</c:v>
                </c:pt>
                <c:pt idx="18">
                  <c:v>-3.015080765598162</c:v>
                </c:pt>
                <c:pt idx="19">
                  <c:v>-2.2852671489483587</c:v>
                </c:pt>
                <c:pt idx="20">
                  <c:v>-2.6256451376763579E-2</c:v>
                </c:pt>
                <c:pt idx="21">
                  <c:v>-0.92867204597430497</c:v>
                </c:pt>
                <c:pt idx="22">
                  <c:v>2.6639715600771581</c:v>
                </c:pt>
                <c:pt idx="23">
                  <c:v>-0.62695278754720007</c:v>
                </c:pt>
                <c:pt idx="24">
                  <c:v>-0.50124889520562377</c:v>
                </c:pt>
                <c:pt idx="25">
                  <c:v>1.2656856235400582E-2</c:v>
                </c:pt>
                <c:pt idx="26">
                  <c:v>1.9131641417025858</c:v>
                </c:pt>
                <c:pt idx="27">
                  <c:v>-1.8170957404710943</c:v>
                </c:pt>
                <c:pt idx="28">
                  <c:v>1.0442085749066514</c:v>
                </c:pt>
                <c:pt idx="29">
                  <c:v>0.43167137242019749</c:v>
                </c:pt>
                <c:pt idx="30">
                  <c:v>-3.4682571706741818</c:v>
                </c:pt>
                <c:pt idx="31">
                  <c:v>0.92879722114835861</c:v>
                </c:pt>
                <c:pt idx="32">
                  <c:v>-0.96321809517571211</c:v>
                </c:pt>
                <c:pt idx="33">
                  <c:v>3.5199091267684537</c:v>
                </c:pt>
                <c:pt idx="34">
                  <c:v>2.2116920811576577</c:v>
                </c:pt>
                <c:pt idx="35">
                  <c:v>-3.3599483757869919E-2</c:v>
                </c:pt>
                <c:pt idx="36">
                  <c:v>-1.7622695074900836</c:v>
                </c:pt>
                <c:pt idx="37">
                  <c:v>-5.042769738726145</c:v>
                </c:pt>
                <c:pt idx="38">
                  <c:v>-1.0838928259165197</c:v>
                </c:pt>
                <c:pt idx="39">
                  <c:v>-0.26406423326368156</c:v>
                </c:pt>
                <c:pt idx="40">
                  <c:v>2.6196295600193453</c:v>
                </c:pt>
                <c:pt idx="41">
                  <c:v>1.6026651274659081</c:v>
                </c:pt>
                <c:pt idx="42">
                  <c:v>0.74798772192582508</c:v>
                </c:pt>
                <c:pt idx="43">
                  <c:v>1.3125525918605998</c:v>
                </c:pt>
                <c:pt idx="44">
                  <c:v>4.2081954598210931</c:v>
                </c:pt>
              </c:numCache>
            </c:numRef>
          </c:yVal>
        </c:ser>
        <c:axId val="98240000"/>
        <c:axId val="72114176"/>
      </c:scatterChart>
      <c:valAx>
        <c:axId val="982400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</c:title>
        <c:numFmt formatCode="0.000" sourceLinked="1"/>
        <c:tickLblPos val="nextTo"/>
        <c:crossAx val="72114176"/>
        <c:crosses val="autoZero"/>
        <c:crossBetween val="midCat"/>
      </c:valAx>
      <c:valAx>
        <c:axId val="7211417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</c:title>
        <c:numFmt formatCode="General" sourceLinked="1"/>
        <c:tickLblPos val="nextTo"/>
        <c:crossAx val="98240000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2219816272965878"/>
          <c:y val="0.2735731358945957"/>
          <c:w val="0.5766336058954169"/>
          <c:h val="0.42930716972849886"/>
        </c:manualLayout>
      </c:layout>
      <c:barChart>
        <c:barDir val="col"/>
        <c:grouping val="clustered"/>
        <c:ser>
          <c:idx val="0"/>
          <c:order val="0"/>
          <c:tx>
            <c:v>Y</c:v>
          </c:tx>
          <c:cat>
            <c:numRef>
              <c:f>Лист2!$D$449:$D$493</c:f>
              <c:numCache>
                <c:formatCode>0.000</c:formatCode>
                <c:ptCount val="45"/>
                <c:pt idx="0">
                  <c:v>12.160432485543424</c:v>
                </c:pt>
                <c:pt idx="1">
                  <c:v>12.606358874691068</c:v>
                </c:pt>
                <c:pt idx="2">
                  <c:v>19.722064659290481</c:v>
                </c:pt>
                <c:pt idx="3">
                  <c:v>14.550229858868988</c:v>
                </c:pt>
                <c:pt idx="4">
                  <c:v>16.224352672579698</c:v>
                </c:pt>
                <c:pt idx="5">
                  <c:v>9.8261665849713609</c:v>
                </c:pt>
                <c:pt idx="6">
                  <c:v>17.035224042629125</c:v>
                </c:pt>
                <c:pt idx="7">
                  <c:v>15.917275428946596</c:v>
                </c:pt>
                <c:pt idx="8">
                  <c:v>17.456641823300743</c:v>
                </c:pt>
                <c:pt idx="9">
                  <c:v>11.6467885315069</c:v>
                </c:pt>
                <c:pt idx="10">
                  <c:v>14.583394583169138</c:v>
                </c:pt>
                <c:pt idx="11">
                  <c:v>13.522621353913564</c:v>
                </c:pt>
                <c:pt idx="12">
                  <c:v>14.474650849151658</c:v>
                </c:pt>
                <c:pt idx="13">
                  <c:v>8.4266452328301966</c:v>
                </c:pt>
                <c:pt idx="14">
                  <c:v>16.128436224462348</c:v>
                </c:pt>
                <c:pt idx="15">
                  <c:v>14.797546479385346</c:v>
                </c:pt>
                <c:pt idx="16">
                  <c:v>16.567439085192746</c:v>
                </c:pt>
                <c:pt idx="17">
                  <c:v>17.257881988043664</c:v>
                </c:pt>
                <c:pt idx="18">
                  <c:v>12.225145307311323</c:v>
                </c:pt>
                <c:pt idx="19">
                  <c:v>19.200705916446168</c:v>
                </c:pt>
                <c:pt idx="20">
                  <c:v>17.888066319428617</c:v>
                </c:pt>
                <c:pt idx="21">
                  <c:v>12.455327047646279</c:v>
                </c:pt>
                <c:pt idx="22">
                  <c:v>16.82850726559991</c:v>
                </c:pt>
                <c:pt idx="23">
                  <c:v>19.250214260537177</c:v>
                </c:pt>
                <c:pt idx="24">
                  <c:v>14.805595507496037</c:v>
                </c:pt>
                <c:pt idx="25">
                  <c:v>14.747833498986438</c:v>
                </c:pt>
                <c:pt idx="26">
                  <c:v>19.079970494785812</c:v>
                </c:pt>
                <c:pt idx="27">
                  <c:v>16.445080215489725</c:v>
                </c:pt>
                <c:pt idx="28">
                  <c:v>14.141468833840918</c:v>
                </c:pt>
                <c:pt idx="29">
                  <c:v>16.29176328300673</c:v>
                </c:pt>
                <c:pt idx="30">
                  <c:v>18.070704224228393</c:v>
                </c:pt>
                <c:pt idx="31">
                  <c:v>12.684431036759634</c:v>
                </c:pt>
                <c:pt idx="32">
                  <c:v>20.030587999499403</c:v>
                </c:pt>
                <c:pt idx="33">
                  <c:v>19.033586264995392</c:v>
                </c:pt>
                <c:pt idx="34">
                  <c:v>19.32217802881496</c:v>
                </c:pt>
                <c:pt idx="35">
                  <c:v>16.159783096227329</c:v>
                </c:pt>
                <c:pt idx="36">
                  <c:v>14.084167257024092</c:v>
                </c:pt>
                <c:pt idx="37">
                  <c:v>13.740893261128804</c:v>
                </c:pt>
                <c:pt idx="38">
                  <c:v>19.631560841517057</c:v>
                </c:pt>
                <c:pt idx="39">
                  <c:v>14.853180270292796</c:v>
                </c:pt>
                <c:pt idx="40">
                  <c:v>8.983883541659452</c:v>
                </c:pt>
                <c:pt idx="41">
                  <c:v>17.321755800949177</c:v>
                </c:pt>
                <c:pt idx="42">
                  <c:v>12.428587903414154</c:v>
                </c:pt>
                <c:pt idx="43">
                  <c:v>18.219802238163538</c:v>
                </c:pt>
                <c:pt idx="44">
                  <c:v>16.72485215443885</c:v>
                </c:pt>
              </c:numCache>
            </c:numRef>
          </c:cat>
          <c:val>
            <c:numRef>
              <c:f>Лист2!$E$449:$E$493</c:f>
              <c:numCache>
                <c:formatCode>0.000</c:formatCode>
                <c:ptCount val="45"/>
                <c:pt idx="0">
                  <c:v>8.8208938798896277</c:v>
                </c:pt>
                <c:pt idx="1">
                  <c:v>8.0605872547646875</c:v>
                </c:pt>
                <c:pt idx="2">
                  <c:v>8.6936083228618379</c:v>
                </c:pt>
                <c:pt idx="3">
                  <c:v>11.876524320829777</c:v>
                </c:pt>
                <c:pt idx="4">
                  <c:v>10.698625317960978</c:v>
                </c:pt>
                <c:pt idx="5">
                  <c:v>9.4428408722858883</c:v>
                </c:pt>
                <c:pt idx="6">
                  <c:v>6.8830869971105137</c:v>
                </c:pt>
                <c:pt idx="7">
                  <c:v>6.6195218444743666</c:v>
                </c:pt>
                <c:pt idx="8">
                  <c:v>8.6031129861265079</c:v>
                </c:pt>
                <c:pt idx="9">
                  <c:v>7.8367950102954644</c:v>
                </c:pt>
                <c:pt idx="10">
                  <c:v>9.007227971157409</c:v>
                </c:pt>
                <c:pt idx="11">
                  <c:v>9.0666160197695724</c:v>
                </c:pt>
                <c:pt idx="12">
                  <c:v>9.2752721578261124</c:v>
                </c:pt>
                <c:pt idx="13">
                  <c:v>1.9784024864900864</c:v>
                </c:pt>
                <c:pt idx="14">
                  <c:v>10.143145767248644</c:v>
                </c:pt>
                <c:pt idx="15">
                  <c:v>8.0654296091932345</c:v>
                </c:pt>
                <c:pt idx="16">
                  <c:v>9.8265750132821275</c:v>
                </c:pt>
                <c:pt idx="17">
                  <c:v>13.14103109354328</c:v>
                </c:pt>
                <c:pt idx="18">
                  <c:v>4.6751342218311045</c:v>
                </c:pt>
                <c:pt idx="19">
                  <c:v>8.8256798683840323</c:v>
                </c:pt>
                <c:pt idx="20">
                  <c:v>10.440987706094166</c:v>
                </c:pt>
                <c:pt idx="21">
                  <c:v>6.8744213315920213</c:v>
                </c:pt>
                <c:pt idx="22">
                  <c:v>12.611620548629435</c:v>
                </c:pt>
                <c:pt idx="23">
                  <c:v>10.508272533403943</c:v>
                </c:pt>
                <c:pt idx="24">
                  <c:v>8.454388206079603</c:v>
                </c:pt>
                <c:pt idx="25">
                  <c:v>8.9399681549519308</c:v>
                </c:pt>
                <c:pt idx="26">
                  <c:v>12.96490394299035</c:v>
                </c:pt>
                <c:pt idx="27">
                  <c:v>7.9425251790933551</c:v>
                </c:pt>
                <c:pt idx="28">
                  <c:v>9.6741658474609729</c:v>
                </c:pt>
                <c:pt idx="29">
                  <c:v>10.116107490209107</c:v>
                </c:pt>
                <c:pt idx="30">
                  <c:v>7.08855044496595</c:v>
                </c:pt>
                <c:pt idx="31">
                  <c:v>8.8442404724599335</c:v>
                </c:pt>
                <c:pt idx="32">
                  <c:v>10.554693233931904</c:v>
                </c:pt>
                <c:pt idx="33">
                  <c:v>14.548902652965626</c:v>
                </c:pt>
                <c:pt idx="34">
                  <c:v>13.382207578903763</c:v>
                </c:pt>
                <c:pt idx="35">
                  <c:v>9.5861151187971707</c:v>
                </c:pt>
                <c:pt idx="36">
                  <c:v>6.8395877527262208</c:v>
                </c:pt>
                <c:pt idx="37">
                  <c:v>3.3907500331377385</c:v>
                </c:pt>
                <c:pt idx="38">
                  <c:v>10.238340326683829</c:v>
                </c:pt>
                <c:pt idx="39">
                  <c:v>8.7149078702321283</c:v>
                </c:pt>
                <c:pt idx="40">
                  <c:v>8.7203682945226326</c:v>
                </c:pt>
                <c:pt idx="41">
                  <c:v>11.792197336323444</c:v>
                </c:pt>
                <c:pt idx="42">
                  <c:v>8.5379685409105157</c:v>
                </c:pt>
                <c:pt idx="43">
                  <c:v>11.942476101755165</c:v>
                </c:pt>
                <c:pt idx="44">
                  <c:v>14.105013213626808</c:v>
                </c:pt>
              </c:numCache>
            </c:numRef>
          </c:val>
        </c:ser>
        <c:ser>
          <c:idx val="1"/>
          <c:order val="1"/>
          <c:tx>
            <c:v>Предсказанное Y</c:v>
          </c:tx>
          <c:cat>
            <c:numRef>
              <c:f>Лист2!$D$449:$D$493</c:f>
              <c:numCache>
                <c:formatCode>0.000</c:formatCode>
                <c:ptCount val="45"/>
                <c:pt idx="0">
                  <c:v>12.160432485543424</c:v>
                </c:pt>
                <c:pt idx="1">
                  <c:v>12.606358874691068</c:v>
                </c:pt>
                <c:pt idx="2">
                  <c:v>19.722064659290481</c:v>
                </c:pt>
                <c:pt idx="3">
                  <c:v>14.550229858868988</c:v>
                </c:pt>
                <c:pt idx="4">
                  <c:v>16.224352672579698</c:v>
                </c:pt>
                <c:pt idx="5">
                  <c:v>9.8261665849713609</c:v>
                </c:pt>
                <c:pt idx="6">
                  <c:v>17.035224042629125</c:v>
                </c:pt>
                <c:pt idx="7">
                  <c:v>15.917275428946596</c:v>
                </c:pt>
                <c:pt idx="8">
                  <c:v>17.456641823300743</c:v>
                </c:pt>
                <c:pt idx="9">
                  <c:v>11.6467885315069</c:v>
                </c:pt>
                <c:pt idx="10">
                  <c:v>14.583394583169138</c:v>
                </c:pt>
                <c:pt idx="11">
                  <c:v>13.522621353913564</c:v>
                </c:pt>
                <c:pt idx="12">
                  <c:v>14.474650849151658</c:v>
                </c:pt>
                <c:pt idx="13">
                  <c:v>8.4266452328301966</c:v>
                </c:pt>
                <c:pt idx="14">
                  <c:v>16.128436224462348</c:v>
                </c:pt>
                <c:pt idx="15">
                  <c:v>14.797546479385346</c:v>
                </c:pt>
                <c:pt idx="16">
                  <c:v>16.567439085192746</c:v>
                </c:pt>
                <c:pt idx="17">
                  <c:v>17.257881988043664</c:v>
                </c:pt>
                <c:pt idx="18">
                  <c:v>12.225145307311323</c:v>
                </c:pt>
                <c:pt idx="19">
                  <c:v>19.200705916446168</c:v>
                </c:pt>
                <c:pt idx="20">
                  <c:v>17.888066319428617</c:v>
                </c:pt>
                <c:pt idx="21">
                  <c:v>12.455327047646279</c:v>
                </c:pt>
                <c:pt idx="22">
                  <c:v>16.82850726559991</c:v>
                </c:pt>
                <c:pt idx="23">
                  <c:v>19.250214260537177</c:v>
                </c:pt>
                <c:pt idx="24">
                  <c:v>14.805595507496037</c:v>
                </c:pt>
                <c:pt idx="25">
                  <c:v>14.747833498986438</c:v>
                </c:pt>
                <c:pt idx="26">
                  <c:v>19.079970494785812</c:v>
                </c:pt>
                <c:pt idx="27">
                  <c:v>16.445080215489725</c:v>
                </c:pt>
                <c:pt idx="28">
                  <c:v>14.141468833840918</c:v>
                </c:pt>
                <c:pt idx="29">
                  <c:v>16.29176328300673</c:v>
                </c:pt>
                <c:pt idx="30">
                  <c:v>18.070704224228393</c:v>
                </c:pt>
                <c:pt idx="31">
                  <c:v>12.684431036759634</c:v>
                </c:pt>
                <c:pt idx="32">
                  <c:v>20.030587999499403</c:v>
                </c:pt>
                <c:pt idx="33">
                  <c:v>19.033586264995392</c:v>
                </c:pt>
                <c:pt idx="34">
                  <c:v>19.32217802881496</c:v>
                </c:pt>
                <c:pt idx="35">
                  <c:v>16.159783096227329</c:v>
                </c:pt>
                <c:pt idx="36">
                  <c:v>14.084167257024092</c:v>
                </c:pt>
                <c:pt idx="37">
                  <c:v>13.740893261128804</c:v>
                </c:pt>
                <c:pt idx="38">
                  <c:v>19.631560841517057</c:v>
                </c:pt>
                <c:pt idx="39">
                  <c:v>14.853180270292796</c:v>
                </c:pt>
                <c:pt idx="40">
                  <c:v>8.983883541659452</c:v>
                </c:pt>
                <c:pt idx="41">
                  <c:v>17.321755800949177</c:v>
                </c:pt>
                <c:pt idx="42">
                  <c:v>12.428587903414154</c:v>
                </c:pt>
                <c:pt idx="43">
                  <c:v>18.219802238163538</c:v>
                </c:pt>
                <c:pt idx="44">
                  <c:v>16.72485215443885</c:v>
                </c:pt>
              </c:numCache>
            </c:numRef>
          </c:cat>
          <c:val>
            <c:numRef>
              <c:f>Лист2!$B$525:$B$569</c:f>
              <c:numCache>
                <c:formatCode>General</c:formatCode>
                <c:ptCount val="45"/>
                <c:pt idx="0">
                  <c:v>7.6584805886374365</c:v>
                </c:pt>
                <c:pt idx="1">
                  <c:v>7.8771575907896096</c:v>
                </c:pt>
                <c:pt idx="2">
                  <c:v>11.366615149350638</c:v>
                </c:pt>
                <c:pt idx="3">
                  <c:v>8.830408821790158</c:v>
                </c:pt>
                <c:pt idx="4">
                  <c:v>9.6513787554973263</c:v>
                </c:pt>
                <c:pt idx="5">
                  <c:v>6.5137843298247908</c:v>
                </c:pt>
                <c:pt idx="6">
                  <c:v>10.049020439525862</c:v>
                </c:pt>
                <c:pt idx="7">
                  <c:v>9.5007917243167022</c:v>
                </c:pt>
                <c:pt idx="8">
                  <c:v>10.25567871132502</c:v>
                </c:pt>
                <c:pt idx="9">
                  <c:v>7.4065956973732279</c:v>
                </c:pt>
                <c:pt idx="10">
                  <c:v>8.8466724084799306</c:v>
                </c:pt>
                <c:pt idx="11">
                  <c:v>8.3264818223603783</c:v>
                </c:pt>
                <c:pt idx="12">
                  <c:v>8.7933457735543108</c:v>
                </c:pt>
                <c:pt idx="13">
                  <c:v>5.8274756896943778</c:v>
                </c:pt>
                <c:pt idx="14">
                  <c:v>9.6043424691463919</c:v>
                </c:pt>
                <c:pt idx="15">
                  <c:v>8.9516899535489181</c:v>
                </c:pt>
                <c:pt idx="16">
                  <c:v>9.8196242552372475</c:v>
                </c:pt>
                <c:pt idx="17">
                  <c:v>10.15820925004161</c:v>
                </c:pt>
                <c:pt idx="18">
                  <c:v>7.6902149874292665</c:v>
                </c:pt>
                <c:pt idx="19">
                  <c:v>11.110947017332391</c:v>
                </c:pt>
                <c:pt idx="20">
                  <c:v>10.46724415747093</c:v>
                </c:pt>
                <c:pt idx="21">
                  <c:v>7.8030933775663263</c:v>
                </c:pt>
                <c:pt idx="22">
                  <c:v>9.9476489885522774</c:v>
                </c:pt>
                <c:pt idx="23">
                  <c:v>11.135225320951143</c:v>
                </c:pt>
                <c:pt idx="24">
                  <c:v>8.9556371012852267</c:v>
                </c:pt>
                <c:pt idx="25">
                  <c:v>8.9273112987165302</c:v>
                </c:pt>
                <c:pt idx="26">
                  <c:v>11.051739801287765</c:v>
                </c:pt>
                <c:pt idx="27">
                  <c:v>9.7596209195644494</c:v>
                </c:pt>
                <c:pt idx="28">
                  <c:v>8.6299572725543214</c:v>
                </c:pt>
                <c:pt idx="29">
                  <c:v>9.6844361177889091</c:v>
                </c:pt>
                <c:pt idx="30">
                  <c:v>10.556807615640132</c:v>
                </c:pt>
                <c:pt idx="31">
                  <c:v>7.9154432513115749</c:v>
                </c:pt>
                <c:pt idx="32">
                  <c:v>11.517911329107616</c:v>
                </c:pt>
                <c:pt idx="33">
                  <c:v>11.028993526197173</c:v>
                </c:pt>
                <c:pt idx="34">
                  <c:v>11.170515497746106</c:v>
                </c:pt>
                <c:pt idx="35">
                  <c:v>9.6197146025550406</c:v>
                </c:pt>
                <c:pt idx="36">
                  <c:v>8.6018572602163044</c:v>
                </c:pt>
                <c:pt idx="37">
                  <c:v>8.4335197718638835</c:v>
                </c:pt>
                <c:pt idx="38">
                  <c:v>11.322233152600349</c:v>
                </c:pt>
                <c:pt idx="39">
                  <c:v>8.9789721034958099</c:v>
                </c:pt>
                <c:pt idx="40">
                  <c:v>6.1007387345032873</c:v>
                </c:pt>
                <c:pt idx="41">
                  <c:v>10.189532208857536</c:v>
                </c:pt>
                <c:pt idx="42">
                  <c:v>7.7899808189846906</c:v>
                </c:pt>
                <c:pt idx="43">
                  <c:v>10.629923509894565</c:v>
                </c:pt>
                <c:pt idx="44">
                  <c:v>9.8968177538057152</c:v>
                </c:pt>
              </c:numCache>
            </c:numRef>
          </c:val>
        </c:ser>
        <c:axId val="93503488"/>
        <c:axId val="93505024"/>
      </c:barChart>
      <c:catAx>
        <c:axId val="93503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>
            <c:manualLayout>
              <c:xMode val="edge"/>
              <c:yMode val="edge"/>
              <c:x val="0.39219765798505957"/>
              <c:y val="0.89068281658842052"/>
            </c:manualLayout>
          </c:layout>
        </c:title>
        <c:numFmt formatCode="0.000" sourceLinked="1"/>
        <c:tickLblPos val="nextTo"/>
        <c:crossAx val="93505024"/>
        <c:crosses val="autoZero"/>
        <c:auto val="1"/>
        <c:lblAlgn val="ctr"/>
        <c:lblOffset val="100"/>
      </c:catAx>
      <c:valAx>
        <c:axId val="9350502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0.000" sourceLinked="1"/>
        <c:tickLblPos val="nextTo"/>
        <c:crossAx val="9350348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1806253785584493"/>
          <c:y val="0.36979919176769571"/>
          <c:w val="0.1627066929133858"/>
          <c:h val="0.50352289297171182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numRef>
              <c:f>Лист2!$E$525:$E$569</c:f>
              <c:numCache>
                <c:formatCode>General</c:formatCode>
                <c:ptCount val="45"/>
                <c:pt idx="0">
                  <c:v>1.1111111111111112</c:v>
                </c:pt>
                <c:pt idx="1">
                  <c:v>3.3333333333333335</c:v>
                </c:pt>
                <c:pt idx="2">
                  <c:v>5.5555555555555554</c:v>
                </c:pt>
                <c:pt idx="3">
                  <c:v>7.7777777777777786</c:v>
                </c:pt>
                <c:pt idx="4">
                  <c:v>10</c:v>
                </c:pt>
                <c:pt idx="5">
                  <c:v>12.222222222222221</c:v>
                </c:pt>
                <c:pt idx="6">
                  <c:v>14.444444444444445</c:v>
                </c:pt>
                <c:pt idx="7">
                  <c:v>16.666666666666668</c:v>
                </c:pt>
                <c:pt idx="8">
                  <c:v>18.888888888888889</c:v>
                </c:pt>
                <c:pt idx="9">
                  <c:v>21.111111111111111</c:v>
                </c:pt>
                <c:pt idx="10">
                  <c:v>23.333333333333332</c:v>
                </c:pt>
                <c:pt idx="11">
                  <c:v>25.555555555555557</c:v>
                </c:pt>
                <c:pt idx="12">
                  <c:v>27.777777777777779</c:v>
                </c:pt>
                <c:pt idx="13">
                  <c:v>30</c:v>
                </c:pt>
                <c:pt idx="14">
                  <c:v>32.222222222222229</c:v>
                </c:pt>
                <c:pt idx="15">
                  <c:v>34.44444444444445</c:v>
                </c:pt>
                <c:pt idx="16">
                  <c:v>36.666666666666671</c:v>
                </c:pt>
                <c:pt idx="17">
                  <c:v>38.888888888888893</c:v>
                </c:pt>
                <c:pt idx="18">
                  <c:v>41.111111111111114</c:v>
                </c:pt>
                <c:pt idx="19">
                  <c:v>43.333333333333336</c:v>
                </c:pt>
                <c:pt idx="20">
                  <c:v>45.555555555555557</c:v>
                </c:pt>
                <c:pt idx="21">
                  <c:v>47.777777777777786</c:v>
                </c:pt>
                <c:pt idx="22">
                  <c:v>50.000000000000007</c:v>
                </c:pt>
                <c:pt idx="23">
                  <c:v>52.222222222222229</c:v>
                </c:pt>
                <c:pt idx="24">
                  <c:v>54.44444444444445</c:v>
                </c:pt>
                <c:pt idx="25">
                  <c:v>56.666666666666671</c:v>
                </c:pt>
                <c:pt idx="26">
                  <c:v>58.888888888888893</c:v>
                </c:pt>
                <c:pt idx="27">
                  <c:v>61.111111111111114</c:v>
                </c:pt>
                <c:pt idx="28">
                  <c:v>63.333333333333343</c:v>
                </c:pt>
                <c:pt idx="29">
                  <c:v>65.555555555555557</c:v>
                </c:pt>
                <c:pt idx="30">
                  <c:v>67.777777777777786</c:v>
                </c:pt>
                <c:pt idx="31">
                  <c:v>70</c:v>
                </c:pt>
                <c:pt idx="32">
                  <c:v>72.222222222222229</c:v>
                </c:pt>
                <c:pt idx="33">
                  <c:v>74.444444444444457</c:v>
                </c:pt>
                <c:pt idx="34">
                  <c:v>76.666666666666671</c:v>
                </c:pt>
                <c:pt idx="35">
                  <c:v>78.8888888888889</c:v>
                </c:pt>
                <c:pt idx="36">
                  <c:v>81.111111111111114</c:v>
                </c:pt>
                <c:pt idx="37">
                  <c:v>83.333333333333343</c:v>
                </c:pt>
                <c:pt idx="38">
                  <c:v>85.555555555555557</c:v>
                </c:pt>
                <c:pt idx="39">
                  <c:v>87.777777777777786</c:v>
                </c:pt>
                <c:pt idx="40">
                  <c:v>90</c:v>
                </c:pt>
                <c:pt idx="41">
                  <c:v>92.222222222222229</c:v>
                </c:pt>
                <c:pt idx="42">
                  <c:v>94.444444444444457</c:v>
                </c:pt>
                <c:pt idx="43">
                  <c:v>96.666666666666671</c:v>
                </c:pt>
                <c:pt idx="44">
                  <c:v>98.8888888888889</c:v>
                </c:pt>
              </c:numCache>
            </c:numRef>
          </c:cat>
          <c:val>
            <c:numRef>
              <c:f>Лист2!$F$525:$F$569</c:f>
              <c:numCache>
                <c:formatCode>General</c:formatCode>
                <c:ptCount val="45"/>
                <c:pt idx="0">
                  <c:v>1.9784024864900864</c:v>
                </c:pt>
                <c:pt idx="1">
                  <c:v>3.3907500331377385</c:v>
                </c:pt>
                <c:pt idx="2">
                  <c:v>4.6751342218311045</c:v>
                </c:pt>
                <c:pt idx="3">
                  <c:v>6.6195218444743666</c:v>
                </c:pt>
                <c:pt idx="4">
                  <c:v>6.8395877527262208</c:v>
                </c:pt>
                <c:pt idx="5">
                  <c:v>6.8744213315920213</c:v>
                </c:pt>
                <c:pt idx="6">
                  <c:v>6.8830869971105137</c:v>
                </c:pt>
                <c:pt idx="7">
                  <c:v>7.08855044496595</c:v>
                </c:pt>
                <c:pt idx="8">
                  <c:v>7.8367950102954644</c:v>
                </c:pt>
                <c:pt idx="9">
                  <c:v>7.9425251790933551</c:v>
                </c:pt>
                <c:pt idx="10">
                  <c:v>8.0605872547646875</c:v>
                </c:pt>
                <c:pt idx="11">
                  <c:v>8.0654296091932345</c:v>
                </c:pt>
                <c:pt idx="12">
                  <c:v>8.454388206079603</c:v>
                </c:pt>
                <c:pt idx="13">
                  <c:v>8.5379685409105157</c:v>
                </c:pt>
                <c:pt idx="14">
                  <c:v>8.6031129861265079</c:v>
                </c:pt>
                <c:pt idx="15">
                  <c:v>8.6936083228618379</c:v>
                </c:pt>
                <c:pt idx="16">
                  <c:v>8.7149078702321283</c:v>
                </c:pt>
                <c:pt idx="17">
                  <c:v>8.7203682945226326</c:v>
                </c:pt>
                <c:pt idx="18">
                  <c:v>8.8208938798896277</c:v>
                </c:pt>
                <c:pt idx="19">
                  <c:v>8.8256798683840323</c:v>
                </c:pt>
                <c:pt idx="20">
                  <c:v>8.8442404724599335</c:v>
                </c:pt>
                <c:pt idx="21">
                  <c:v>8.9399681549519308</c:v>
                </c:pt>
                <c:pt idx="22">
                  <c:v>9.007227971157409</c:v>
                </c:pt>
                <c:pt idx="23">
                  <c:v>9.0666160197695724</c:v>
                </c:pt>
                <c:pt idx="24">
                  <c:v>9.2752721578261124</c:v>
                </c:pt>
                <c:pt idx="25">
                  <c:v>9.4428408722858883</c:v>
                </c:pt>
                <c:pt idx="26">
                  <c:v>9.5861151187971707</c:v>
                </c:pt>
                <c:pt idx="27">
                  <c:v>9.6741658474609729</c:v>
                </c:pt>
                <c:pt idx="28">
                  <c:v>9.8265750132821275</c:v>
                </c:pt>
                <c:pt idx="29">
                  <c:v>10.116107490209107</c:v>
                </c:pt>
                <c:pt idx="30">
                  <c:v>10.143145767248644</c:v>
                </c:pt>
                <c:pt idx="31">
                  <c:v>10.238340326683829</c:v>
                </c:pt>
                <c:pt idx="32">
                  <c:v>10.440987706094166</c:v>
                </c:pt>
                <c:pt idx="33">
                  <c:v>10.508272533403943</c:v>
                </c:pt>
                <c:pt idx="34">
                  <c:v>10.554693233931904</c:v>
                </c:pt>
                <c:pt idx="35">
                  <c:v>10.698625317960978</c:v>
                </c:pt>
                <c:pt idx="36">
                  <c:v>11.792197336323444</c:v>
                </c:pt>
                <c:pt idx="37">
                  <c:v>11.876524320829777</c:v>
                </c:pt>
                <c:pt idx="38">
                  <c:v>11.942476101755165</c:v>
                </c:pt>
                <c:pt idx="39">
                  <c:v>12.611620548629435</c:v>
                </c:pt>
                <c:pt idx="40">
                  <c:v>12.96490394299035</c:v>
                </c:pt>
                <c:pt idx="41">
                  <c:v>13.14103109354328</c:v>
                </c:pt>
                <c:pt idx="42">
                  <c:v>13.382207578903763</c:v>
                </c:pt>
                <c:pt idx="43">
                  <c:v>14.105013213626808</c:v>
                </c:pt>
                <c:pt idx="44">
                  <c:v>14.548902652965626</c:v>
                </c:pt>
              </c:numCache>
            </c:numRef>
          </c:val>
        </c:ser>
        <c:axId val="80078720"/>
        <c:axId val="93479296"/>
      </c:barChart>
      <c:catAx>
        <c:axId val="800787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</c:title>
        <c:numFmt formatCode="General" sourceLinked="1"/>
        <c:tickLblPos val="nextTo"/>
        <c:crossAx val="93479296"/>
        <c:crosses val="autoZero"/>
        <c:auto val="1"/>
        <c:lblAlgn val="ctr"/>
        <c:lblOffset val="100"/>
      </c:catAx>
      <c:valAx>
        <c:axId val="9347929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nextTo"/>
        <c:crossAx val="80078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533400</xdr:colOff>
      <xdr:row>14</xdr:row>
      <xdr:rowOff>133350</xdr:rowOff>
    </xdr:from>
    <xdr:to>
      <xdr:col>8</xdr:col>
      <xdr:colOff>228600</xdr:colOff>
      <xdr:row>31</xdr:row>
      <xdr:rowOff>123825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129270</xdr:colOff>
      <xdr:row>44</xdr:row>
      <xdr:rowOff>21771</xdr:rowOff>
    </xdr:from>
    <xdr:to>
      <xdr:col>8</xdr:col>
      <xdr:colOff>544285</xdr:colOff>
      <xdr:row>57</xdr:row>
      <xdr:rowOff>190500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39462</xdr:colOff>
      <xdr:row>601</xdr:row>
      <xdr:rowOff>29936</xdr:rowOff>
    </xdr:from>
    <xdr:to>
      <xdr:col>6</xdr:col>
      <xdr:colOff>692605</xdr:colOff>
      <xdr:row>610</xdr:row>
      <xdr:rowOff>235404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61233</xdr:colOff>
      <xdr:row>612</xdr:row>
      <xdr:rowOff>27215</xdr:rowOff>
    </xdr:from>
    <xdr:to>
      <xdr:col>6</xdr:col>
      <xdr:colOff>676276</xdr:colOff>
      <xdr:row>624</xdr:row>
      <xdr:rowOff>4082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189140</xdr:colOff>
      <xdr:row>625</xdr:row>
      <xdr:rowOff>53069</xdr:rowOff>
    </xdr:from>
    <xdr:to>
      <xdr:col>6</xdr:col>
      <xdr:colOff>632733</xdr:colOff>
      <xdr:row>635</xdr:row>
      <xdr:rowOff>13608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S14"/>
  <sheetViews>
    <sheetView workbookViewId="0">
      <selection activeCell="R5" sqref="R5:S6"/>
    </sheetView>
  </sheetViews>
  <sheetFormatPr defaultRowHeight="12.75"/>
  <sheetData>
    <row r="5" spans="1:19">
      <c r="H5">
        <f>1/10</f>
        <v>0.1</v>
      </c>
      <c r="J5">
        <v>-1</v>
      </c>
      <c r="K5">
        <v>3</v>
      </c>
      <c r="L5">
        <v>3</v>
      </c>
      <c r="M5">
        <v>4</v>
      </c>
      <c r="N5">
        <v>4</v>
      </c>
      <c r="O5">
        <v>7</v>
      </c>
      <c r="P5">
        <v>7</v>
      </c>
      <c r="Q5">
        <v>10</v>
      </c>
      <c r="R5">
        <v>10</v>
      </c>
      <c r="S5">
        <v>11</v>
      </c>
    </row>
    <row r="6" spans="1:19">
      <c r="H6">
        <f>729/1000</f>
        <v>0.72899999999999998</v>
      </c>
      <c r="J6">
        <v>0</v>
      </c>
      <c r="K6">
        <v>0</v>
      </c>
      <c r="L6">
        <v>0.2</v>
      </c>
      <c r="M6">
        <v>0.2</v>
      </c>
      <c r="N6">
        <v>0.1</v>
      </c>
      <c r="O6">
        <v>0.1</v>
      </c>
      <c r="P6">
        <v>0.4</v>
      </c>
      <c r="Q6">
        <v>0.4</v>
      </c>
      <c r="R6">
        <v>0.3</v>
      </c>
      <c r="S6">
        <v>0.3</v>
      </c>
    </row>
    <row r="7" spans="1:19">
      <c r="H7">
        <f>H5*H6</f>
        <v>7.2900000000000006E-2</v>
      </c>
    </row>
    <row r="9" spans="1:19">
      <c r="D9">
        <v>1</v>
      </c>
    </row>
    <row r="10" spans="1:19">
      <c r="A10" t="s">
        <v>1</v>
      </c>
      <c r="B10" t="s">
        <v>0</v>
      </c>
      <c r="D10">
        <v>9</v>
      </c>
      <c r="E10">
        <f>D10^4</f>
        <v>6561</v>
      </c>
      <c r="F10">
        <f>D10^3</f>
        <v>729</v>
      </c>
      <c r="H10">
        <f>4*0.1*0.729</f>
        <v>0.29160000000000003</v>
      </c>
    </row>
    <row r="11" spans="1:19">
      <c r="A11">
        <v>0.05</v>
      </c>
      <c r="B11">
        <v>0.95</v>
      </c>
      <c r="D11">
        <v>10</v>
      </c>
      <c r="E11">
        <f>D11^4</f>
        <v>10000</v>
      </c>
      <c r="F11">
        <f>D11^3</f>
        <v>1000</v>
      </c>
      <c r="H11">
        <f>6*0.01*0.81</f>
        <v>4.8600000000000004E-2</v>
      </c>
    </row>
    <row r="12" spans="1:19">
      <c r="A12">
        <v>0.08</v>
      </c>
      <c r="B12">
        <v>0.92</v>
      </c>
      <c r="D12">
        <f>(D10/D11)^4</f>
        <v>0.65610000000000013</v>
      </c>
      <c r="E12">
        <f>E10/E11</f>
        <v>0.65610000000000002</v>
      </c>
      <c r="H12">
        <f>4*0.001*0.9</f>
        <v>3.6000000000000003E-3</v>
      </c>
    </row>
    <row r="13" spans="1:19">
      <c r="H13">
        <f>1*0.0001*1</f>
        <v>1E-4</v>
      </c>
    </row>
    <row r="14" spans="1:19">
      <c r="B14">
        <f>A11*B12+A12*B11</f>
        <v>0.122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O569"/>
  <sheetViews>
    <sheetView tabSelected="1" zoomScale="70" zoomScaleNormal="70" workbookViewId="0">
      <selection activeCell="B442" sqref="B442:H442"/>
    </sheetView>
  </sheetViews>
  <sheetFormatPr defaultRowHeight="18.75"/>
  <cols>
    <col min="1" max="1" width="7.42578125" style="1" customWidth="1"/>
    <col min="2" max="2" width="9.7109375" style="1" customWidth="1"/>
    <col min="3" max="3" width="10" style="1" customWidth="1"/>
    <col min="4" max="5" width="9.7109375" style="1" customWidth="1"/>
    <col min="6" max="6" width="11" style="1" customWidth="1"/>
    <col min="7" max="7" width="11.28515625" style="1" customWidth="1"/>
    <col min="8" max="8" width="10.5703125" style="1" customWidth="1"/>
    <col min="9" max="9" width="9.42578125" style="1" customWidth="1"/>
    <col min="10" max="10" width="11.7109375" style="1" bestFit="1" customWidth="1"/>
    <col min="11" max="11" width="3.85546875" style="1" bestFit="1" customWidth="1"/>
    <col min="12" max="12" width="11.140625" style="1" bestFit="1" customWidth="1"/>
    <col min="13" max="13" width="3.85546875" style="1" bestFit="1" customWidth="1"/>
    <col min="14" max="14" width="11.140625" style="1" customWidth="1"/>
    <col min="15" max="15" width="3.85546875" style="1" bestFit="1" customWidth="1"/>
    <col min="16" max="16" width="11" style="1" customWidth="1"/>
    <col min="17" max="16384" width="9.140625" style="1"/>
  </cols>
  <sheetData>
    <row r="1" spans="2:15">
      <c r="J1" s="3" t="s">
        <v>5</v>
      </c>
      <c r="K1" s="70"/>
      <c r="M1" s="70"/>
      <c r="O1" s="70"/>
    </row>
    <row r="2" spans="2:15">
      <c r="B2" s="22" t="s">
        <v>2</v>
      </c>
      <c r="C2" s="22"/>
      <c r="D2" s="22"/>
      <c r="E2" s="11">
        <v>3</v>
      </c>
      <c r="J2" s="4">
        <v>12.639029061247129</v>
      </c>
      <c r="K2" s="71">
        <f>FLOOR(J2,1)</f>
        <v>12</v>
      </c>
      <c r="L2" s="4">
        <v>17.473367430866347</v>
      </c>
      <c r="M2" s="71">
        <f>FLOOR(L2,1)</f>
        <v>17</v>
      </c>
      <c r="N2" s="4">
        <v>18.616319190768991</v>
      </c>
      <c r="O2" s="71">
        <f>FLOOR(N2,1)</f>
        <v>18</v>
      </c>
    </row>
    <row r="3" spans="2:15">
      <c r="B3" s="23" t="s">
        <v>3</v>
      </c>
      <c r="C3" s="23"/>
      <c r="D3" s="1">
        <v>15</v>
      </c>
      <c r="J3" s="4">
        <v>13.185019194352208</v>
      </c>
      <c r="K3" s="71">
        <f>FLOOR(J3,1)</f>
        <v>13</v>
      </c>
      <c r="L3" s="4">
        <v>14.541410033998545</v>
      </c>
      <c r="M3" s="71">
        <f>FLOOR(L3,1)</f>
        <v>14</v>
      </c>
      <c r="N3" s="4">
        <v>13.653128159276093</v>
      </c>
      <c r="O3" s="71">
        <f>FLOOR(N3,1)</f>
        <v>13</v>
      </c>
    </row>
    <row r="4" spans="2:15" ht="16.5" customHeight="1">
      <c r="B4" s="23" t="s">
        <v>4</v>
      </c>
      <c r="C4" s="23"/>
      <c r="D4" s="1">
        <v>3</v>
      </c>
      <c r="J4" s="4">
        <v>11.821125023416243</v>
      </c>
      <c r="K4" s="71">
        <f>FLOOR(J4,1)</f>
        <v>11</v>
      </c>
      <c r="L4" s="4">
        <v>10.548832885106094</v>
      </c>
      <c r="M4" s="71">
        <f>FLOOR(L4,1)</f>
        <v>10</v>
      </c>
      <c r="N4" s="4">
        <v>11.245571765030036</v>
      </c>
      <c r="O4" s="71">
        <f>FLOOR(N4,1)</f>
        <v>11</v>
      </c>
    </row>
    <row r="5" spans="2:15" ht="16.5" customHeight="1">
      <c r="B5" s="12"/>
      <c r="C5" s="12"/>
      <c r="J5" s="4">
        <v>13.558787410729565</v>
      </c>
      <c r="K5" s="71">
        <f>FLOOR(J5,1)</f>
        <v>13</v>
      </c>
      <c r="L5" s="4">
        <v>18.119939719908871</v>
      </c>
      <c r="M5" s="71">
        <f>FLOOR(L5,1)</f>
        <v>18</v>
      </c>
      <c r="N5" s="4">
        <v>11.29477997586946</v>
      </c>
      <c r="O5" s="71">
        <f>FLOOR(N5,1)</f>
        <v>11</v>
      </c>
    </row>
    <row r="6" spans="2:15" ht="16.5" customHeight="1">
      <c r="B6" s="22" t="s">
        <v>24</v>
      </c>
      <c r="C6" s="22"/>
      <c r="D6" s="22"/>
      <c r="E6" s="22"/>
      <c r="F6" s="22"/>
      <c r="G6" s="22"/>
      <c r="H6" s="22"/>
      <c r="I6" s="8"/>
      <c r="J6" s="4">
        <v>12.424945377133554</v>
      </c>
      <c r="K6" s="71">
        <f>FLOOR(J6,1)</f>
        <v>12</v>
      </c>
      <c r="L6" s="4">
        <v>19.248959157848731</v>
      </c>
      <c r="M6" s="71">
        <f>FLOOR(L6,1)</f>
        <v>19</v>
      </c>
      <c r="N6" s="4">
        <v>16.206167326017749</v>
      </c>
      <c r="O6" s="71">
        <f>FLOOR(N6,1)</f>
        <v>16</v>
      </c>
    </row>
    <row r="7" spans="2:15">
      <c r="B7" s="3"/>
      <c r="C7" s="3"/>
      <c r="J7" s="4">
        <v>15.904536818779889</v>
      </c>
      <c r="K7" s="71">
        <f>FLOOR(J7,1)</f>
        <v>15</v>
      </c>
      <c r="L7" s="4">
        <v>16.338754600510583</v>
      </c>
      <c r="M7" s="71">
        <f>FLOOR(L7,1)</f>
        <v>16</v>
      </c>
      <c r="N7" s="4">
        <v>11.494627794163534</v>
      </c>
      <c r="O7" s="71">
        <f>FLOOR(N7,1)</f>
        <v>11</v>
      </c>
    </row>
    <row r="8" spans="2:15" ht="19.5" thickBot="1">
      <c r="B8" s="27" t="s">
        <v>5</v>
      </c>
      <c r="C8" s="27"/>
      <c r="D8" s="27"/>
      <c r="E8" s="27"/>
      <c r="F8" s="27"/>
      <c r="G8" s="27"/>
      <c r="H8" s="27"/>
      <c r="I8" s="16"/>
      <c r="J8" s="4">
        <v>19.70472514280118</v>
      </c>
      <c r="K8" s="71">
        <f>FLOOR(J8,1)</f>
        <v>19</v>
      </c>
      <c r="L8" s="4">
        <v>14.190370090218494</v>
      </c>
      <c r="M8" s="71">
        <f>FLOOR(L8,1)</f>
        <v>14</v>
      </c>
      <c r="N8" s="4">
        <v>15.484612883155933</v>
      </c>
      <c r="O8" s="71">
        <f>FLOOR(N8,1)</f>
        <v>15</v>
      </c>
    </row>
    <row r="9" spans="2:15">
      <c r="B9" s="12" t="s">
        <v>25</v>
      </c>
      <c r="C9" s="21" t="s">
        <v>22</v>
      </c>
      <c r="D9" s="21"/>
      <c r="E9" s="21"/>
      <c r="F9" s="21"/>
      <c r="G9" s="26" t="s">
        <v>23</v>
      </c>
      <c r="H9" s="26"/>
      <c r="I9" s="5"/>
      <c r="J9" s="4">
        <v>13.864418557786848</v>
      </c>
      <c r="K9" s="71">
        <f>FLOOR(J9,1)</f>
        <v>13</v>
      </c>
      <c r="L9" s="4">
        <v>12.696463651664089</v>
      </c>
      <c r="M9" s="71">
        <f>FLOOR(L9,1)</f>
        <v>12</v>
      </c>
      <c r="N9" s="4">
        <v>16.837906893342733</v>
      </c>
      <c r="O9" s="71">
        <f>FLOOR(N9,1)</f>
        <v>16</v>
      </c>
    </row>
    <row r="10" spans="2:15">
      <c r="B10" s="12">
        <v>1</v>
      </c>
      <c r="C10" s="21" t="s">
        <v>6</v>
      </c>
      <c r="D10" s="21"/>
      <c r="E10" s="21"/>
      <c r="F10" s="21"/>
      <c r="G10" s="26">
        <v>15.135292157210642</v>
      </c>
      <c r="H10" s="26"/>
      <c r="I10" s="7"/>
      <c r="J10" s="4">
        <v>7.4440089671406895</v>
      </c>
      <c r="K10" s="71">
        <f>FLOOR(J10,1)</f>
        <v>7</v>
      </c>
      <c r="L10" s="4">
        <v>15.213725570574752</v>
      </c>
      <c r="M10" s="71">
        <f>FLOOR(L10,1)</f>
        <v>15</v>
      </c>
      <c r="N10" s="4">
        <v>12.703550889127655</v>
      </c>
      <c r="O10" s="71">
        <f>FLOOR(N10,1)</f>
        <v>12</v>
      </c>
    </row>
    <row r="11" spans="2:15">
      <c r="B11" s="12">
        <v>2</v>
      </c>
      <c r="C11" s="21" t="s">
        <v>7</v>
      </c>
      <c r="D11" s="21"/>
      <c r="E11" s="21"/>
      <c r="F11" s="21"/>
      <c r="G11" s="26">
        <v>0.28812433709938701</v>
      </c>
      <c r="H11" s="26"/>
      <c r="I11" s="7"/>
      <c r="J11" s="4">
        <v>17.59368334809551</v>
      </c>
      <c r="K11" s="71">
        <f>FLOOR(J11,1)</f>
        <v>17</v>
      </c>
      <c r="L11" s="4">
        <v>14.558121999143623</v>
      </c>
      <c r="M11" s="71">
        <f>FLOOR(L11,1)</f>
        <v>14</v>
      </c>
      <c r="N11" s="4">
        <v>18.258035121689318</v>
      </c>
      <c r="O11" s="71">
        <f>FLOOR(N11,1)</f>
        <v>18</v>
      </c>
    </row>
    <row r="12" spans="2:15">
      <c r="B12" s="12">
        <v>3</v>
      </c>
      <c r="C12" s="21" t="s">
        <v>8</v>
      </c>
      <c r="D12" s="21"/>
      <c r="E12" s="21"/>
      <c r="F12" s="21"/>
      <c r="G12" s="26">
        <v>15.249997356149834</v>
      </c>
      <c r="H12" s="26"/>
      <c r="I12" s="7"/>
      <c r="J12" s="4">
        <v>13.964635778975207</v>
      </c>
      <c r="K12" s="71">
        <f>FLOOR(J12,1)</f>
        <v>13</v>
      </c>
      <c r="L12" s="4">
        <v>10.89032313451753</v>
      </c>
      <c r="M12" s="71">
        <f>FLOOR(L12,1)</f>
        <v>10</v>
      </c>
      <c r="N12" s="4">
        <v>18.066829776798841</v>
      </c>
      <c r="O12" s="71">
        <f>FLOOR(N12,1)</f>
        <v>18</v>
      </c>
    </row>
    <row r="13" spans="2:15">
      <c r="B13" s="12">
        <v>4</v>
      </c>
      <c r="C13" s="21" t="s">
        <v>9</v>
      </c>
      <c r="D13" s="21"/>
      <c r="E13" s="21"/>
      <c r="F13" s="21"/>
      <c r="G13" s="26" t="e">
        <v>#N/A</v>
      </c>
      <c r="H13" s="26"/>
      <c r="I13" s="7"/>
      <c r="J13" s="4">
        <v>15.637367065792205</v>
      </c>
      <c r="K13" s="71">
        <f>FLOOR(J13,1)</f>
        <v>15</v>
      </c>
      <c r="L13" s="4">
        <v>18.056011337321252</v>
      </c>
      <c r="M13" s="71">
        <f>FLOOR(L13,1)</f>
        <v>18</v>
      </c>
      <c r="N13" s="4">
        <v>19.482449185161386</v>
      </c>
      <c r="O13" s="71">
        <f>FLOOR(N13,1)</f>
        <v>19</v>
      </c>
    </row>
    <row r="14" spans="2:15">
      <c r="B14" s="12">
        <v>5</v>
      </c>
      <c r="C14" s="21" t="s">
        <v>10</v>
      </c>
      <c r="D14" s="21"/>
      <c r="E14" s="21"/>
      <c r="F14" s="21"/>
      <c r="G14" s="26">
        <v>2.8812433709938698</v>
      </c>
      <c r="H14" s="26"/>
      <c r="I14" s="7"/>
      <c r="J14" s="4">
        <v>14.369437091445434</v>
      </c>
      <c r="K14" s="71">
        <f>FLOOR(J14,1)</f>
        <v>14</v>
      </c>
      <c r="L14" s="4">
        <v>14.728249804320512</v>
      </c>
      <c r="M14" s="71">
        <f>FLOOR(L14,1)</f>
        <v>14</v>
      </c>
      <c r="N14" s="4">
        <v>17.468214006512426</v>
      </c>
      <c r="O14" s="71">
        <f>FLOOR(N14,1)</f>
        <v>17</v>
      </c>
    </row>
    <row r="15" spans="2:15">
      <c r="B15" s="12">
        <v>6</v>
      </c>
      <c r="C15" s="21" t="s">
        <v>11</v>
      </c>
      <c r="D15" s="21"/>
      <c r="E15" s="21"/>
      <c r="F15" s="21"/>
      <c r="G15" s="26">
        <v>8.3015633628961183</v>
      </c>
      <c r="H15" s="26"/>
      <c r="I15" s="7"/>
      <c r="J15" s="4">
        <v>14.417223079944961</v>
      </c>
      <c r="K15" s="71">
        <f>FLOOR(J15,1)</f>
        <v>14</v>
      </c>
      <c r="L15" s="4">
        <v>14.872934495215304</v>
      </c>
      <c r="M15" s="71">
        <f>FLOOR(L15,1)</f>
        <v>14</v>
      </c>
      <c r="N15" s="4">
        <v>15.857814939081436</v>
      </c>
      <c r="O15" s="71">
        <f>FLOOR(N15,1)</f>
        <v>15</v>
      </c>
    </row>
    <row r="16" spans="2:15">
      <c r="B16" s="12">
        <v>7</v>
      </c>
      <c r="C16" s="21" t="s">
        <v>12</v>
      </c>
      <c r="D16" s="21"/>
      <c r="E16" s="21"/>
      <c r="F16" s="21"/>
      <c r="G16" s="26">
        <v>-0.50707042258560575</v>
      </c>
      <c r="H16" s="26"/>
      <c r="I16" s="7"/>
      <c r="J16" s="4">
        <v>14.769477199151879</v>
      </c>
      <c r="K16" s="71">
        <f>FLOOR(J16,1)</f>
        <v>14</v>
      </c>
      <c r="L16" s="4">
        <v>15.680156517773867</v>
      </c>
      <c r="M16" s="71">
        <f>FLOOR(L16,1)</f>
        <v>15</v>
      </c>
      <c r="N16" s="4">
        <v>11.961669239681214</v>
      </c>
      <c r="O16" s="71">
        <f>FLOOR(N16,1)</f>
        <v>11</v>
      </c>
    </row>
    <row r="17" spans="2:15">
      <c r="B17" s="12">
        <v>8</v>
      </c>
      <c r="C17" s="21" t="s">
        <v>13</v>
      </c>
      <c r="D17" s="21"/>
      <c r="E17" s="21"/>
      <c r="F17" s="21"/>
      <c r="G17" s="26">
        <v>-6.2479837624647636E-2</v>
      </c>
      <c r="H17" s="26"/>
      <c r="I17" s="7"/>
      <c r="J17" s="4">
        <v>18.882892087858636</v>
      </c>
      <c r="K17" s="71">
        <f>FLOOR(J17,1)</f>
        <v>18</v>
      </c>
      <c r="L17" s="4">
        <v>19.284293027012609</v>
      </c>
      <c r="M17" s="71">
        <f>FLOOR(L17,1)</f>
        <v>19</v>
      </c>
      <c r="N17" s="4">
        <v>14.279987150657689</v>
      </c>
      <c r="O17" s="71">
        <f>FLOOR(N17,1)</f>
        <v>14</v>
      </c>
    </row>
    <row r="18" spans="2:15">
      <c r="B18" s="12">
        <v>9</v>
      </c>
      <c r="C18" s="21" t="s">
        <v>14</v>
      </c>
      <c r="D18" s="21"/>
      <c r="E18" s="21"/>
      <c r="F18" s="21"/>
      <c r="G18" s="26">
        <v>14.473571354756132</v>
      </c>
      <c r="H18" s="26"/>
      <c r="I18" s="7"/>
      <c r="J18" s="4">
        <v>10.910752659256104</v>
      </c>
      <c r="K18" s="71">
        <f>FLOOR(J18,1)</f>
        <v>10</v>
      </c>
      <c r="L18" s="4">
        <v>9.0801717457361519</v>
      </c>
      <c r="M18" s="71">
        <f>FLOOR(L18,1)</f>
        <v>9</v>
      </c>
      <c r="N18" s="4">
        <v>19.104404069948941</v>
      </c>
      <c r="O18" s="71">
        <f>FLOOR(N18,1)</f>
        <v>19</v>
      </c>
    </row>
    <row r="19" spans="2:15">
      <c r="B19" s="12">
        <v>10</v>
      </c>
      <c r="C19" s="21" t="s">
        <v>15</v>
      </c>
      <c r="D19" s="21"/>
      <c r="E19" s="21"/>
      <c r="F19" s="21"/>
      <c r="G19" s="26">
        <v>7.4440089671406895</v>
      </c>
      <c r="H19" s="26"/>
      <c r="I19" s="7"/>
      <c r="J19" s="4">
        <v>21.917580321896821</v>
      </c>
      <c r="K19" s="71">
        <f>FLOOR(J19,1)</f>
        <v>21</v>
      </c>
      <c r="L19" s="4">
        <v>16.836525598264416</v>
      </c>
      <c r="M19" s="71">
        <f>FLOOR(L19,1)</f>
        <v>16</v>
      </c>
      <c r="N19" s="4">
        <v>14.478146719411598</v>
      </c>
      <c r="O19" s="71">
        <f>FLOOR(N19,1)</f>
        <v>14</v>
      </c>
    </row>
    <row r="20" spans="2:15">
      <c r="B20" s="12">
        <v>11</v>
      </c>
      <c r="C20" s="21" t="s">
        <v>16</v>
      </c>
      <c r="D20" s="21"/>
      <c r="E20" s="21"/>
      <c r="F20" s="21"/>
      <c r="G20" s="26">
        <v>21.917580321896821</v>
      </c>
      <c r="H20" s="26"/>
      <c r="I20" s="7"/>
      <c r="J20" s="4">
        <v>16.590105966897681</v>
      </c>
      <c r="K20" s="71">
        <f>FLOOR(J20,1)</f>
        <v>16</v>
      </c>
      <c r="L20" s="4">
        <v>11.848750924982596</v>
      </c>
      <c r="M20" s="71">
        <f>FLOOR(L20,1)</f>
        <v>11</v>
      </c>
      <c r="N20" s="4">
        <v>17.470465005899314</v>
      </c>
      <c r="O20" s="71">
        <f>FLOOR(N20,1)</f>
        <v>17</v>
      </c>
    </row>
    <row r="21" spans="2:15">
      <c r="B21" s="12">
        <v>12</v>
      </c>
      <c r="C21" s="21" t="s">
        <v>17</v>
      </c>
      <c r="D21" s="21"/>
      <c r="E21" s="21"/>
      <c r="F21" s="21"/>
      <c r="G21" s="26">
        <v>1513.5292157210642</v>
      </c>
      <c r="H21" s="26"/>
      <c r="I21" s="7"/>
      <c r="J21" s="4">
        <v>14.503525032196194</v>
      </c>
      <c r="K21" s="71">
        <f>FLOOR(J21,1)</f>
        <v>14</v>
      </c>
      <c r="L21" s="4">
        <v>11.482792994356714</v>
      </c>
      <c r="M21" s="71">
        <f>FLOOR(L21,1)</f>
        <v>11</v>
      </c>
      <c r="N21" s="4">
        <v>13.619537109334487</v>
      </c>
      <c r="O21" s="71">
        <f>FLOOR(N21,1)</f>
        <v>13</v>
      </c>
    </row>
    <row r="22" spans="2:15">
      <c r="B22" s="12">
        <v>13</v>
      </c>
      <c r="C22" s="21" t="s">
        <v>18</v>
      </c>
      <c r="D22" s="21"/>
      <c r="E22" s="21"/>
      <c r="F22" s="21"/>
      <c r="G22" s="26">
        <v>100</v>
      </c>
      <c r="H22" s="26"/>
      <c r="I22" s="7"/>
      <c r="J22" s="4">
        <v>16.791611339285737</v>
      </c>
      <c r="K22" s="71">
        <f>FLOOR(J22,1)</f>
        <v>16</v>
      </c>
      <c r="L22" s="4">
        <v>15.362219907401595</v>
      </c>
      <c r="M22" s="71">
        <f>FLOOR(L22,1)</f>
        <v>15</v>
      </c>
      <c r="N22" s="4">
        <v>13.409102772711776</v>
      </c>
      <c r="O22" s="71">
        <f>FLOOR(N22,1)</f>
        <v>13</v>
      </c>
    </row>
    <row r="23" spans="2:15">
      <c r="B23" s="12">
        <v>14</v>
      </c>
      <c r="C23" s="21" t="s">
        <v>19</v>
      </c>
      <c r="D23" s="21"/>
      <c r="E23" s="21"/>
      <c r="F23" s="21"/>
      <c r="G23" s="26">
        <v>21.917580321896821</v>
      </c>
      <c r="H23" s="26"/>
      <c r="I23" s="7"/>
      <c r="J23" s="4">
        <v>15.753123003960354</v>
      </c>
      <c r="K23" s="71">
        <f>FLOOR(J23,1)</f>
        <v>15</v>
      </c>
      <c r="L23" s="4">
        <v>16.159285147878109</v>
      </c>
      <c r="M23" s="71">
        <f>FLOOR(L23,1)</f>
        <v>16</v>
      </c>
      <c r="N23" s="4">
        <v>19.758053364639636</v>
      </c>
      <c r="O23" s="71">
        <f>FLOOR(N23,1)</f>
        <v>19</v>
      </c>
    </row>
    <row r="24" spans="2:15">
      <c r="B24" s="12">
        <v>15</v>
      </c>
      <c r="C24" s="21" t="s">
        <v>20</v>
      </c>
      <c r="D24" s="21"/>
      <c r="E24" s="21"/>
      <c r="F24" s="21"/>
      <c r="G24" s="26">
        <v>7.4440089671406895</v>
      </c>
      <c r="H24" s="26"/>
      <c r="I24" s="7"/>
      <c r="J24" s="4">
        <v>15.860683257997152</v>
      </c>
      <c r="K24" s="71">
        <f>FLOOR(J24,1)</f>
        <v>15</v>
      </c>
      <c r="L24" s="4">
        <v>14.202501612671767</v>
      </c>
      <c r="M24" s="71">
        <f>FLOOR(L24,1)</f>
        <v>14</v>
      </c>
      <c r="N24" s="4">
        <v>10.057119122066069</v>
      </c>
      <c r="O24" s="71">
        <f>FLOOR(N24,1)</f>
        <v>10</v>
      </c>
    </row>
    <row r="25" spans="2:15" ht="19.5" thickBot="1">
      <c r="B25" s="6">
        <v>16</v>
      </c>
      <c r="C25" s="24" t="s">
        <v>21</v>
      </c>
      <c r="D25" s="24"/>
      <c r="E25" s="24"/>
      <c r="F25" s="24"/>
      <c r="G25" s="25">
        <v>0.57170117903872653</v>
      </c>
      <c r="H25" s="25"/>
      <c r="I25" s="7"/>
      <c r="J25" s="4">
        <v>15.286269141724915</v>
      </c>
      <c r="K25" s="71">
        <f>FLOOR(J25,1)</f>
        <v>15</v>
      </c>
      <c r="L25" s="4">
        <v>18.61015281669097</v>
      </c>
      <c r="M25" s="71">
        <f>FLOOR(L25,1)</f>
        <v>18</v>
      </c>
      <c r="N25" s="4">
        <v>17.863359895854956</v>
      </c>
      <c r="O25" s="71">
        <f>FLOOR(N25,1)</f>
        <v>17</v>
      </c>
    </row>
    <row r="26" spans="2:15">
      <c r="J26" s="4">
        <v>16.874038844107417</v>
      </c>
      <c r="K26" s="71">
        <f>FLOOR(J26,1)</f>
        <v>16</v>
      </c>
      <c r="L26" s="4">
        <v>11.141377778258175</v>
      </c>
      <c r="M26" s="71">
        <f>FLOOR(L26,1)</f>
        <v>11</v>
      </c>
    </row>
    <row r="27" spans="2:15">
      <c r="J27" s="4">
        <v>11.485521478462033</v>
      </c>
      <c r="K27" s="71">
        <f>FLOOR(J27,1)</f>
        <v>11</v>
      </c>
      <c r="L27" s="4">
        <v>13.657442574767629</v>
      </c>
      <c r="M27" s="71">
        <f>FLOOR(L27,1)</f>
        <v>13</v>
      </c>
    </row>
    <row r="28" spans="2:15">
      <c r="J28" s="4">
        <v>18.409513738006353</v>
      </c>
      <c r="K28" s="71">
        <f>FLOOR(J28,1)</f>
        <v>18</v>
      </c>
      <c r="L28" s="4">
        <v>17.180338469770504</v>
      </c>
      <c r="M28" s="71">
        <f>FLOOR(L28,1)</f>
        <v>17</v>
      </c>
    </row>
    <row r="29" spans="2:15">
      <c r="J29" s="4">
        <v>18.467951046332018</v>
      </c>
      <c r="K29" s="71">
        <f>FLOOR(J29,1)</f>
        <v>18</v>
      </c>
      <c r="L29" s="4">
        <v>14.157955699047307</v>
      </c>
      <c r="M29" s="71">
        <f>FLOOR(L29,1)</f>
        <v>14</v>
      </c>
    </row>
    <row r="30" spans="2:15">
      <c r="J30" s="4">
        <v>15.825349388833274</v>
      </c>
      <c r="K30" s="71">
        <f>FLOOR(J30,1)</f>
        <v>15</v>
      </c>
      <c r="L30" s="4">
        <v>13.14989337210136</v>
      </c>
      <c r="M30" s="71">
        <f>FLOOR(L30,1)</f>
        <v>13</v>
      </c>
    </row>
    <row r="31" spans="2:15">
      <c r="J31" s="4">
        <v>11.498713699111249</v>
      </c>
      <c r="K31" s="71">
        <f>FLOOR(J31,1)</f>
        <v>11</v>
      </c>
      <c r="L31" s="4">
        <v>12.198638084228151</v>
      </c>
      <c r="M31" s="71">
        <f>FLOOR(L31,1)</f>
        <v>12</v>
      </c>
    </row>
    <row r="32" spans="2:15">
      <c r="J32" s="4">
        <v>11.530261796578998</v>
      </c>
      <c r="K32" s="71">
        <f>FLOOR(J32,1)</f>
        <v>11</v>
      </c>
      <c r="L32" s="4">
        <v>19.978910510544665</v>
      </c>
      <c r="M32" s="71">
        <f>FLOOR(L32,1)</f>
        <v>19</v>
      </c>
    </row>
    <row r="33" spans="2:13">
      <c r="J33" s="4">
        <v>21.026430128258653</v>
      </c>
      <c r="K33" s="71">
        <f>FLOOR(J33,1)</f>
        <v>21</v>
      </c>
      <c r="L33" s="4">
        <v>12.978619603600237</v>
      </c>
      <c r="M33" s="71">
        <f>FLOOR(L33,1)</f>
        <v>12</v>
      </c>
    </row>
    <row r="34" spans="2:13">
      <c r="J34" s="4">
        <v>18.480515715637011</v>
      </c>
      <c r="K34" s="71">
        <f>FLOOR(J34,1)</f>
        <v>18</v>
      </c>
      <c r="L34" s="4">
        <v>15.972503357843379</v>
      </c>
      <c r="M34" s="71">
        <f>FLOOR(L34,1)</f>
        <v>15</v>
      </c>
    </row>
    <row r="35" spans="2:13">
      <c r="J35" s="4">
        <v>12.115576206851983</v>
      </c>
      <c r="K35" s="71">
        <f>FLOOR(J35,1)</f>
        <v>12</v>
      </c>
      <c r="L35" s="4">
        <v>16.660534962866222</v>
      </c>
      <c r="M35" s="71">
        <f>FLOOR(L35,1)</f>
        <v>16</v>
      </c>
    </row>
    <row r="36" spans="2:13">
      <c r="J36" s="4">
        <v>16.660002908465685</v>
      </c>
      <c r="K36" s="71">
        <f>FLOOR(J36,1)</f>
        <v>16</v>
      </c>
      <c r="L36" s="4">
        <v>12.706930798813119</v>
      </c>
      <c r="M36" s="71">
        <f>FLOOR(L36,1)</f>
        <v>12</v>
      </c>
    </row>
    <row r="37" spans="2:13">
      <c r="J37" s="4">
        <v>12.383902154979296</v>
      </c>
      <c r="K37" s="71">
        <f>FLOOR(J37,1)</f>
        <v>12</v>
      </c>
      <c r="L37" s="4">
        <v>16.542500740470132</v>
      </c>
      <c r="M37" s="71">
        <f>FLOOR(L37,1)</f>
        <v>16</v>
      </c>
    </row>
    <row r="38" spans="2:13">
      <c r="J38" s="4">
        <v>18.33016259901342</v>
      </c>
      <c r="K38" s="71">
        <f>FLOOR(J38,1)</f>
        <v>18</v>
      </c>
      <c r="L38" s="4">
        <v>18.214502157788957</v>
      </c>
      <c r="M38" s="71">
        <f>FLOOR(L38,1)</f>
        <v>18</v>
      </c>
    </row>
    <row r="39" spans="2:13">
      <c r="J39" s="4">
        <v>16.234086539625423</v>
      </c>
      <c r="K39" s="71">
        <f>FLOOR(J39,1)</f>
        <v>16</v>
      </c>
      <c r="L39" s="4">
        <v>13.175912878650706</v>
      </c>
      <c r="M39" s="71">
        <f>FLOOR(L39,1)</f>
        <v>13</v>
      </c>
    </row>
    <row r="42" spans="2:13">
      <c r="B42" s="22" t="s">
        <v>26</v>
      </c>
      <c r="C42" s="22"/>
      <c r="D42" s="22"/>
      <c r="E42" s="22"/>
      <c r="F42" s="22"/>
    </row>
    <row r="44" spans="2:13">
      <c r="B44" s="14" t="s">
        <v>27</v>
      </c>
      <c r="C44" s="14" t="s">
        <v>28</v>
      </c>
    </row>
    <row r="45" spans="2:13">
      <c r="B45" s="1">
        <v>7</v>
      </c>
      <c r="C45" s="1">
        <f>SUMIF($M$3:$M$102,B45)/B45</f>
        <v>0</v>
      </c>
      <c r="D45" s="13"/>
    </row>
    <row r="46" spans="2:13">
      <c r="B46" s="1">
        <v>9</v>
      </c>
      <c r="C46" s="1">
        <f t="shared" ref="C46:C57" si="0">SUMIF($M$3:$M$102,B46)/B46</f>
        <v>1</v>
      </c>
      <c r="D46" s="13"/>
    </row>
    <row r="47" spans="2:13">
      <c r="B47" s="1">
        <v>10</v>
      </c>
      <c r="C47" s="1">
        <f t="shared" si="0"/>
        <v>2</v>
      </c>
      <c r="D47" s="13"/>
    </row>
    <row r="48" spans="2:13">
      <c r="B48" s="1">
        <v>11</v>
      </c>
      <c r="C48" s="1">
        <f t="shared" si="0"/>
        <v>3</v>
      </c>
      <c r="D48" s="13"/>
    </row>
    <row r="49" spans="2:4">
      <c r="B49" s="1">
        <v>12</v>
      </c>
      <c r="C49" s="1">
        <f t="shared" si="0"/>
        <v>4</v>
      </c>
      <c r="D49" s="13"/>
    </row>
    <row r="50" spans="2:4">
      <c r="B50" s="1">
        <v>13</v>
      </c>
      <c r="C50" s="1">
        <f t="shared" si="0"/>
        <v>3</v>
      </c>
      <c r="D50" s="13"/>
    </row>
    <row r="51" spans="2:4">
      <c r="B51" s="1">
        <v>14</v>
      </c>
      <c r="C51" s="1">
        <f t="shared" si="0"/>
        <v>7</v>
      </c>
      <c r="D51" s="13"/>
    </row>
    <row r="52" spans="2:4">
      <c r="B52" s="1">
        <v>15</v>
      </c>
      <c r="C52" s="1">
        <f t="shared" si="0"/>
        <v>4</v>
      </c>
      <c r="D52" s="13"/>
    </row>
    <row r="53" spans="2:4">
      <c r="B53" s="1">
        <v>16</v>
      </c>
      <c r="C53" s="1">
        <f t="shared" si="0"/>
        <v>5</v>
      </c>
      <c r="D53" s="13"/>
    </row>
    <row r="54" spans="2:4">
      <c r="B54" s="1">
        <v>17</v>
      </c>
      <c r="C54" s="1">
        <f t="shared" si="0"/>
        <v>1</v>
      </c>
      <c r="D54" s="13"/>
    </row>
    <row r="55" spans="2:4">
      <c r="B55" s="1">
        <v>18</v>
      </c>
      <c r="C55" s="1">
        <f t="shared" si="0"/>
        <v>4</v>
      </c>
    </row>
    <row r="56" spans="2:4">
      <c r="B56" s="1">
        <v>19</v>
      </c>
      <c r="C56" s="1">
        <f t="shared" si="0"/>
        <v>3</v>
      </c>
    </row>
    <row r="57" spans="2:4">
      <c r="B57" s="1">
        <v>21</v>
      </c>
      <c r="C57" s="1">
        <f t="shared" si="0"/>
        <v>0</v>
      </c>
    </row>
    <row r="59" spans="2:4">
      <c r="B59" s="19" t="s">
        <v>29</v>
      </c>
      <c r="C59" s="19"/>
      <c r="D59" s="15">
        <f>SUM(C45:C57)</f>
        <v>37</v>
      </c>
    </row>
    <row r="60" spans="2:4">
      <c r="B60" s="20" t="s">
        <v>30</v>
      </c>
      <c r="C60" s="20"/>
      <c r="D60" s="15">
        <f>0/D59</f>
        <v>0</v>
      </c>
    </row>
    <row r="61" spans="2:4">
      <c r="B61" s="20" t="s">
        <v>31</v>
      </c>
      <c r="C61" s="20"/>
      <c r="D61" s="15">
        <f>C45/D59</f>
        <v>0</v>
      </c>
    </row>
    <row r="62" spans="2:4">
      <c r="B62" s="20" t="s">
        <v>32</v>
      </c>
      <c r="C62" s="20"/>
      <c r="D62" s="14">
        <f>SUM($C$45:C46)/$D$59</f>
        <v>2.7027027027027029E-2</v>
      </c>
    </row>
    <row r="63" spans="2:4">
      <c r="B63" s="20" t="s">
        <v>33</v>
      </c>
      <c r="C63" s="20"/>
      <c r="D63" s="14">
        <f>SUM($C$45:C47)/$D$59</f>
        <v>8.1081081081081086E-2</v>
      </c>
    </row>
    <row r="64" spans="2:4">
      <c r="B64" s="20" t="s">
        <v>34</v>
      </c>
      <c r="C64" s="20"/>
      <c r="D64" s="14">
        <f>SUM($C$45:C48)/$D$59</f>
        <v>0.16216216216216217</v>
      </c>
    </row>
    <row r="65" spans="2:4">
      <c r="B65" s="20" t="s">
        <v>35</v>
      </c>
      <c r="C65" s="20"/>
      <c r="D65" s="14">
        <f>SUM($C$45:C49)/$D$59</f>
        <v>0.27027027027027029</v>
      </c>
    </row>
    <row r="66" spans="2:4">
      <c r="B66" s="20" t="s">
        <v>36</v>
      </c>
      <c r="C66" s="20"/>
      <c r="D66" s="14">
        <f>SUM($C$45:C50)/$D$59</f>
        <v>0.35135135135135137</v>
      </c>
    </row>
    <row r="67" spans="2:4">
      <c r="B67" s="20" t="s">
        <v>37</v>
      </c>
      <c r="C67" s="20"/>
      <c r="D67" s="14">
        <f>SUM($C$45:C51)/$D$59</f>
        <v>0.54054054054054057</v>
      </c>
    </row>
    <row r="68" spans="2:4">
      <c r="B68" s="20" t="s">
        <v>38</v>
      </c>
      <c r="C68" s="20"/>
      <c r="D68" s="14">
        <f>SUM($C$45:C52)/$D$59</f>
        <v>0.64864864864864868</v>
      </c>
    </row>
    <row r="69" spans="2:4">
      <c r="B69" s="20" t="s">
        <v>39</v>
      </c>
      <c r="C69" s="20"/>
      <c r="D69" s="14">
        <f>SUM($C$45:C53)/$D$59</f>
        <v>0.78378378378378377</v>
      </c>
    </row>
    <row r="70" spans="2:4">
      <c r="B70" s="20" t="s">
        <v>40</v>
      </c>
      <c r="C70" s="20"/>
      <c r="D70" s="14">
        <f>SUM($C$45:C54)/$D$59</f>
        <v>0.81081081081081086</v>
      </c>
    </row>
    <row r="71" spans="2:4">
      <c r="B71" s="20" t="s">
        <v>41</v>
      </c>
      <c r="C71" s="20"/>
      <c r="D71" s="14">
        <f>SUM($C$45:C55)/$D$59</f>
        <v>0.91891891891891897</v>
      </c>
    </row>
    <row r="72" spans="2:4">
      <c r="B72" s="20" t="s">
        <v>42</v>
      </c>
      <c r="C72" s="20"/>
      <c r="D72" s="14">
        <f>SUM($C$45:C56)/$D$59</f>
        <v>1</v>
      </c>
    </row>
    <row r="73" spans="2:4">
      <c r="B73" s="19" t="s">
        <v>43</v>
      </c>
      <c r="C73" s="19"/>
      <c r="D73" s="14">
        <f>SUM($C$45:C57)/$D$59</f>
        <v>1</v>
      </c>
    </row>
    <row r="82" spans="1:8">
      <c r="B82" s="18" t="s">
        <v>44</v>
      </c>
      <c r="C82" s="18"/>
      <c r="D82" s="18"/>
      <c r="E82" s="18"/>
      <c r="F82" s="18"/>
      <c r="G82" s="18"/>
      <c r="H82" s="18"/>
    </row>
    <row r="83" spans="1:8">
      <c r="B83" s="18"/>
      <c r="C83" s="18"/>
      <c r="D83" s="18"/>
      <c r="E83" s="18"/>
      <c r="F83" s="18"/>
      <c r="G83" s="18"/>
      <c r="H83" s="18"/>
    </row>
    <row r="86" spans="1:8">
      <c r="A86" s="1" t="s">
        <v>45</v>
      </c>
      <c r="B86" s="28" t="s">
        <v>46</v>
      </c>
      <c r="C86" s="28"/>
      <c r="D86" s="28" t="s">
        <v>47</v>
      </c>
      <c r="E86" s="28" t="s">
        <v>48</v>
      </c>
      <c r="F86" s="28" t="s">
        <v>49</v>
      </c>
      <c r="G86" s="28" t="s">
        <v>50</v>
      </c>
      <c r="H86" s="23"/>
    </row>
    <row r="87" spans="1:8">
      <c r="B87" s="28"/>
      <c r="C87" s="28"/>
      <c r="D87" s="28"/>
      <c r="E87" s="28"/>
      <c r="F87" s="28"/>
      <c r="G87" s="28"/>
      <c r="H87" s="23"/>
    </row>
    <row r="88" spans="1:8">
      <c r="A88" s="1">
        <v>1</v>
      </c>
      <c r="B88" s="1">
        <v>7</v>
      </c>
      <c r="C88" s="1">
        <v>9</v>
      </c>
      <c r="D88" s="1">
        <f>C45</f>
        <v>0</v>
      </c>
      <c r="E88" s="1">
        <f>AVERAGE(B88:C88)</f>
        <v>8</v>
      </c>
      <c r="F88" s="1">
        <f>NORMDIST(E88,AVERAGE($E$88:$E$100),STDEV($L$3:$L$102),0)</f>
        <v>7.6805699452148733E-3</v>
      </c>
      <c r="G88" s="1">
        <f>F88*$A$100*$D$59</f>
        <v>3.6943541436483542</v>
      </c>
      <c r="H88" s="1">
        <f>((D88-G88)^2)/G88</f>
        <v>3.6943541436483542</v>
      </c>
    </row>
    <row r="89" spans="1:8">
      <c r="A89" s="1">
        <v>2</v>
      </c>
      <c r="B89" s="1">
        <v>9</v>
      </c>
      <c r="C89" s="1">
        <v>10</v>
      </c>
      <c r="D89" s="1">
        <f t="shared" ref="D89:D100" si="1">C46</f>
        <v>1</v>
      </c>
      <c r="E89" s="1">
        <f t="shared" ref="E89:E100" si="2">AVERAGE(B89:C89)</f>
        <v>9.5</v>
      </c>
      <c r="F89" s="1">
        <f t="shared" ref="F89:F100" si="3">NORMDIST(E89,AVERAGE($E$88:$E$100),STDEV($L$3:$L$102),0)</f>
        <v>2.5351104140403074E-2</v>
      </c>
      <c r="G89" s="1">
        <f t="shared" ref="G89:G100" si="4">F89*$A$100*$D$59</f>
        <v>12.193881091533878</v>
      </c>
      <c r="H89" s="1">
        <f t="shared" ref="H89:H100" si="5">((D89-G89)^2)/G89</f>
        <v>10.27588943592345</v>
      </c>
    </row>
    <row r="90" spans="1:8">
      <c r="A90" s="1">
        <v>3</v>
      </c>
      <c r="B90" s="1">
        <v>10</v>
      </c>
      <c r="C90" s="1">
        <v>11</v>
      </c>
      <c r="D90" s="1">
        <f t="shared" si="1"/>
        <v>2</v>
      </c>
      <c r="E90" s="1">
        <f t="shared" si="2"/>
        <v>10.5</v>
      </c>
      <c r="F90" s="1">
        <f t="shared" si="3"/>
        <v>4.7376698427780431E-2</v>
      </c>
      <c r="G90" s="1">
        <f t="shared" si="4"/>
        <v>22.788191943762385</v>
      </c>
      <c r="H90" s="1">
        <f t="shared" si="5"/>
        <v>18.96372144649219</v>
      </c>
    </row>
    <row r="91" spans="1:8">
      <c r="A91" s="1">
        <v>4</v>
      </c>
      <c r="B91" s="1">
        <v>11</v>
      </c>
      <c r="C91" s="1">
        <v>12</v>
      </c>
      <c r="D91" s="1">
        <f t="shared" si="1"/>
        <v>3</v>
      </c>
      <c r="E91" s="1">
        <f t="shared" si="2"/>
        <v>11.5</v>
      </c>
      <c r="F91" s="1">
        <f t="shared" si="3"/>
        <v>7.7232223757841667E-2</v>
      </c>
      <c r="G91" s="1">
        <f t="shared" si="4"/>
        <v>37.148699627521836</v>
      </c>
      <c r="H91" s="1">
        <f t="shared" si="5"/>
        <v>31.390969211389919</v>
      </c>
    </row>
    <row r="92" spans="1:8">
      <c r="A92" s="1">
        <v>5</v>
      </c>
      <c r="B92" s="1">
        <v>12</v>
      </c>
      <c r="C92" s="1">
        <v>13</v>
      </c>
      <c r="D92" s="1">
        <f t="shared" si="1"/>
        <v>4</v>
      </c>
      <c r="E92" s="1">
        <f t="shared" si="2"/>
        <v>12.5</v>
      </c>
      <c r="F92" s="1">
        <f t="shared" si="3"/>
        <v>0.10982421838027427</v>
      </c>
      <c r="G92" s="1">
        <f t="shared" si="4"/>
        <v>52.82544904091192</v>
      </c>
      <c r="H92" s="1">
        <f t="shared" si="5"/>
        <v>45.128333356909089</v>
      </c>
    </row>
    <row r="93" spans="1:8">
      <c r="A93" s="1">
        <v>6</v>
      </c>
      <c r="B93" s="1">
        <v>13</v>
      </c>
      <c r="C93" s="1">
        <v>14</v>
      </c>
      <c r="D93" s="1">
        <f t="shared" si="1"/>
        <v>3</v>
      </c>
      <c r="E93" s="1">
        <f t="shared" si="2"/>
        <v>13.5</v>
      </c>
      <c r="F93" s="1">
        <f t="shared" si="3"/>
        <v>0.13622710786085138</v>
      </c>
      <c r="G93" s="1">
        <f t="shared" si="4"/>
        <v>65.525238881069512</v>
      </c>
      <c r="H93" s="1">
        <f t="shared" si="5"/>
        <v>59.662590535999541</v>
      </c>
    </row>
    <row r="94" spans="1:8">
      <c r="A94" s="1">
        <v>7</v>
      </c>
      <c r="B94" s="1">
        <v>14</v>
      </c>
      <c r="C94" s="1">
        <v>15</v>
      </c>
      <c r="D94" s="1">
        <f t="shared" si="1"/>
        <v>7</v>
      </c>
      <c r="E94" s="1">
        <f t="shared" si="2"/>
        <v>14.5</v>
      </c>
      <c r="F94" s="1">
        <f t="shared" si="3"/>
        <v>0.14739908448901076</v>
      </c>
      <c r="G94" s="1">
        <f t="shared" si="4"/>
        <v>70.898959639214183</v>
      </c>
      <c r="H94" s="1">
        <f t="shared" si="5"/>
        <v>57.590084025937877</v>
      </c>
    </row>
    <row r="95" spans="1:8">
      <c r="A95" s="1">
        <v>8</v>
      </c>
      <c r="B95" s="1">
        <v>15</v>
      </c>
      <c r="C95" s="1">
        <v>16</v>
      </c>
      <c r="D95" s="1">
        <f t="shared" si="1"/>
        <v>4</v>
      </c>
      <c r="E95" s="1">
        <f t="shared" si="2"/>
        <v>15.5</v>
      </c>
      <c r="F95" s="1">
        <f t="shared" si="3"/>
        <v>0.13912073701324357</v>
      </c>
      <c r="G95" s="1">
        <f t="shared" si="4"/>
        <v>66.917074503370145</v>
      </c>
      <c r="H95" s="1">
        <f t="shared" si="5"/>
        <v>59.156176408507882</v>
      </c>
    </row>
    <row r="96" spans="1:8">
      <c r="A96" s="1">
        <v>9</v>
      </c>
      <c r="B96" s="1">
        <v>16</v>
      </c>
      <c r="C96" s="1">
        <v>17</v>
      </c>
      <c r="D96" s="1">
        <f t="shared" si="1"/>
        <v>5</v>
      </c>
      <c r="E96" s="1">
        <f t="shared" si="2"/>
        <v>16.5</v>
      </c>
      <c r="F96" s="1">
        <f t="shared" si="3"/>
        <v>0.11453936933127859</v>
      </c>
      <c r="G96" s="1">
        <f t="shared" si="4"/>
        <v>55.093436648344998</v>
      </c>
      <c r="H96" s="1">
        <f t="shared" si="5"/>
        <v>45.547211208817089</v>
      </c>
    </row>
    <row r="97" spans="1:11">
      <c r="A97" s="1">
        <v>10</v>
      </c>
      <c r="B97" s="1">
        <v>17</v>
      </c>
      <c r="C97" s="1">
        <v>18</v>
      </c>
      <c r="D97" s="1">
        <f t="shared" si="1"/>
        <v>1</v>
      </c>
      <c r="E97" s="1">
        <f t="shared" si="2"/>
        <v>17.5</v>
      </c>
      <c r="F97" s="1">
        <f t="shared" si="3"/>
        <v>8.2259021546442074E-2</v>
      </c>
      <c r="G97" s="1">
        <f t="shared" si="4"/>
        <v>39.566589363838638</v>
      </c>
      <c r="H97" s="1">
        <f t="shared" si="5"/>
        <v>37.591863212711594</v>
      </c>
    </row>
    <row r="98" spans="1:11">
      <c r="A98" s="1">
        <v>11</v>
      </c>
      <c r="B98" s="1">
        <v>18</v>
      </c>
      <c r="C98" s="1">
        <v>19</v>
      </c>
      <c r="D98" s="1">
        <f t="shared" si="1"/>
        <v>4</v>
      </c>
      <c r="E98" s="1">
        <f t="shared" si="2"/>
        <v>18.5</v>
      </c>
      <c r="F98" s="1">
        <f t="shared" si="3"/>
        <v>5.1532133750923192E-2</v>
      </c>
      <c r="G98" s="1">
        <f t="shared" si="4"/>
        <v>24.786956334194052</v>
      </c>
      <c r="H98" s="1">
        <f t="shared" si="5"/>
        <v>17.432457128413297</v>
      </c>
    </row>
    <row r="99" spans="1:11">
      <c r="A99" s="1">
        <v>12</v>
      </c>
      <c r="B99" s="1">
        <v>19</v>
      </c>
      <c r="C99" s="1">
        <v>21</v>
      </c>
      <c r="D99" s="1">
        <f t="shared" si="1"/>
        <v>3</v>
      </c>
      <c r="E99" s="1">
        <f t="shared" si="2"/>
        <v>20</v>
      </c>
      <c r="F99" s="1">
        <f t="shared" si="3"/>
        <v>1.9777365660527849E-2</v>
      </c>
      <c r="G99" s="1">
        <f t="shared" si="4"/>
        <v>9.5129128827138967</v>
      </c>
      <c r="H99" s="1">
        <f t="shared" si="5"/>
        <v>4.4589953404176859</v>
      </c>
    </row>
    <row r="100" spans="1:11">
      <c r="A100" s="1">
        <v>13</v>
      </c>
      <c r="B100" s="1">
        <v>21</v>
      </c>
      <c r="C100" s="1">
        <v>22</v>
      </c>
      <c r="D100" s="1">
        <f t="shared" si="1"/>
        <v>0</v>
      </c>
      <c r="E100" s="1">
        <f t="shared" si="2"/>
        <v>21.5</v>
      </c>
      <c r="F100" s="1">
        <f t="shared" si="3"/>
        <v>5.5815765816467355E-3</v>
      </c>
      <c r="G100" s="1">
        <f t="shared" si="4"/>
        <v>2.6847383357720798</v>
      </c>
      <c r="H100" s="1">
        <f t="shared" si="5"/>
        <v>2.6847383357720798</v>
      </c>
    </row>
    <row r="101" spans="1:11">
      <c r="G101" s="1">
        <f>CHIINV(0.05,A100-3)</f>
        <v>18.307038053808746</v>
      </c>
      <c r="H101" s="1">
        <f>SUM(H88:H100)</f>
        <v>393.57738379094002</v>
      </c>
    </row>
    <row r="110" spans="1:11">
      <c r="F110" s="10"/>
      <c r="G110" s="10"/>
      <c r="H110" s="10"/>
      <c r="I110" s="10"/>
      <c r="J110" s="10"/>
      <c r="K110" s="2"/>
    </row>
    <row r="111" spans="1:11">
      <c r="E111" s="9"/>
      <c r="F111" s="9"/>
      <c r="G111" s="9"/>
      <c r="H111" s="9"/>
      <c r="I111" s="9"/>
      <c r="J111" s="9"/>
    </row>
    <row r="112" spans="1:11">
      <c r="E112" s="9"/>
      <c r="F112" s="9"/>
      <c r="G112" s="9"/>
      <c r="H112" s="9"/>
      <c r="I112" s="9"/>
      <c r="J112" s="9"/>
    </row>
    <row r="113" spans="1:10">
      <c r="C113" s="29"/>
      <c r="D113" s="9"/>
      <c r="E113" s="9"/>
      <c r="F113" s="9"/>
      <c r="G113" s="9"/>
      <c r="H113" s="9"/>
      <c r="I113" s="9"/>
      <c r="J113" s="9"/>
    </row>
    <row r="114" spans="1:10">
      <c r="D114" s="9"/>
      <c r="E114" s="9"/>
      <c r="F114" s="9"/>
      <c r="G114" s="9"/>
      <c r="H114" s="9"/>
      <c r="I114" s="9"/>
      <c r="J114" s="9"/>
    </row>
    <row r="115" spans="1:10">
      <c r="D115" s="9"/>
      <c r="E115" s="9"/>
      <c r="F115" s="9"/>
      <c r="G115" s="9"/>
      <c r="H115" s="9"/>
      <c r="I115" s="9"/>
      <c r="J115" s="9"/>
    </row>
    <row r="116" spans="1:10">
      <c r="D116" s="9"/>
      <c r="E116" s="9"/>
      <c r="F116" s="9"/>
      <c r="G116" s="9"/>
      <c r="H116" s="9"/>
      <c r="I116" s="9"/>
      <c r="J116" s="9"/>
    </row>
    <row r="117" spans="1:10">
      <c r="D117" s="9"/>
      <c r="E117" s="9"/>
      <c r="F117" s="9"/>
      <c r="G117" s="9"/>
      <c r="H117" s="9"/>
      <c r="I117" s="9"/>
      <c r="J117" s="9"/>
    </row>
    <row r="118" spans="1:10">
      <c r="D118" s="9"/>
      <c r="E118" s="9"/>
      <c r="F118" s="9"/>
      <c r="G118" s="9"/>
      <c r="H118" s="9"/>
      <c r="I118" s="9"/>
      <c r="J118" s="9"/>
    </row>
    <row r="119" spans="1:10">
      <c r="D119" s="9"/>
      <c r="E119" s="9"/>
      <c r="F119" s="9"/>
      <c r="G119" s="9"/>
      <c r="H119" s="9"/>
      <c r="I119" s="9"/>
      <c r="J119" s="9"/>
    </row>
    <row r="120" spans="1:10">
      <c r="D120" s="9"/>
      <c r="E120" s="9"/>
      <c r="F120" s="9"/>
      <c r="G120" s="9"/>
      <c r="H120" s="9"/>
      <c r="I120" s="9"/>
      <c r="J120" s="9"/>
    </row>
    <row r="121" spans="1:10">
      <c r="D121" s="9"/>
      <c r="E121" s="9"/>
      <c r="F121" s="9"/>
      <c r="G121" s="9"/>
      <c r="H121" s="9"/>
      <c r="I121" s="9"/>
      <c r="J121" s="9"/>
    </row>
    <row r="122" spans="1:10">
      <c r="B122" s="18" t="s">
        <v>51</v>
      </c>
      <c r="C122" s="18"/>
      <c r="D122" s="18"/>
      <c r="E122" s="18"/>
      <c r="F122" s="18"/>
      <c r="G122" s="18"/>
      <c r="H122" s="18"/>
      <c r="I122" s="9"/>
      <c r="J122" s="9"/>
    </row>
    <row r="123" spans="1:10">
      <c r="B123" s="18"/>
      <c r="C123" s="18"/>
      <c r="D123" s="18"/>
      <c r="E123" s="18"/>
      <c r="F123" s="18"/>
      <c r="G123" s="18"/>
      <c r="H123" s="18"/>
      <c r="I123" s="9"/>
      <c r="J123" s="9"/>
    </row>
    <row r="124" spans="1:10">
      <c r="B124" s="30"/>
      <c r="C124" s="30"/>
      <c r="D124" s="30"/>
      <c r="E124" s="30"/>
      <c r="F124" s="30"/>
      <c r="G124" s="30"/>
      <c r="H124" s="30"/>
      <c r="I124" s="9"/>
      <c r="J124" s="9"/>
    </row>
    <row r="125" spans="1:10">
      <c r="B125" s="30" t="s">
        <v>54</v>
      </c>
      <c r="C125" s="30">
        <v>3</v>
      </c>
      <c r="D125" s="30"/>
      <c r="E125" s="30" t="s">
        <v>55</v>
      </c>
      <c r="F125" s="30">
        <v>3.5</v>
      </c>
      <c r="G125" s="30"/>
      <c r="H125" s="30"/>
      <c r="I125" s="9"/>
      <c r="J125" s="9"/>
    </row>
    <row r="126" spans="1:10">
      <c r="D126" s="9"/>
      <c r="E126" s="9"/>
      <c r="F126" s="9"/>
      <c r="G126" s="9"/>
      <c r="H126" s="9"/>
      <c r="I126" s="9"/>
      <c r="J126" s="9"/>
    </row>
    <row r="127" spans="1:10">
      <c r="A127" s="17" t="s">
        <v>56</v>
      </c>
      <c r="B127" s="17" t="s">
        <v>52</v>
      </c>
      <c r="C127" s="17" t="s">
        <v>53</v>
      </c>
      <c r="D127" s="17"/>
      <c r="E127" s="23" t="s">
        <v>58</v>
      </c>
      <c r="F127" s="23"/>
      <c r="G127" s="17">
        <f>1/$A$137*SUM(B128:B137)</f>
        <v>15.251162759923318</v>
      </c>
      <c r="H127" s="17"/>
    </row>
    <row r="128" spans="1:10">
      <c r="A128" s="1">
        <v>1</v>
      </c>
      <c r="B128">
        <v>14.705429445384652</v>
      </c>
      <c r="C128">
        <v>17.86897443907219</v>
      </c>
      <c r="E128" s="23" t="s">
        <v>57</v>
      </c>
      <c r="F128" s="23"/>
      <c r="G128" s="17">
        <f>1/$A$137*SUM(C128:C137)</f>
        <v>18.628930760944058</v>
      </c>
    </row>
    <row r="129" spans="1:8">
      <c r="A129" s="1">
        <v>2</v>
      </c>
      <c r="B129">
        <v>11.519934484240366</v>
      </c>
      <c r="C129">
        <v>20.682035867313971</v>
      </c>
      <c r="E129" s="23" t="s">
        <v>59</v>
      </c>
      <c r="F129" s="23"/>
      <c r="G129" s="17">
        <f>VAR(B128:B137)</f>
        <v>15.408575294667925</v>
      </c>
    </row>
    <row r="130" spans="1:8">
      <c r="A130" s="1">
        <v>3</v>
      </c>
      <c r="B130">
        <v>17.290303200425114</v>
      </c>
      <c r="C130">
        <v>21.139832299188129</v>
      </c>
      <c r="E130" s="23" t="s">
        <v>60</v>
      </c>
      <c r="F130" s="23"/>
      <c r="G130" s="17">
        <f>VAR(C128:C137)</f>
        <v>12.84392991081015</v>
      </c>
    </row>
    <row r="131" spans="1:8">
      <c r="A131" s="1">
        <v>4</v>
      </c>
      <c r="B131">
        <v>9.6755815471988171</v>
      </c>
      <c r="C131">
        <v>18.568982952449005</v>
      </c>
      <c r="E131" s="23" t="s">
        <v>61</v>
      </c>
      <c r="F131" s="23"/>
      <c r="G131" s="17">
        <v>10</v>
      </c>
    </row>
    <row r="132" spans="1:8">
      <c r="A132" s="1">
        <v>5</v>
      </c>
      <c r="B132">
        <v>16.133118985308101</v>
      </c>
      <c r="C132">
        <v>16.064591520436807</v>
      </c>
      <c r="E132" s="23" t="s">
        <v>62</v>
      </c>
      <c r="F132" s="23"/>
      <c r="G132" s="17">
        <v>10</v>
      </c>
    </row>
    <row r="133" spans="1:8">
      <c r="A133" s="1">
        <v>6</v>
      </c>
      <c r="B133">
        <v>20.274173418001737</v>
      </c>
      <c r="C133">
        <v>14.909464468648366</v>
      </c>
    </row>
    <row r="134" spans="1:8">
      <c r="A134" s="1">
        <v>7</v>
      </c>
      <c r="B134">
        <v>11.960516455146717</v>
      </c>
      <c r="C134">
        <v>26.620744094718248</v>
      </c>
    </row>
    <row r="135" spans="1:8">
      <c r="A135" s="1">
        <v>8</v>
      </c>
      <c r="B135">
        <v>22.081507646944374</v>
      </c>
      <c r="C135">
        <v>19.282890250171477</v>
      </c>
    </row>
    <row r="136" spans="1:8">
      <c r="A136" s="1">
        <v>9</v>
      </c>
      <c r="B136">
        <v>12.953786987636704</v>
      </c>
      <c r="C136">
        <v>14.819152213196503</v>
      </c>
    </row>
    <row r="137" spans="1:8">
      <c r="A137" s="1">
        <v>10</v>
      </c>
      <c r="B137">
        <v>15.917275428946596</v>
      </c>
      <c r="C137">
        <v>16.33263950424589</v>
      </c>
    </row>
    <row r="139" spans="1:8">
      <c r="B139" t="s">
        <v>139</v>
      </c>
      <c r="C139"/>
      <c r="D139"/>
    </row>
    <row r="140" spans="1:8" ht="19.5" thickBot="1">
      <c r="B140" s="66"/>
      <c r="C140" s="66"/>
      <c r="D140" s="66"/>
      <c r="E140" s="67"/>
      <c r="F140" s="67"/>
      <c r="G140" s="67"/>
    </row>
    <row r="141" spans="1:8">
      <c r="B141" s="69"/>
      <c r="C141" s="69"/>
      <c r="D141" s="47"/>
      <c r="E141" s="48" t="s">
        <v>136</v>
      </c>
      <c r="F141" s="48"/>
      <c r="G141" s="48" t="s">
        <v>137</v>
      </c>
      <c r="H141" s="48"/>
    </row>
    <row r="142" spans="1:8">
      <c r="B142" s="65" t="s">
        <v>6</v>
      </c>
      <c r="C142" s="65"/>
      <c r="D142" s="65"/>
      <c r="E142" s="65">
        <v>15.251162759923318</v>
      </c>
      <c r="F142" s="65"/>
      <c r="G142" s="65">
        <v>18.628930760944058</v>
      </c>
      <c r="H142" s="65"/>
    </row>
    <row r="143" spans="1:8">
      <c r="B143" s="65" t="s">
        <v>140</v>
      </c>
      <c r="C143" s="65"/>
      <c r="D143" s="65"/>
      <c r="E143" s="65">
        <v>15.408580000000001</v>
      </c>
      <c r="F143" s="65"/>
      <c r="G143" s="65">
        <v>12.84393</v>
      </c>
      <c r="H143" s="65"/>
    </row>
    <row r="144" spans="1:8">
      <c r="B144" s="65" t="s">
        <v>65</v>
      </c>
      <c r="C144" s="65"/>
      <c r="D144" s="65"/>
      <c r="E144" s="65">
        <v>10</v>
      </c>
      <c r="F144" s="65"/>
      <c r="G144" s="65">
        <v>10</v>
      </c>
      <c r="H144" s="65"/>
    </row>
    <row r="145" spans="2:8">
      <c r="B145" s="65" t="s">
        <v>141</v>
      </c>
      <c r="C145" s="65"/>
      <c r="D145" s="65"/>
      <c r="E145" s="65">
        <v>0</v>
      </c>
      <c r="F145" s="65"/>
      <c r="G145" s="65"/>
      <c r="H145" s="65"/>
    </row>
    <row r="146" spans="2:8">
      <c r="B146" s="65" t="s">
        <v>142</v>
      </c>
      <c r="C146" s="65"/>
      <c r="D146" s="65"/>
      <c r="E146" s="65">
        <v>-2.0095614848595131</v>
      </c>
      <c r="F146" s="65"/>
      <c r="G146" s="65"/>
      <c r="H146" s="65"/>
    </row>
    <row r="147" spans="2:8">
      <c r="B147" s="65" t="s">
        <v>143</v>
      </c>
      <c r="C147" s="65"/>
      <c r="D147" s="65"/>
      <c r="E147" s="65">
        <v>2.2238810541281961E-2</v>
      </c>
      <c r="F147" s="65"/>
      <c r="G147" s="65"/>
      <c r="H147" s="65"/>
    </row>
    <row r="148" spans="2:8">
      <c r="B148" s="65" t="s">
        <v>144</v>
      </c>
      <c r="C148" s="65"/>
      <c r="D148" s="65"/>
      <c r="E148" s="65">
        <v>1.6448536269514724</v>
      </c>
      <c r="F148" s="65"/>
      <c r="G148" s="65"/>
      <c r="H148" s="65"/>
    </row>
    <row r="149" spans="2:8">
      <c r="B149" s="65" t="s">
        <v>145</v>
      </c>
      <c r="C149" s="65"/>
      <c r="D149" s="65"/>
      <c r="E149" s="65">
        <v>4.4477621082563923E-2</v>
      </c>
      <c r="F149" s="65"/>
      <c r="G149" s="65"/>
      <c r="H149" s="65"/>
    </row>
    <row r="150" spans="2:8" ht="19.5" thickBot="1">
      <c r="B150" s="64" t="s">
        <v>146</v>
      </c>
      <c r="C150" s="64"/>
      <c r="D150" s="64"/>
      <c r="E150" s="64">
        <v>1.959963984540054</v>
      </c>
      <c r="F150" s="64"/>
      <c r="G150" s="64"/>
      <c r="H150" s="64"/>
    </row>
    <row r="162" spans="2:8">
      <c r="B162" s="22" t="s">
        <v>63</v>
      </c>
      <c r="C162" s="22"/>
      <c r="D162" s="22"/>
      <c r="E162" s="22"/>
      <c r="F162" s="22"/>
      <c r="G162" s="22"/>
      <c r="H162" s="22"/>
    </row>
    <row r="164" spans="2:8">
      <c r="C164" t="s">
        <v>135</v>
      </c>
      <c r="D164"/>
      <c r="E164"/>
    </row>
    <row r="165" spans="2:8" ht="19.5" thickBot="1">
      <c r="B165" s="67"/>
      <c r="C165" s="66"/>
      <c r="D165" s="66"/>
      <c r="E165" s="66"/>
      <c r="F165" s="67"/>
      <c r="G165" s="67"/>
    </row>
    <row r="166" spans="2:8">
      <c r="B166" s="68"/>
      <c r="C166" s="47"/>
      <c r="D166" s="48" t="s">
        <v>136</v>
      </c>
      <c r="E166" s="48"/>
      <c r="F166" s="48" t="s">
        <v>137</v>
      </c>
      <c r="G166" s="48"/>
    </row>
    <row r="167" spans="2:8">
      <c r="B167" s="65" t="s">
        <v>6</v>
      </c>
      <c r="C167" s="65"/>
      <c r="D167" s="65">
        <v>15.251162759923318</v>
      </c>
      <c r="E167" s="65"/>
      <c r="F167" s="65">
        <v>18.628930760944058</v>
      </c>
      <c r="G167" s="65"/>
    </row>
    <row r="168" spans="2:8">
      <c r="B168" s="65" t="s">
        <v>64</v>
      </c>
      <c r="C168" s="65"/>
      <c r="D168" s="65">
        <v>15.408575294667925</v>
      </c>
      <c r="E168" s="65"/>
      <c r="F168" s="65">
        <v>12.84392991081015</v>
      </c>
      <c r="G168" s="65"/>
    </row>
    <row r="169" spans="2:8">
      <c r="B169" s="65" t="s">
        <v>65</v>
      </c>
      <c r="C169" s="65"/>
      <c r="D169" s="65">
        <v>10</v>
      </c>
      <c r="E169" s="65"/>
      <c r="F169" s="65">
        <v>10</v>
      </c>
      <c r="G169" s="65"/>
    </row>
    <row r="170" spans="2:8">
      <c r="B170" s="65" t="s">
        <v>66</v>
      </c>
      <c r="C170" s="65"/>
      <c r="D170" s="65">
        <v>9</v>
      </c>
      <c r="E170" s="65"/>
      <c r="F170" s="65">
        <v>9</v>
      </c>
      <c r="G170" s="65"/>
    </row>
    <row r="171" spans="2:8">
      <c r="B171" s="65" t="s">
        <v>67</v>
      </c>
      <c r="C171" s="65"/>
      <c r="D171" s="65">
        <v>1.1996776221660341</v>
      </c>
      <c r="E171" s="65"/>
      <c r="F171" s="65"/>
      <c r="G171" s="65"/>
    </row>
    <row r="172" spans="2:8">
      <c r="B172" s="65" t="s">
        <v>68</v>
      </c>
      <c r="C172" s="65"/>
      <c r="D172" s="65">
        <v>0.39533703295605022</v>
      </c>
      <c r="E172" s="65"/>
      <c r="F172" s="65"/>
      <c r="G172" s="65"/>
    </row>
    <row r="173" spans="2:8" ht="19.5" thickBot="1">
      <c r="B173" s="64" t="s">
        <v>138</v>
      </c>
      <c r="C173" s="64"/>
      <c r="D173" s="64">
        <v>3.1788931045809843</v>
      </c>
      <c r="E173" s="64"/>
      <c r="F173" s="64"/>
      <c r="G173" s="64"/>
    </row>
    <row r="202" spans="2:8">
      <c r="B202" s="18" t="s">
        <v>69</v>
      </c>
      <c r="C202" s="18"/>
      <c r="D202" s="18"/>
      <c r="E202" s="18"/>
      <c r="F202" s="18"/>
      <c r="G202" s="18"/>
      <c r="H202" s="18"/>
    </row>
    <row r="203" spans="2:8">
      <c r="B203" s="18"/>
      <c r="C203" s="18"/>
      <c r="D203" s="18"/>
      <c r="E203" s="18"/>
      <c r="F203" s="18"/>
      <c r="G203" s="18"/>
      <c r="H203" s="18"/>
    </row>
    <row r="242" spans="1:8">
      <c r="B242" s="22" t="s">
        <v>70</v>
      </c>
      <c r="C242" s="22"/>
      <c r="D242" s="22"/>
      <c r="E242" s="22"/>
      <c r="F242" s="22"/>
      <c r="G242" s="22"/>
      <c r="H242" s="22"/>
    </row>
    <row r="244" spans="1:8">
      <c r="B244" s="31" t="s">
        <v>71</v>
      </c>
      <c r="C244" s="31" t="s">
        <v>72</v>
      </c>
      <c r="D244" s="31" t="s">
        <v>73</v>
      </c>
      <c r="E244" s="31" t="s">
        <v>74</v>
      </c>
    </row>
    <row r="245" spans="1:8">
      <c r="A245" s="1">
        <v>1</v>
      </c>
      <c r="B245" s="32">
        <v>18.755935722438153</v>
      </c>
      <c r="C245" s="33">
        <v>14.610024588037049</v>
      </c>
      <c r="D245" s="33">
        <v>13.566249814757612</v>
      </c>
      <c r="E245" s="34">
        <v>18.747099531712593</v>
      </c>
    </row>
    <row r="246" spans="1:8">
      <c r="A246" s="1">
        <v>2</v>
      </c>
      <c r="B246" s="35">
        <v>14.267937482727575</v>
      </c>
      <c r="C246" s="36">
        <v>16.140762151408126</v>
      </c>
      <c r="D246" s="36">
        <v>12.868682157786679</v>
      </c>
      <c r="E246" s="37">
        <v>13.688472947425907</v>
      </c>
    </row>
    <row r="247" spans="1:8">
      <c r="A247" s="1">
        <v>3</v>
      </c>
      <c r="B247" s="35">
        <v>15.587688191444613</v>
      </c>
      <c r="C247" s="36">
        <v>18.000629931193544</v>
      </c>
      <c r="D247" s="36">
        <v>11.28294517606264</v>
      </c>
      <c r="E247" s="37">
        <v>16.765793745609699</v>
      </c>
    </row>
    <row r="248" spans="1:8">
      <c r="A248" s="1">
        <v>4</v>
      </c>
      <c r="B248" s="35">
        <v>9.9628499962273054</v>
      </c>
      <c r="C248" s="36">
        <v>11.546782767836703</v>
      </c>
      <c r="D248" s="36">
        <v>18.033733264601324</v>
      </c>
      <c r="E248" s="37">
        <v>17.03339323484397</v>
      </c>
    </row>
    <row r="249" spans="1:8">
      <c r="A249" s="1">
        <v>5</v>
      </c>
      <c r="B249" s="35">
        <v>18.6320216167951</v>
      </c>
      <c r="C249" s="36">
        <v>14.695282895117998</v>
      </c>
      <c r="D249" s="36">
        <v>13.849609710305231</v>
      </c>
      <c r="E249" s="37">
        <v>16.69874124872149</v>
      </c>
    </row>
    <row r="250" spans="1:8">
      <c r="A250" s="1">
        <v>6</v>
      </c>
      <c r="B250" s="35">
        <v>14.725487214163877</v>
      </c>
      <c r="C250" s="36">
        <v>10.688162925944198</v>
      </c>
      <c r="D250" s="36">
        <v>19.843932401854545</v>
      </c>
      <c r="E250" s="37">
        <v>16.088734057295369</v>
      </c>
    </row>
    <row r="251" spans="1:8">
      <c r="A251" s="1">
        <v>7</v>
      </c>
      <c r="B251" s="35">
        <v>14.413014393212507</v>
      </c>
      <c r="C251" s="36">
        <v>13.783624732823228</v>
      </c>
      <c r="D251" s="36">
        <v>15.156932173922542</v>
      </c>
      <c r="E251" s="37">
        <v>19.912602212745696</v>
      </c>
    </row>
    <row r="252" spans="1:8">
      <c r="A252" s="1">
        <v>8</v>
      </c>
      <c r="B252" s="35">
        <v>9.5285162539221346</v>
      </c>
      <c r="C252" s="36">
        <v>17.264894192194333</v>
      </c>
      <c r="D252" s="36">
        <v>10.789485183195211</v>
      </c>
      <c r="E252" s="37">
        <v>17.717175225872779</v>
      </c>
    </row>
    <row r="253" spans="1:8">
      <c r="A253" s="1">
        <v>9</v>
      </c>
      <c r="B253" s="35">
        <v>15.541201643500244</v>
      </c>
      <c r="C253" s="36">
        <v>15.325027258440969</v>
      </c>
      <c r="D253" s="36">
        <v>19.977082426194102</v>
      </c>
      <c r="E253" s="37">
        <v>13.888320765719982</v>
      </c>
    </row>
    <row r="254" spans="1:8">
      <c r="A254" s="1">
        <v>10</v>
      </c>
      <c r="B254" s="35">
        <v>17.857213985407725</v>
      </c>
      <c r="C254" s="36">
        <v>12.895769183742232</v>
      </c>
      <c r="D254" s="36">
        <v>7.7214958006516099</v>
      </c>
      <c r="E254" s="37">
        <v>20.508557711029425</v>
      </c>
    </row>
    <row r="255" spans="1:8">
      <c r="A255" s="1">
        <v>11</v>
      </c>
      <c r="B255" s="35">
        <v>21.227655831025913</v>
      </c>
      <c r="C255" s="36">
        <v>9.7662490740185603</v>
      </c>
      <c r="D255" s="36">
        <v>14.054065256132162</v>
      </c>
      <c r="E255" s="37">
        <v>15.381831574079115</v>
      </c>
    </row>
    <row r="256" spans="1:8">
      <c r="A256" s="1">
        <v>12</v>
      </c>
      <c r="B256" s="35">
        <v>16.07932351056661</v>
      </c>
      <c r="C256" s="36">
        <v>17.019078237935901</v>
      </c>
      <c r="D256" s="36">
        <v>15.145441845234018</v>
      </c>
      <c r="E256" s="37">
        <v>16.019996721472126</v>
      </c>
    </row>
    <row r="257" spans="1:5">
      <c r="A257" s="1">
        <v>13</v>
      </c>
      <c r="B257" s="35">
        <v>11.890680904471083</v>
      </c>
      <c r="C257" s="36">
        <v>14.537692474405048</v>
      </c>
      <c r="D257" s="36">
        <v>13.076616520847892</v>
      </c>
      <c r="E257" s="37">
        <v>15.095743194426177</v>
      </c>
    </row>
    <row r="258" spans="1:5">
      <c r="A258" s="1">
        <v>14</v>
      </c>
      <c r="B258" s="35">
        <v>12.126851667417213</v>
      </c>
      <c r="C258" s="36">
        <v>8.8171458779834211</v>
      </c>
      <c r="D258" s="36">
        <v>13.183641309879022</v>
      </c>
      <c r="E258" s="37">
        <v>16.485834223378333</v>
      </c>
    </row>
    <row r="259" spans="1:5">
      <c r="A259" s="1">
        <v>15</v>
      </c>
      <c r="B259" s="35">
        <v>19.543649083643686</v>
      </c>
      <c r="C259" s="36">
        <v>15.297800397675019</v>
      </c>
      <c r="D259" s="36">
        <v>17.386079813732067</v>
      </c>
      <c r="E259" s="37">
        <v>15.198225057421951</v>
      </c>
    </row>
    <row r="260" spans="1:5">
      <c r="A260" s="1">
        <v>16</v>
      </c>
      <c r="B260" s="35">
        <v>13.14989337210136</v>
      </c>
      <c r="C260" s="36">
        <v>10.499952092359308</v>
      </c>
      <c r="D260" s="36">
        <v>13.624380168621428</v>
      </c>
      <c r="E260" s="37">
        <v>17.571324108022964</v>
      </c>
    </row>
    <row r="261" spans="1:5">
      <c r="A261" s="1">
        <v>17</v>
      </c>
      <c r="B261" s="35">
        <v>15.529080352862366</v>
      </c>
      <c r="C261" s="36">
        <v>11.169542555435328</v>
      </c>
      <c r="D261" s="36">
        <v>17.430421091048629</v>
      </c>
      <c r="E261" s="37">
        <v>12.294483596808277</v>
      </c>
    </row>
    <row r="262" spans="1:5">
      <c r="A262" s="1">
        <v>18</v>
      </c>
      <c r="B262" s="35">
        <v>16.310419293076848</v>
      </c>
      <c r="C262" s="36">
        <v>8.9421650196891278</v>
      </c>
      <c r="D262" s="36">
        <v>16.645842075959081</v>
      </c>
      <c r="E262" s="37">
        <v>15.73186538934533</v>
      </c>
    </row>
    <row r="263" spans="1:5">
      <c r="A263" s="1">
        <v>19</v>
      </c>
      <c r="B263" s="35">
        <v>11.692688455368625</v>
      </c>
      <c r="C263" s="36">
        <v>10.749785739462823</v>
      </c>
      <c r="D263" s="36">
        <v>17.956667231046595</v>
      </c>
      <c r="E263" s="37">
        <v>13.998994902241975</v>
      </c>
    </row>
    <row r="264" spans="1:5">
      <c r="A264" s="1">
        <v>20</v>
      </c>
      <c r="B264" s="35">
        <v>16.033174612530274</v>
      </c>
      <c r="C264" s="36">
        <v>13.306999486885616</v>
      </c>
      <c r="D264" s="36">
        <v>17.271613084303681</v>
      </c>
      <c r="E264" s="37">
        <v>18.725933316265582</v>
      </c>
    </row>
    <row r="265" spans="1:5">
      <c r="A265" s="1">
        <v>21</v>
      </c>
      <c r="B265" s="35">
        <v>14.080320094435592</v>
      </c>
      <c r="C265" s="36">
        <v>15.174169372257893</v>
      </c>
      <c r="D265" s="36">
        <v>15.556372015125817</v>
      </c>
      <c r="E265" s="37">
        <v>16.867654878471512</v>
      </c>
    </row>
    <row r="266" spans="1:5">
      <c r="A266" s="1">
        <v>22</v>
      </c>
      <c r="B266" s="35">
        <v>11.107012520951685</v>
      </c>
      <c r="C266" s="36">
        <v>17.016199687204789</v>
      </c>
      <c r="D266" s="36">
        <v>10.73974491795525</v>
      </c>
      <c r="E266" s="37">
        <v>19.586350547062466</v>
      </c>
    </row>
    <row r="267" spans="1:5">
      <c r="A267" s="1">
        <v>23</v>
      </c>
      <c r="B267" s="35">
        <v>15.288806631942862</v>
      </c>
      <c r="C267" s="36">
        <v>12.514361211869982</v>
      </c>
      <c r="D267" s="36">
        <v>12.187969711376354</v>
      </c>
      <c r="E267" s="37">
        <v>18.180833351099864</v>
      </c>
    </row>
    <row r="268" spans="1:5">
      <c r="A268" s="1">
        <v>24</v>
      </c>
      <c r="B268" s="35">
        <v>15.612974417890655</v>
      </c>
      <c r="C268" s="36">
        <v>11.376081980997697</v>
      </c>
      <c r="D268" s="36">
        <v>16.112935024139006</v>
      </c>
      <c r="E268" s="37">
        <v>13.827557424694533</v>
      </c>
    </row>
    <row r="269" spans="1:5">
      <c r="A269" s="1">
        <v>25</v>
      </c>
      <c r="B269" s="35">
        <v>14.32831883597828</v>
      </c>
      <c r="C269" s="36">
        <v>10.067787494917866</v>
      </c>
      <c r="D269" s="36">
        <v>16.501000497228233</v>
      </c>
      <c r="E269" s="37">
        <v>17.826539690024219</v>
      </c>
    </row>
    <row r="270" spans="1:5">
      <c r="A270" s="1">
        <v>26</v>
      </c>
      <c r="B270" s="35">
        <v>14.057922650536057</v>
      </c>
      <c r="C270" s="36">
        <v>13.292446434788872</v>
      </c>
      <c r="D270" s="36">
        <v>14.723870587331476</v>
      </c>
      <c r="E270" s="37">
        <v>19.234492058050819</v>
      </c>
    </row>
    <row r="271" spans="1:5">
      <c r="A271" s="1">
        <v>27</v>
      </c>
      <c r="B271" s="35">
        <v>15.882944277691422</v>
      </c>
      <c r="C271" s="36">
        <v>17.757651600404643</v>
      </c>
      <c r="D271" s="36">
        <v>10.088073774240911</v>
      </c>
      <c r="E271" s="37">
        <v>9.0354457572102547</v>
      </c>
    </row>
    <row r="272" spans="1:5">
      <c r="A272" s="1">
        <v>28</v>
      </c>
      <c r="B272" s="35">
        <v>14.83249836077448</v>
      </c>
      <c r="C272" s="36">
        <v>18.439895408519078</v>
      </c>
      <c r="D272" s="36">
        <v>12.014472228329396</v>
      </c>
      <c r="E272" s="37">
        <v>16.959492242851411</v>
      </c>
    </row>
    <row r="273" spans="1:8">
      <c r="A273" s="1">
        <v>29</v>
      </c>
      <c r="B273" s="35">
        <v>16.600678842805792</v>
      </c>
      <c r="C273" s="36">
        <v>10.793168636737391</v>
      </c>
      <c r="D273" s="36">
        <v>21.152458809083328</v>
      </c>
      <c r="E273" s="37">
        <v>20.88395619665971</v>
      </c>
    </row>
    <row r="274" spans="1:8">
      <c r="A274" s="1">
        <v>30</v>
      </c>
      <c r="B274" s="35">
        <v>14.604468712277594</v>
      </c>
      <c r="C274" s="36">
        <v>17.581698481662897</v>
      </c>
      <c r="D274" s="36">
        <v>13.382626245074789</v>
      </c>
      <c r="E274" s="37">
        <v>14.661484485433903</v>
      </c>
    </row>
    <row r="276" spans="1:8">
      <c r="E276" s="31" t="s">
        <v>71</v>
      </c>
      <c r="F276" s="31" t="s">
        <v>72</v>
      </c>
      <c r="G276" s="31" t="s">
        <v>73</v>
      </c>
      <c r="H276" s="31" t="s">
        <v>74</v>
      </c>
    </row>
    <row r="277" spans="1:8">
      <c r="B277" s="38" t="s">
        <v>75</v>
      </c>
      <c r="C277" s="38"/>
      <c r="D277" s="38"/>
      <c r="E277" s="39">
        <f>AVERAGE(B245:B274)</f>
        <v>14.975040964272921</v>
      </c>
      <c r="F277" s="40">
        <f t="shared" ref="F277:H277" si="6">AVERAGE(C245:C274)</f>
        <v>13.635694396398321</v>
      </c>
      <c r="G277" s="40">
        <f t="shared" si="6"/>
        <v>14.710814677200688</v>
      </c>
      <c r="H277" s="42">
        <f t="shared" si="6"/>
        <v>16.487230979866581</v>
      </c>
    </row>
    <row r="278" spans="1:8">
      <c r="B278" s="38" t="s">
        <v>76</v>
      </c>
      <c r="C278" s="38"/>
      <c r="D278" s="38"/>
      <c r="E278" s="41">
        <f>STDEV(B245:B274)</f>
        <v>2.6885131264494553</v>
      </c>
      <c r="F278" s="9">
        <f t="shared" ref="F278:H278" si="7">STDEV(C245:C274)</f>
        <v>2.9558148684716574</v>
      </c>
      <c r="G278" s="9">
        <f t="shared" si="7"/>
        <v>3.1560520916132164</v>
      </c>
      <c r="H278" s="43">
        <f t="shared" si="7"/>
        <v>2.5777975270745843</v>
      </c>
    </row>
    <row r="279" spans="1:8">
      <c r="B279" s="38" t="s">
        <v>77</v>
      </c>
      <c r="C279" s="38"/>
      <c r="D279" s="38"/>
      <c r="E279" s="41">
        <f>MEDIAN(B245:B274)</f>
        <v>15.060652496358671</v>
      </c>
      <c r="F279" s="9">
        <f t="shared" ref="F279:H279" si="8">MEDIAN(C245:C274)</f>
        <v>13.545312109854422</v>
      </c>
      <c r="G279" s="9">
        <f t="shared" si="8"/>
        <v>14.388967921731819</v>
      </c>
      <c r="H279" s="43">
        <f t="shared" si="8"/>
        <v>16.732267497165594</v>
      </c>
    </row>
    <row r="282" spans="1:8">
      <c r="B282" s="3"/>
      <c r="C282" s="3"/>
      <c r="E282" s="31" t="s">
        <v>71</v>
      </c>
      <c r="F282" s="31" t="s">
        <v>72</v>
      </c>
      <c r="G282" s="31" t="s">
        <v>73</v>
      </c>
      <c r="H282" s="31" t="s">
        <v>74</v>
      </c>
    </row>
    <row r="283" spans="1:8">
      <c r="B283" s="38" t="s">
        <v>78</v>
      </c>
      <c r="C283" s="38"/>
      <c r="D283" s="44"/>
      <c r="E283" s="39">
        <f>$A$274</f>
        <v>30</v>
      </c>
      <c r="F283" s="40">
        <f t="shared" ref="F283:H283" si="9">$A$274</f>
        <v>30</v>
      </c>
      <c r="G283" s="40">
        <f t="shared" si="9"/>
        <v>30</v>
      </c>
      <c r="H283" s="42">
        <f t="shared" si="9"/>
        <v>30</v>
      </c>
    </row>
    <row r="284" spans="1:8">
      <c r="B284" s="38" t="s">
        <v>79</v>
      </c>
      <c r="C284" s="38"/>
      <c r="D284" s="44"/>
      <c r="E284" s="41">
        <f>SUM(B245:B274)</f>
        <v>449.25122892818763</v>
      </c>
      <c r="F284" s="9">
        <f>SUM(C245:C274)</f>
        <v>409.07083189194964</v>
      </c>
      <c r="G284" s="9">
        <f>SUM(D245:D274)</f>
        <v>441.32444031602063</v>
      </c>
      <c r="H284" s="43">
        <f>SUM(E245:E274)</f>
        <v>494.61692939599743</v>
      </c>
    </row>
    <row r="285" spans="1:8">
      <c r="B285" s="38" t="s">
        <v>80</v>
      </c>
      <c r="C285" s="38"/>
      <c r="D285" s="44"/>
      <c r="E285" s="41">
        <f>AVERAGE(B245:B274)</f>
        <v>14.975040964272921</v>
      </c>
      <c r="F285" s="9">
        <f>AVERAGE(C245:C274)</f>
        <v>13.635694396398321</v>
      </c>
      <c r="G285" s="9">
        <f>AVERAGE(D245:D274)</f>
        <v>14.710814677200688</v>
      </c>
      <c r="H285" s="43">
        <f>AVERAGE(E245:E274)</f>
        <v>16.487230979866581</v>
      </c>
    </row>
    <row r="286" spans="1:8">
      <c r="B286" s="38" t="s">
        <v>81</v>
      </c>
      <c r="C286" s="38"/>
      <c r="D286" s="44"/>
      <c r="E286" s="41">
        <f>VAR(B245:B274)</f>
        <v>7.2281028310910251</v>
      </c>
      <c r="F286" s="9">
        <f>VAR(C245:C274)</f>
        <v>8.7368415366781225</v>
      </c>
      <c r="G286" s="9">
        <f>VAR(D245:D274)</f>
        <v>9.9606648049761581</v>
      </c>
      <c r="H286" s="43">
        <f>VAR(E245:E274)</f>
        <v>6.6450400905918414</v>
      </c>
    </row>
    <row r="288" spans="1:8">
      <c r="B288" t="s">
        <v>82</v>
      </c>
      <c r="C288"/>
      <c r="D288"/>
      <c r="E288"/>
      <c r="F288"/>
      <c r="G288"/>
      <c r="H288"/>
    </row>
    <row r="289" spans="2:8">
      <c r="B289"/>
      <c r="C289"/>
      <c r="D289"/>
      <c r="E289"/>
      <c r="F289"/>
      <c r="G289"/>
      <c r="H289"/>
    </row>
    <row r="290" spans="2:8" ht="19.5" thickBot="1">
      <c r="B290" t="s">
        <v>83</v>
      </c>
      <c r="C290"/>
      <c r="D290"/>
      <c r="E290"/>
      <c r="F290"/>
      <c r="G290"/>
      <c r="H290"/>
    </row>
    <row r="291" spans="2:8">
      <c r="B291" s="47" t="s">
        <v>84</v>
      </c>
      <c r="C291" s="47" t="s">
        <v>18</v>
      </c>
      <c r="D291" s="47" t="s">
        <v>17</v>
      </c>
      <c r="E291" s="47" t="s">
        <v>6</v>
      </c>
      <c r="F291" s="47" t="s">
        <v>64</v>
      </c>
      <c r="G291"/>
      <c r="H291"/>
    </row>
    <row r="292" spans="2:8">
      <c r="B292" s="45" t="s">
        <v>85</v>
      </c>
      <c r="C292" s="45">
        <v>30</v>
      </c>
      <c r="D292" s="45">
        <v>449.25122892818763</v>
      </c>
      <c r="E292" s="45">
        <v>14.975040964272921</v>
      </c>
      <c r="F292" s="45">
        <v>7.2281028310910251</v>
      </c>
      <c r="G292"/>
      <c r="H292"/>
    </row>
    <row r="293" spans="2:8">
      <c r="B293" s="45" t="s">
        <v>86</v>
      </c>
      <c r="C293" s="45">
        <v>30</v>
      </c>
      <c r="D293" s="45">
        <v>409.07083189194964</v>
      </c>
      <c r="E293" s="45">
        <v>13.635694396398321</v>
      </c>
      <c r="F293" s="45">
        <v>8.7368415366781225</v>
      </c>
      <c r="G293"/>
      <c r="H293"/>
    </row>
    <row r="294" spans="2:8">
      <c r="B294" s="45" t="s">
        <v>87</v>
      </c>
      <c r="C294" s="45">
        <v>30</v>
      </c>
      <c r="D294" s="45">
        <v>441.32444031602063</v>
      </c>
      <c r="E294" s="45">
        <v>14.710814677200688</v>
      </c>
      <c r="F294" s="45">
        <v>9.9606648049761581</v>
      </c>
      <c r="G294"/>
      <c r="H294"/>
    </row>
    <row r="295" spans="2:8" ht="19.5" thickBot="1">
      <c r="B295" s="46" t="s">
        <v>88</v>
      </c>
      <c r="C295" s="46">
        <v>30</v>
      </c>
      <c r="D295" s="46">
        <v>494.61692939599743</v>
      </c>
      <c r="E295" s="46">
        <v>16.487230979866581</v>
      </c>
      <c r="F295" s="46">
        <v>6.6450400905918414</v>
      </c>
      <c r="G295"/>
      <c r="H295"/>
    </row>
    <row r="296" spans="2:8">
      <c r="B296"/>
      <c r="C296"/>
      <c r="D296"/>
      <c r="E296"/>
      <c r="F296"/>
      <c r="G296"/>
      <c r="H296"/>
    </row>
    <row r="297" spans="2:8">
      <c r="B297"/>
      <c r="C297"/>
      <c r="D297"/>
      <c r="E297"/>
      <c r="F297"/>
      <c r="G297"/>
      <c r="H297"/>
    </row>
    <row r="298" spans="2:8">
      <c r="B298" t="s">
        <v>89</v>
      </c>
      <c r="C298"/>
      <c r="D298"/>
      <c r="E298"/>
      <c r="F298"/>
      <c r="G298"/>
      <c r="H298"/>
    </row>
    <row r="299" spans="2:8">
      <c r="B299" s="51" t="s">
        <v>90</v>
      </c>
      <c r="C299" s="51" t="s">
        <v>91</v>
      </c>
      <c r="D299" s="51" t="s">
        <v>66</v>
      </c>
      <c r="E299" s="51" t="s">
        <v>92</v>
      </c>
      <c r="F299" s="51" t="s">
        <v>67</v>
      </c>
      <c r="G299" s="51" t="s">
        <v>93</v>
      </c>
      <c r="H299" s="51" t="s">
        <v>94</v>
      </c>
    </row>
    <row r="300" spans="2:8" ht="19.5" thickBot="1">
      <c r="B300" s="52"/>
      <c r="C300" s="52"/>
      <c r="D300" s="52"/>
      <c r="E300" s="52"/>
      <c r="F300" s="52"/>
      <c r="G300" s="52"/>
      <c r="H300" s="52"/>
    </row>
    <row r="301" spans="2:8">
      <c r="B301" s="45" t="s">
        <v>95</v>
      </c>
      <c r="C301" s="45">
        <v>124.44887091259659</v>
      </c>
      <c r="D301" s="45">
        <v>3</v>
      </c>
      <c r="E301" s="45">
        <v>41.48295697086553</v>
      </c>
      <c r="F301" s="45">
        <v>5.0945201166205321</v>
      </c>
      <c r="G301" s="45">
        <v>2.3877191389124097E-3</v>
      </c>
      <c r="H301" s="45">
        <v>2.6828094149339776</v>
      </c>
    </row>
    <row r="302" spans="2:8">
      <c r="B302" s="45" t="s">
        <v>96</v>
      </c>
      <c r="C302" s="45">
        <v>944.54882863677324</v>
      </c>
      <c r="D302" s="45">
        <v>116</v>
      </c>
      <c r="E302" s="45">
        <v>8.1426623158342526</v>
      </c>
      <c r="F302" s="45"/>
      <c r="G302" s="45"/>
      <c r="H302" s="45"/>
    </row>
    <row r="303" spans="2:8">
      <c r="B303" s="45"/>
      <c r="C303" s="45"/>
      <c r="D303" s="45"/>
      <c r="E303" s="45"/>
      <c r="F303" s="45"/>
      <c r="G303" s="45"/>
      <c r="H303" s="45"/>
    </row>
    <row r="304" spans="2:8" ht="19.5" thickBot="1">
      <c r="B304" s="46" t="s">
        <v>97</v>
      </c>
      <c r="C304" s="46">
        <v>1068.9976995493698</v>
      </c>
      <c r="D304" s="46">
        <v>119</v>
      </c>
      <c r="E304" s="46"/>
      <c r="F304" s="46"/>
      <c r="G304" s="46"/>
      <c r="H304" s="46"/>
    </row>
    <row r="322" spans="2:8">
      <c r="B322" s="22" t="s">
        <v>98</v>
      </c>
      <c r="C322" s="22"/>
      <c r="D322" s="22"/>
      <c r="E322" s="22"/>
      <c r="F322" s="22"/>
      <c r="G322" s="22"/>
      <c r="H322" s="22"/>
    </row>
    <row r="324" spans="2:8">
      <c r="C324" s="31" t="s">
        <v>71</v>
      </c>
      <c r="D324" s="31" t="s">
        <v>72</v>
      </c>
      <c r="E324" s="31" t="s">
        <v>73</v>
      </c>
      <c r="F324" s="31" t="s">
        <v>74</v>
      </c>
    </row>
    <row r="325" spans="2:8">
      <c r="B325" s="1">
        <v>1</v>
      </c>
      <c r="C325" s="32">
        <v>18.755935722438153</v>
      </c>
      <c r="D325" s="33">
        <v>14.610024588037049</v>
      </c>
      <c r="E325" s="33">
        <v>13.566249814757612</v>
      </c>
      <c r="F325" s="34">
        <v>18.747099531712593</v>
      </c>
    </row>
    <row r="326" spans="2:8">
      <c r="B326" s="1">
        <v>2</v>
      </c>
      <c r="C326" s="35">
        <v>14.267937482727575</v>
      </c>
      <c r="D326" s="36">
        <v>16.140762151408126</v>
      </c>
      <c r="E326" s="36">
        <v>12.868682157786679</v>
      </c>
      <c r="F326" s="37">
        <v>13.688472947425907</v>
      </c>
    </row>
    <row r="327" spans="2:8">
      <c r="B327" s="1">
        <v>3</v>
      </c>
      <c r="C327" s="35">
        <v>15.587688191444613</v>
      </c>
      <c r="D327" s="36">
        <v>18.000629931193544</v>
      </c>
      <c r="E327" s="36">
        <v>11.28294517606264</v>
      </c>
      <c r="F327" s="37">
        <v>16.765793745609699</v>
      </c>
    </row>
    <row r="328" spans="2:8">
      <c r="B328" s="1">
        <v>4</v>
      </c>
      <c r="C328" s="35">
        <v>9.9628499962273054</v>
      </c>
      <c r="D328" s="36">
        <v>11.546782767836703</v>
      </c>
      <c r="E328" s="36">
        <v>18.033733264601324</v>
      </c>
      <c r="F328" s="37">
        <v>17.03339323484397</v>
      </c>
    </row>
    <row r="329" spans="2:8">
      <c r="B329" s="1">
        <v>5</v>
      </c>
      <c r="C329" s="35">
        <v>18.6320216167951</v>
      </c>
      <c r="D329" s="36">
        <v>14.695282895117998</v>
      </c>
      <c r="E329" s="36">
        <v>13.849609710305231</v>
      </c>
      <c r="F329" s="37">
        <v>16.69874124872149</v>
      </c>
    </row>
    <row r="330" spans="2:8">
      <c r="B330" s="1">
        <v>6</v>
      </c>
      <c r="C330" s="35">
        <v>14.725487214163877</v>
      </c>
      <c r="D330" s="36">
        <v>10.688162925944198</v>
      </c>
      <c r="E330" s="36">
        <v>19.843932401854545</v>
      </c>
      <c r="F330" s="37">
        <v>16.088734057295369</v>
      </c>
    </row>
    <row r="331" spans="2:8">
      <c r="B331" s="1">
        <v>7</v>
      </c>
      <c r="C331" s="35">
        <v>14.413014393212507</v>
      </c>
      <c r="D331" s="36">
        <v>13.783624732823228</v>
      </c>
      <c r="E331" s="36">
        <v>15.156932173922542</v>
      </c>
      <c r="F331" s="37">
        <v>19.912602212745696</v>
      </c>
    </row>
    <row r="332" spans="2:8">
      <c r="B332" s="1">
        <v>8</v>
      </c>
      <c r="C332" s="35">
        <v>9.5285162539221346</v>
      </c>
      <c r="D332" s="36">
        <v>17.264894192194333</v>
      </c>
      <c r="E332" s="36">
        <v>10.789485183195211</v>
      </c>
      <c r="F332" s="37">
        <v>17.717175225872779</v>
      </c>
    </row>
    <row r="333" spans="2:8">
      <c r="B333" s="1">
        <v>9</v>
      </c>
      <c r="C333" s="35">
        <v>15.541201643500244</v>
      </c>
      <c r="D333" s="36">
        <v>15.325027258440969</v>
      </c>
      <c r="E333" s="36">
        <v>19.977082426194102</v>
      </c>
      <c r="F333" s="37">
        <v>13.888320765719982</v>
      </c>
    </row>
    <row r="334" spans="2:8">
      <c r="B334" s="1">
        <v>10</v>
      </c>
      <c r="C334" s="35">
        <v>17.857213985407725</v>
      </c>
      <c r="D334" s="36">
        <v>12.895769183742232</v>
      </c>
      <c r="E334" s="36">
        <v>7.7214958006516099</v>
      </c>
      <c r="F334" s="37">
        <v>20.508557711029425</v>
      </c>
    </row>
    <row r="335" spans="2:8">
      <c r="B335" s="1">
        <v>11</v>
      </c>
      <c r="C335" s="35">
        <v>21.227655831025913</v>
      </c>
      <c r="D335" s="36">
        <v>9.7662490740185603</v>
      </c>
      <c r="E335" s="36">
        <v>14.054065256132162</v>
      </c>
      <c r="F335" s="37">
        <v>15.381831574079115</v>
      </c>
    </row>
    <row r="336" spans="2:8">
      <c r="B336" s="1">
        <v>12</v>
      </c>
      <c r="C336" s="35">
        <v>16.07932351056661</v>
      </c>
      <c r="D336" s="36">
        <v>17.019078237935901</v>
      </c>
      <c r="E336" s="36">
        <v>15.145441845234018</v>
      </c>
      <c r="F336" s="37">
        <v>16.019996721472126</v>
      </c>
    </row>
    <row r="337" spans="2:6">
      <c r="B337" s="1">
        <v>13</v>
      </c>
      <c r="C337" s="35">
        <v>11.890680904471083</v>
      </c>
      <c r="D337" s="36">
        <v>14.537692474405048</v>
      </c>
      <c r="E337" s="36">
        <v>13.076616520847892</v>
      </c>
      <c r="F337" s="37">
        <v>15.095743194426177</v>
      </c>
    </row>
    <row r="338" spans="2:6">
      <c r="B338" s="1">
        <v>14</v>
      </c>
      <c r="C338" s="35">
        <v>12.126851667417213</v>
      </c>
      <c r="D338" s="36">
        <v>8.8171458779834211</v>
      </c>
      <c r="E338" s="36">
        <v>13.183641309879022</v>
      </c>
      <c r="F338" s="37">
        <v>16.485834223378333</v>
      </c>
    </row>
    <row r="339" spans="2:6">
      <c r="B339" s="1">
        <v>15</v>
      </c>
      <c r="C339" s="35">
        <v>19.543649083643686</v>
      </c>
      <c r="D339" s="36">
        <v>15.297800397675019</v>
      </c>
      <c r="E339" s="36">
        <v>17.386079813732067</v>
      </c>
      <c r="F339" s="37">
        <v>15.198225057421951</v>
      </c>
    </row>
    <row r="340" spans="2:6">
      <c r="B340" s="1">
        <v>16</v>
      </c>
      <c r="C340" s="35">
        <v>13.14989337210136</v>
      </c>
      <c r="D340" s="36">
        <v>10.499952092359308</v>
      </c>
      <c r="E340" s="36">
        <v>13.624380168621428</v>
      </c>
      <c r="F340" s="37">
        <v>17.571324108022964</v>
      </c>
    </row>
    <row r="341" spans="2:6">
      <c r="B341" s="1">
        <v>17</v>
      </c>
      <c r="C341" s="35">
        <v>15.529080352862366</v>
      </c>
      <c r="D341" s="36">
        <v>11.169542555435328</v>
      </c>
      <c r="E341" s="36">
        <v>17.430421091048629</v>
      </c>
      <c r="F341" s="37">
        <v>12.294483596808277</v>
      </c>
    </row>
    <row r="342" spans="2:6">
      <c r="B342" s="1">
        <v>18</v>
      </c>
      <c r="C342" s="35">
        <v>16.310419293076848</v>
      </c>
      <c r="D342" s="36">
        <v>8.9421650196891278</v>
      </c>
      <c r="E342" s="36">
        <v>16.645842075959081</v>
      </c>
      <c r="F342" s="37">
        <v>15.73186538934533</v>
      </c>
    </row>
    <row r="343" spans="2:6">
      <c r="B343" s="1">
        <v>19</v>
      </c>
      <c r="C343" s="35">
        <v>11.692688455368625</v>
      </c>
      <c r="D343" s="36">
        <v>10.749785739462823</v>
      </c>
      <c r="E343" s="36">
        <v>17.956667231046595</v>
      </c>
      <c r="F343" s="37">
        <v>13.998994902241975</v>
      </c>
    </row>
    <row r="344" spans="2:6">
      <c r="B344" s="1">
        <v>20</v>
      </c>
      <c r="C344" s="35">
        <v>16.033174612530274</v>
      </c>
      <c r="D344" s="36">
        <v>13.306999486885616</v>
      </c>
      <c r="E344" s="36">
        <v>17.271613084303681</v>
      </c>
      <c r="F344" s="37">
        <v>18.725933316265582</v>
      </c>
    </row>
    <row r="345" spans="2:6">
      <c r="B345" s="1">
        <v>21</v>
      </c>
      <c r="C345" s="35">
        <v>14.080320094435592</v>
      </c>
      <c r="D345" s="36">
        <v>15.174169372257893</v>
      </c>
      <c r="E345" s="36">
        <v>15.556372015125817</v>
      </c>
      <c r="F345" s="37">
        <v>16.867654878471512</v>
      </c>
    </row>
    <row r="346" spans="2:6">
      <c r="B346" s="1">
        <v>22</v>
      </c>
      <c r="C346" s="35">
        <v>11.107012520951685</v>
      </c>
      <c r="D346" s="36">
        <v>17.016199687204789</v>
      </c>
      <c r="E346" s="36">
        <v>10.73974491795525</v>
      </c>
      <c r="F346" s="37">
        <v>19.586350547062466</v>
      </c>
    </row>
    <row r="347" spans="2:6">
      <c r="B347" s="1">
        <v>23</v>
      </c>
      <c r="C347" s="35">
        <v>15.288806631942862</v>
      </c>
      <c r="D347" s="36">
        <v>12.514361211869982</v>
      </c>
      <c r="E347" s="36">
        <v>12.187969711376354</v>
      </c>
      <c r="F347" s="37">
        <v>18.180833351099864</v>
      </c>
    </row>
    <row r="348" spans="2:6">
      <c r="B348" s="1">
        <v>24</v>
      </c>
      <c r="C348" s="35">
        <v>15.612974417890655</v>
      </c>
      <c r="D348" s="36">
        <v>11.376081980997697</v>
      </c>
      <c r="E348" s="36">
        <v>16.112935024139006</v>
      </c>
      <c r="F348" s="37">
        <v>13.827557424694533</v>
      </c>
    </row>
    <row r="349" spans="2:6">
      <c r="B349" s="1">
        <v>25</v>
      </c>
      <c r="C349" s="35">
        <v>14.32831883597828</v>
      </c>
      <c r="D349" s="36">
        <v>10.067787494917866</v>
      </c>
      <c r="E349" s="36">
        <v>16.501000497228233</v>
      </c>
      <c r="F349" s="37">
        <v>17.826539690024219</v>
      </c>
    </row>
    <row r="350" spans="2:6">
      <c r="B350" s="1">
        <v>26</v>
      </c>
      <c r="C350" s="35">
        <v>14.057922650536057</v>
      </c>
      <c r="D350" s="36">
        <v>13.292446434788872</v>
      </c>
      <c r="E350" s="36">
        <v>14.723870587331476</v>
      </c>
      <c r="F350" s="37">
        <v>19.234492058050819</v>
      </c>
    </row>
    <row r="351" spans="2:6">
      <c r="B351" s="1">
        <v>27</v>
      </c>
      <c r="C351" s="35">
        <v>15.882944277691422</v>
      </c>
      <c r="D351" s="36">
        <v>17.757651600404643</v>
      </c>
      <c r="E351" s="36">
        <v>10.088073774240911</v>
      </c>
      <c r="F351" s="37">
        <v>9.0354457572102547</v>
      </c>
    </row>
    <row r="352" spans="2:6">
      <c r="B352" s="1">
        <v>28</v>
      </c>
      <c r="C352" s="35">
        <v>14.83249836077448</v>
      </c>
      <c r="D352" s="36">
        <v>18.439895408519078</v>
      </c>
      <c r="E352" s="36">
        <v>12.014472228329396</v>
      </c>
      <c r="F352" s="37">
        <v>16.959492242851411</v>
      </c>
    </row>
    <row r="353" spans="2:8">
      <c r="B353" s="1">
        <v>29</v>
      </c>
      <c r="C353" s="35">
        <v>16.600678842805792</v>
      </c>
      <c r="D353" s="36">
        <v>10.793168636737391</v>
      </c>
      <c r="E353" s="36">
        <v>21.152458809083328</v>
      </c>
      <c r="F353" s="37">
        <v>20.88395619665971</v>
      </c>
    </row>
    <row r="354" spans="2:8">
      <c r="B354" s="1">
        <v>30</v>
      </c>
      <c r="C354" s="35">
        <v>14.604468712277594</v>
      </c>
      <c r="D354" s="36">
        <v>17.581698481662897</v>
      </c>
      <c r="E354" s="36">
        <v>13.382626245074789</v>
      </c>
      <c r="F354" s="37">
        <v>14.661484485433903</v>
      </c>
    </row>
    <row r="362" spans="2:8">
      <c r="B362" t="s">
        <v>99</v>
      </c>
      <c r="C362"/>
      <c r="D362"/>
      <c r="E362"/>
      <c r="F362"/>
      <c r="G362"/>
      <c r="H362"/>
    </row>
    <row r="363" spans="2:8" ht="19.5" thickBot="1">
      <c r="B363"/>
      <c r="C363"/>
      <c r="D363"/>
      <c r="E363"/>
      <c r="F363"/>
      <c r="G363"/>
      <c r="H363"/>
    </row>
    <row r="364" spans="2:8">
      <c r="B364" s="47" t="s">
        <v>83</v>
      </c>
      <c r="C364" s="47" t="s">
        <v>18</v>
      </c>
      <c r="D364" s="47" t="s">
        <v>17</v>
      </c>
      <c r="E364" s="47" t="s">
        <v>6</v>
      </c>
      <c r="F364" s="47" t="s">
        <v>64</v>
      </c>
      <c r="G364"/>
      <c r="H364"/>
    </row>
    <row r="365" spans="2:8">
      <c r="B365" s="45">
        <v>14.267937482727575</v>
      </c>
      <c r="C365" s="45">
        <v>3</v>
      </c>
      <c r="D365" s="45">
        <v>42.697917256620713</v>
      </c>
      <c r="E365" s="45">
        <v>14.232639085540237</v>
      </c>
      <c r="F365" s="45">
        <v>2.8987144605671347</v>
      </c>
      <c r="G365"/>
      <c r="H365"/>
    </row>
    <row r="366" spans="2:8">
      <c r="B366" s="45">
        <v>15.587688191444613</v>
      </c>
      <c r="C366" s="45">
        <v>3</v>
      </c>
      <c r="D366" s="45">
        <v>46.049368852865882</v>
      </c>
      <c r="E366" s="45">
        <v>15.34978961762196</v>
      </c>
      <c r="F366" s="45">
        <v>12.785622885188275</v>
      </c>
      <c r="G366"/>
      <c r="H366"/>
    </row>
    <row r="367" spans="2:8">
      <c r="B367" s="45">
        <v>9.9628499962273054</v>
      </c>
      <c r="C367" s="45">
        <v>3</v>
      </c>
      <c r="D367" s="45">
        <v>46.613909267281997</v>
      </c>
      <c r="E367" s="45">
        <v>15.537969755760665</v>
      </c>
      <c r="F367" s="45">
        <v>12.197350223213959</v>
      </c>
      <c r="G367"/>
      <c r="H367"/>
    </row>
    <row r="368" spans="2:8">
      <c r="B368" s="45">
        <v>18.6320216167951</v>
      </c>
      <c r="C368" s="45">
        <v>3</v>
      </c>
      <c r="D368" s="45">
        <v>45.243633854144718</v>
      </c>
      <c r="E368" s="45">
        <v>15.081211284714906</v>
      </c>
      <c r="F368" s="45">
        <v>2.1410931722221562</v>
      </c>
      <c r="G368"/>
      <c r="H368"/>
    </row>
    <row r="369" spans="2:8">
      <c r="B369" s="45">
        <v>14.725487214163877</v>
      </c>
      <c r="C369" s="45">
        <v>3</v>
      </c>
      <c r="D369" s="45">
        <v>46.620829385094112</v>
      </c>
      <c r="E369" s="45">
        <v>15.540276461698037</v>
      </c>
      <c r="F369" s="45">
        <v>21.182632974629144</v>
      </c>
      <c r="G369"/>
      <c r="H369"/>
    </row>
    <row r="370" spans="2:8">
      <c r="B370" s="45">
        <v>14.413014393212507</v>
      </c>
      <c r="C370" s="45">
        <v>3</v>
      </c>
      <c r="D370" s="45">
        <v>48.853159119491465</v>
      </c>
      <c r="E370" s="45">
        <v>16.284386373163823</v>
      </c>
      <c r="F370" s="45">
        <v>10.344455965889381</v>
      </c>
      <c r="G370"/>
      <c r="H370"/>
    </row>
    <row r="371" spans="2:8">
      <c r="B371" s="45">
        <v>9.5285162539221346</v>
      </c>
      <c r="C371" s="45">
        <v>3</v>
      </c>
      <c r="D371" s="45">
        <v>45.771554601262324</v>
      </c>
      <c r="E371" s="45">
        <v>15.257184867087441</v>
      </c>
      <c r="F371" s="45">
        <v>15.021394882444383</v>
      </c>
      <c r="G371"/>
      <c r="H371"/>
    </row>
    <row r="372" spans="2:8">
      <c r="B372" s="45">
        <v>15.541201643500244</v>
      </c>
      <c r="C372" s="45">
        <v>3</v>
      </c>
      <c r="D372" s="45">
        <v>49.190430450355052</v>
      </c>
      <c r="E372" s="45">
        <v>16.396810150118352</v>
      </c>
      <c r="F372" s="45">
        <v>10.129793564684121</v>
      </c>
      <c r="G372"/>
      <c r="H372"/>
    </row>
    <row r="373" spans="2:8">
      <c r="B373" s="45">
        <v>17.857213985407725</v>
      </c>
      <c r="C373" s="45">
        <v>3</v>
      </c>
      <c r="D373" s="45">
        <v>41.125822695423267</v>
      </c>
      <c r="E373" s="45">
        <v>13.708607565141088</v>
      </c>
      <c r="F373" s="45">
        <v>41.372767750665105</v>
      </c>
      <c r="G373"/>
      <c r="H373"/>
    </row>
    <row r="374" spans="2:8">
      <c r="B374" s="45">
        <v>21.227655831025913</v>
      </c>
      <c r="C374" s="45">
        <v>3</v>
      </c>
      <c r="D374" s="45">
        <v>39.202145904229837</v>
      </c>
      <c r="E374" s="45">
        <v>13.067381968076612</v>
      </c>
      <c r="F374" s="45">
        <v>8.6138496369426889</v>
      </c>
      <c r="G374"/>
      <c r="H374"/>
    </row>
    <row r="375" spans="2:8">
      <c r="B375" s="45">
        <v>16.07932351056661</v>
      </c>
      <c r="C375" s="45">
        <v>3</v>
      </c>
      <c r="D375" s="45">
        <v>48.184516804642044</v>
      </c>
      <c r="E375" s="45">
        <v>16.061505601547349</v>
      </c>
      <c r="F375" s="45">
        <v>0.8789205733580161</v>
      </c>
      <c r="G375"/>
      <c r="H375"/>
    </row>
    <row r="376" spans="2:8">
      <c r="B376" s="45">
        <v>11.890680904471083</v>
      </c>
      <c r="C376" s="45">
        <v>3</v>
      </c>
      <c r="D376" s="45">
        <v>42.710052189679118</v>
      </c>
      <c r="E376" s="45">
        <v>14.236684063226372</v>
      </c>
      <c r="F376" s="45">
        <v>1.0871726786891145</v>
      </c>
      <c r="G376"/>
      <c r="H376"/>
    </row>
    <row r="377" spans="2:8">
      <c r="B377" s="45">
        <v>12.126851667417213</v>
      </c>
      <c r="C377" s="45">
        <v>3</v>
      </c>
      <c r="D377" s="45">
        <v>38.486621411240776</v>
      </c>
      <c r="E377" s="45">
        <v>12.828873803746925</v>
      </c>
      <c r="F377" s="45">
        <v>14.796590222254338</v>
      </c>
      <c r="G377"/>
      <c r="H377"/>
    </row>
    <row r="378" spans="2:8">
      <c r="B378" s="45">
        <v>19.543649083643686</v>
      </c>
      <c r="C378" s="45">
        <v>3</v>
      </c>
      <c r="D378" s="45">
        <v>47.882105268829037</v>
      </c>
      <c r="E378" s="45">
        <v>15.960701756276345</v>
      </c>
      <c r="F378" s="45">
        <v>1.5262557671038053</v>
      </c>
      <c r="G378"/>
      <c r="H378"/>
    </row>
    <row r="379" spans="2:8">
      <c r="B379" s="45">
        <v>13.14989337210136</v>
      </c>
      <c r="C379" s="45">
        <v>3</v>
      </c>
      <c r="D379" s="45">
        <v>41.6956563690037</v>
      </c>
      <c r="E379" s="45">
        <v>13.898552123001233</v>
      </c>
      <c r="F379" s="45">
        <v>12.557453241404062</v>
      </c>
      <c r="G379"/>
      <c r="H379"/>
    </row>
    <row r="380" spans="2:8">
      <c r="B380" s="45">
        <v>15.529080352862366</v>
      </c>
      <c r="C380" s="45">
        <v>3</v>
      </c>
      <c r="D380" s="45">
        <v>40.894447243292234</v>
      </c>
      <c r="E380" s="45">
        <v>13.631482414430744</v>
      </c>
      <c r="F380" s="45">
        <v>11.140324388168722</v>
      </c>
      <c r="G380"/>
      <c r="H380"/>
    </row>
    <row r="381" spans="2:8">
      <c r="B381" s="45">
        <v>16.310419293076848</v>
      </c>
      <c r="C381" s="45">
        <v>3</v>
      </c>
      <c r="D381" s="45">
        <v>41.319872484993539</v>
      </c>
      <c r="E381" s="45">
        <v>13.773290828331179</v>
      </c>
      <c r="F381" s="45">
        <v>17.71367078011383</v>
      </c>
      <c r="G381"/>
      <c r="H381"/>
    </row>
    <row r="382" spans="2:8">
      <c r="B382" s="45">
        <v>11.692688455368625</v>
      </c>
      <c r="C382" s="45">
        <v>3</v>
      </c>
      <c r="D382" s="45">
        <v>42.705447872751392</v>
      </c>
      <c r="E382" s="45">
        <v>14.23514929091713</v>
      </c>
      <c r="F382" s="45">
        <v>13.026611879901054</v>
      </c>
      <c r="G382"/>
      <c r="H382"/>
    </row>
    <row r="383" spans="2:8">
      <c r="B383" s="45">
        <v>16.033174612530274</v>
      </c>
      <c r="C383" s="45">
        <v>3</v>
      </c>
      <c r="D383" s="45">
        <v>49.304545887454879</v>
      </c>
      <c r="E383" s="45">
        <v>16.434848629151627</v>
      </c>
      <c r="F383" s="45">
        <v>7.8663420268541699</v>
      </c>
      <c r="G383"/>
      <c r="H383"/>
    </row>
    <row r="384" spans="2:8">
      <c r="B384" s="45">
        <v>14.080320094435592</v>
      </c>
      <c r="C384" s="45">
        <v>3</v>
      </c>
      <c r="D384" s="45">
        <v>47.598196265855222</v>
      </c>
      <c r="E384" s="45">
        <v>15.86606542195174</v>
      </c>
      <c r="F384" s="45">
        <v>0.78890579461238985</v>
      </c>
      <c r="G384"/>
      <c r="H384"/>
    </row>
    <row r="385" spans="2:8">
      <c r="B385" s="45">
        <v>11.107012520951685</v>
      </c>
      <c r="C385" s="45">
        <v>3</v>
      </c>
      <c r="D385" s="45">
        <v>47.342295152222505</v>
      </c>
      <c r="E385" s="45">
        <v>15.780765050740834</v>
      </c>
      <c r="F385" s="45">
        <v>20.710331844969005</v>
      </c>
      <c r="G385"/>
      <c r="H385"/>
    </row>
    <row r="386" spans="2:8">
      <c r="B386" s="45">
        <v>15.288806631942862</v>
      </c>
      <c r="C386" s="45">
        <v>3</v>
      </c>
      <c r="D386" s="45">
        <v>42.8831642743462</v>
      </c>
      <c r="E386" s="45">
        <v>14.294388091448733</v>
      </c>
      <c r="F386" s="45">
        <v>11.354975420097162</v>
      </c>
      <c r="G386"/>
      <c r="H386"/>
    </row>
    <row r="387" spans="2:8">
      <c r="B387" s="45">
        <v>15.612974417890655</v>
      </c>
      <c r="C387" s="45">
        <v>3</v>
      </c>
      <c r="D387" s="45">
        <v>41.316574429831235</v>
      </c>
      <c r="E387" s="45">
        <v>13.772191476610411</v>
      </c>
      <c r="F387" s="45">
        <v>5.6117432292347189</v>
      </c>
      <c r="G387"/>
      <c r="H387"/>
    </row>
    <row r="388" spans="2:8">
      <c r="B388" s="45">
        <v>14.32831883597828</v>
      </c>
      <c r="C388" s="45">
        <v>3</v>
      </c>
      <c r="D388" s="45">
        <v>44.395327682170318</v>
      </c>
      <c r="E388" s="45">
        <v>14.798442560723439</v>
      </c>
      <c r="F388" s="45">
        <v>17.223586551633559</v>
      </c>
      <c r="G388"/>
      <c r="H388"/>
    </row>
    <row r="389" spans="2:8">
      <c r="B389" s="45">
        <v>14.057922650536057</v>
      </c>
      <c r="C389" s="45">
        <v>3</v>
      </c>
      <c r="D389" s="45">
        <v>47.250809080171166</v>
      </c>
      <c r="E389" s="45">
        <v>15.750269693390388</v>
      </c>
      <c r="F389" s="45">
        <v>9.6170978909204905</v>
      </c>
      <c r="G389"/>
      <c r="H389"/>
    </row>
    <row r="390" spans="2:8">
      <c r="B390" s="45">
        <v>15.882944277691422</v>
      </c>
      <c r="C390" s="45">
        <v>3</v>
      </c>
      <c r="D390" s="45">
        <v>36.881171131855808</v>
      </c>
      <c r="E390" s="45">
        <v>12.293723710618602</v>
      </c>
      <c r="F390" s="45">
        <v>22.667887424145761</v>
      </c>
      <c r="G390"/>
      <c r="H390"/>
    </row>
    <row r="391" spans="2:8">
      <c r="B391" s="45">
        <v>14.83249836077448</v>
      </c>
      <c r="C391" s="45">
        <v>3</v>
      </c>
      <c r="D391" s="45">
        <v>47.413859879699885</v>
      </c>
      <c r="E391" s="45">
        <v>15.804619959899961</v>
      </c>
      <c r="F391" s="45">
        <v>11.321813253576806</v>
      </c>
      <c r="G391"/>
      <c r="H391"/>
    </row>
    <row r="392" spans="2:8">
      <c r="B392" s="45">
        <v>16.600678842805792</v>
      </c>
      <c r="C392" s="45">
        <v>3</v>
      </c>
      <c r="D392" s="45">
        <v>52.829583642480429</v>
      </c>
      <c r="E392" s="45">
        <v>17.609861214160144</v>
      </c>
      <c r="F392" s="45">
        <v>34.868496684537376</v>
      </c>
      <c r="G392"/>
      <c r="H392"/>
    </row>
    <row r="393" spans="2:8">
      <c r="B393" s="45">
        <v>14.604468712277594</v>
      </c>
      <c r="C393" s="45">
        <v>3</v>
      </c>
      <c r="D393" s="45">
        <v>45.625809212171589</v>
      </c>
      <c r="E393" s="45">
        <v>15.208603070723862</v>
      </c>
      <c r="F393" s="45">
        <v>4.6325559717985811</v>
      </c>
      <c r="G393"/>
      <c r="H393"/>
    </row>
    <row r="394" spans="2:8">
      <c r="B394" s="45"/>
      <c r="C394" s="45"/>
      <c r="D394" s="45"/>
      <c r="E394" s="45"/>
      <c r="F394" s="45"/>
      <c r="G394"/>
      <c r="H394"/>
    </row>
    <row r="395" spans="2:8">
      <c r="B395" s="45">
        <v>14.610024588037049</v>
      </c>
      <c r="C395" s="45">
        <v>29</v>
      </c>
      <c r="D395" s="45">
        <v>394.46080730391259</v>
      </c>
      <c r="E395" s="45">
        <v>13.602096803583192</v>
      </c>
      <c r="F395" s="45">
        <v>9.0137982175814226</v>
      </c>
      <c r="G395"/>
      <c r="H395"/>
    </row>
    <row r="396" spans="2:8">
      <c r="B396" s="45">
        <v>13.566249814757612</v>
      </c>
      <c r="C396" s="45">
        <v>29</v>
      </c>
      <c r="D396" s="45">
        <v>427.75819050126302</v>
      </c>
      <c r="E396" s="45">
        <v>14.750282431078036</v>
      </c>
      <c r="F396" s="45">
        <v>10.268002757702918</v>
      </c>
      <c r="G396"/>
      <c r="H396"/>
    </row>
    <row r="397" spans="2:8" ht="19.5" thickBot="1">
      <c r="B397" s="46">
        <v>18.747099531712593</v>
      </c>
      <c r="C397" s="46">
        <v>29</v>
      </c>
      <c r="D397" s="46">
        <v>475.86982986428484</v>
      </c>
      <c r="E397" s="46">
        <v>16.409304478078788</v>
      </c>
      <c r="F397" s="46">
        <v>6.6936804680283331</v>
      </c>
      <c r="G397"/>
      <c r="H397"/>
    </row>
    <row r="398" spans="2:8">
      <c r="B398"/>
      <c r="C398"/>
      <c r="D398"/>
      <c r="E398"/>
      <c r="F398"/>
      <c r="G398"/>
      <c r="H398"/>
    </row>
    <row r="399" spans="2:8">
      <c r="B399"/>
      <c r="C399"/>
      <c r="D399"/>
      <c r="E399"/>
      <c r="F399"/>
      <c r="G399"/>
      <c r="H399"/>
    </row>
    <row r="400" spans="2:8">
      <c r="B400"/>
      <c r="C400"/>
      <c r="D400"/>
      <c r="E400"/>
      <c r="F400"/>
      <c r="G400"/>
      <c r="H400"/>
    </row>
    <row r="401" spans="2:8">
      <c r="B401" t="s">
        <v>89</v>
      </c>
      <c r="C401"/>
      <c r="D401"/>
      <c r="E401"/>
      <c r="F401"/>
      <c r="G401"/>
      <c r="H401"/>
    </row>
    <row r="402" spans="2:8">
      <c r="B402" s="51" t="s">
        <v>90</v>
      </c>
      <c r="C402" s="51" t="s">
        <v>91</v>
      </c>
      <c r="D402" s="51" t="s">
        <v>66</v>
      </c>
      <c r="E402" s="51" t="s">
        <v>92</v>
      </c>
      <c r="F402" s="51" t="s">
        <v>67</v>
      </c>
      <c r="G402" s="51" t="s">
        <v>93</v>
      </c>
      <c r="H402" s="51" t="s">
        <v>94</v>
      </c>
    </row>
    <row r="403" spans="2:8" ht="19.5" thickBot="1">
      <c r="B403" s="52"/>
      <c r="C403" s="52"/>
      <c r="D403" s="52"/>
      <c r="E403" s="52"/>
      <c r="F403" s="52"/>
      <c r="G403" s="52"/>
      <c r="H403" s="52"/>
    </row>
    <row r="404" spans="2:8">
      <c r="B404" s="45" t="s">
        <v>100</v>
      </c>
      <c r="C404" s="45">
        <v>130.68395151499885</v>
      </c>
      <c r="D404" s="45">
        <v>28</v>
      </c>
      <c r="E404" s="45">
        <v>4.6672839826785308</v>
      </c>
      <c r="F404" s="45">
        <v>0.43807403148962853</v>
      </c>
      <c r="G404" s="45">
        <v>0.99020391737370383</v>
      </c>
      <c r="H404" s="45">
        <v>1.6775065453368718</v>
      </c>
    </row>
    <row r="405" spans="2:8">
      <c r="B405" s="45" t="s">
        <v>101</v>
      </c>
      <c r="C405" s="45">
        <v>115.52729338188306</v>
      </c>
      <c r="D405" s="45">
        <v>2</v>
      </c>
      <c r="E405" s="45">
        <v>57.763646690941528</v>
      </c>
      <c r="F405" s="45">
        <v>5.421729998293574</v>
      </c>
      <c r="G405" s="45">
        <v>7.0406853952725062E-3</v>
      </c>
      <c r="H405" s="45">
        <v>3.1618611649617581</v>
      </c>
    </row>
    <row r="406" spans="2:8">
      <c r="B406" s="45" t="s">
        <v>102</v>
      </c>
      <c r="C406" s="45">
        <v>596.62952889775579</v>
      </c>
      <c r="D406" s="45">
        <v>56</v>
      </c>
      <c r="E406" s="45">
        <v>10.654098730317068</v>
      </c>
      <c r="F406" s="45"/>
      <c r="G406" s="45"/>
      <c r="H406" s="45"/>
    </row>
    <row r="407" spans="2:8">
      <c r="B407" s="45"/>
      <c r="C407" s="45"/>
      <c r="D407" s="45"/>
      <c r="E407" s="45"/>
      <c r="F407" s="45"/>
      <c r="G407" s="45"/>
      <c r="H407" s="45"/>
    </row>
    <row r="408" spans="2:8" ht="19.5" thickBot="1">
      <c r="B408" s="46" t="s">
        <v>97</v>
      </c>
      <c r="C408" s="46">
        <v>842.8407737946377</v>
      </c>
      <c r="D408" s="46">
        <v>86</v>
      </c>
      <c r="E408" s="46"/>
      <c r="F408" s="46"/>
      <c r="G408" s="46"/>
      <c r="H408" s="46"/>
    </row>
    <row r="409" spans="2:8">
      <c r="B409" s="45"/>
      <c r="C409" s="45"/>
      <c r="D409" s="45"/>
      <c r="E409" s="45"/>
      <c r="F409" s="45"/>
      <c r="G409" s="45"/>
      <c r="H409" s="45"/>
    </row>
    <row r="410" spans="2:8">
      <c r="B410" s="45"/>
      <c r="C410" s="45"/>
      <c r="D410" s="45"/>
      <c r="E410" s="45"/>
      <c r="F410" s="45"/>
      <c r="G410" s="45"/>
      <c r="H410" s="45"/>
    </row>
    <row r="442" spans="2:8">
      <c r="B442" s="22" t="s">
        <v>103</v>
      </c>
      <c r="C442" s="22"/>
      <c r="D442" s="22"/>
      <c r="E442" s="22"/>
      <c r="F442" s="22"/>
      <c r="G442" s="22"/>
      <c r="H442" s="22"/>
    </row>
    <row r="443" spans="2:8">
      <c r="B443" s="17"/>
      <c r="C443" s="17"/>
      <c r="D443" s="17"/>
      <c r="E443" s="17"/>
      <c r="F443" s="17"/>
      <c r="G443" s="17"/>
      <c r="H443" s="17"/>
    </row>
    <row r="444" spans="2:8">
      <c r="B444" s="1" t="s">
        <v>29</v>
      </c>
      <c r="C444" s="1">
        <v>3</v>
      </c>
      <c r="E444" s="54" t="s">
        <v>108</v>
      </c>
      <c r="F444" s="55"/>
      <c r="G444" s="56"/>
      <c r="H444" s="3"/>
    </row>
    <row r="445" spans="2:8">
      <c r="B445" s="1" t="s">
        <v>104</v>
      </c>
      <c r="C445" s="1">
        <f>C444</f>
        <v>3</v>
      </c>
    </row>
    <row r="446" spans="2:8">
      <c r="B446" s="1" t="s">
        <v>105</v>
      </c>
      <c r="C446" s="1">
        <f>C444*0.14</f>
        <v>0.42000000000000004</v>
      </c>
    </row>
    <row r="448" spans="2:8">
      <c r="B448" s="17" t="s">
        <v>25</v>
      </c>
      <c r="C448" s="17" t="s">
        <v>107</v>
      </c>
      <c r="D448" s="17" t="s">
        <v>27</v>
      </c>
      <c r="E448" s="17" t="s">
        <v>106</v>
      </c>
    </row>
    <row r="449" spans="2:5">
      <c r="B449" s="1">
        <v>1</v>
      </c>
      <c r="C449" s="53">
        <v>0.3567561179806944</v>
      </c>
      <c r="D449" s="53">
        <v>12.160432485543424</v>
      </c>
      <c r="E449" s="53">
        <f>$C$445+$C$446*D449+2*C449</f>
        <v>8.8208938798896277</v>
      </c>
    </row>
    <row r="450" spans="2:5">
      <c r="B450" s="1">
        <v>2</v>
      </c>
      <c r="C450" s="53">
        <v>-0.11704173630278092</v>
      </c>
      <c r="D450" s="53">
        <v>12.606358874691068</v>
      </c>
      <c r="E450" s="53">
        <f t="shared" ref="E450:E493" si="10">$C$445+$C$446*D450+2*C450</f>
        <v>8.0605872547646875</v>
      </c>
    </row>
    <row r="451" spans="2:5">
      <c r="B451" s="1">
        <v>3</v>
      </c>
      <c r="C451" s="53">
        <v>-1.2948294170200825</v>
      </c>
      <c r="D451" s="53">
        <v>19.722064659290481</v>
      </c>
      <c r="E451" s="53">
        <f t="shared" si="10"/>
        <v>8.6936083228618379</v>
      </c>
    </row>
    <row r="452" spans="2:5">
      <c r="B452" s="1">
        <v>4</v>
      </c>
      <c r="C452" s="53">
        <v>1.3827138900524005</v>
      </c>
      <c r="D452" s="53">
        <v>14.550229858868988</v>
      </c>
      <c r="E452" s="53">
        <f t="shared" si="10"/>
        <v>11.876524320829777</v>
      </c>
    </row>
    <row r="453" spans="2:5">
      <c r="B453" s="1">
        <v>5</v>
      </c>
      <c r="C453" s="53">
        <v>0.44219859773875214</v>
      </c>
      <c r="D453" s="53">
        <v>16.224352672579698</v>
      </c>
      <c r="E453" s="53">
        <f t="shared" si="10"/>
        <v>10.698625317960978</v>
      </c>
    </row>
    <row r="454" spans="2:5">
      <c r="B454" s="1">
        <v>6</v>
      </c>
      <c r="C454" s="53">
        <v>1.157925453298958</v>
      </c>
      <c r="D454" s="53">
        <v>9.8261665849713609</v>
      </c>
      <c r="E454" s="53">
        <f t="shared" si="10"/>
        <v>9.4428408722858883</v>
      </c>
    </row>
    <row r="455" spans="2:5">
      <c r="B455" s="1">
        <v>7</v>
      </c>
      <c r="C455" s="53">
        <v>-1.6358535503968596</v>
      </c>
      <c r="D455" s="53">
        <v>17.035224042629125</v>
      </c>
      <c r="E455" s="53">
        <f t="shared" si="10"/>
        <v>6.8830869971105137</v>
      </c>
    </row>
    <row r="456" spans="2:5">
      <c r="B456" s="1">
        <v>8</v>
      </c>
      <c r="C456" s="53">
        <v>-1.5328669178416021</v>
      </c>
      <c r="D456" s="53">
        <v>15.917275428946596</v>
      </c>
      <c r="E456" s="53">
        <f t="shared" si="10"/>
        <v>6.6195218444743666</v>
      </c>
    </row>
    <row r="457" spans="2:5">
      <c r="B457" s="1">
        <v>9</v>
      </c>
      <c r="C457" s="53">
        <v>-0.86433828982990235</v>
      </c>
      <c r="D457" s="53">
        <v>17.456641823300743</v>
      </c>
      <c r="E457" s="53">
        <f t="shared" si="10"/>
        <v>8.6031129861265079</v>
      </c>
    </row>
    <row r="458" spans="2:5">
      <c r="B458" s="1">
        <v>10</v>
      </c>
      <c r="C458" s="53">
        <v>-2.7428086468717083E-2</v>
      </c>
      <c r="D458" s="53">
        <v>11.6467885315069</v>
      </c>
      <c r="E458" s="53">
        <f t="shared" si="10"/>
        <v>7.8367950102954644</v>
      </c>
    </row>
    <row r="459" spans="2:5">
      <c r="B459" s="1">
        <v>11</v>
      </c>
      <c r="C459" s="53">
        <v>-5.8898876886814833E-2</v>
      </c>
      <c r="D459" s="53">
        <v>14.583394583169138</v>
      </c>
      <c r="E459" s="53">
        <f t="shared" si="10"/>
        <v>9.007227971157409</v>
      </c>
    </row>
    <row r="460" spans="2:5">
      <c r="B460" s="1">
        <v>12</v>
      </c>
      <c r="C460" s="53">
        <v>0.19355752556293737</v>
      </c>
      <c r="D460" s="53">
        <v>13.522621353913564</v>
      </c>
      <c r="E460" s="53">
        <f t="shared" si="10"/>
        <v>9.0666160197695724</v>
      </c>
    </row>
    <row r="461" spans="2:5">
      <c r="B461" s="1">
        <v>13</v>
      </c>
      <c r="C461" s="53">
        <v>9.7959400591207668E-2</v>
      </c>
      <c r="D461" s="53">
        <v>14.474650849151658</v>
      </c>
      <c r="E461" s="53">
        <f t="shared" si="10"/>
        <v>9.2752721578261124</v>
      </c>
    </row>
    <row r="462" spans="2:5">
      <c r="B462" s="1">
        <v>14</v>
      </c>
      <c r="C462" s="53">
        <v>-2.2803942556492984</v>
      </c>
      <c r="D462" s="53">
        <v>8.4266452328301966</v>
      </c>
      <c r="E462" s="53">
        <f t="shared" si="10"/>
        <v>1.9784024864900864</v>
      </c>
    </row>
    <row r="463" spans="2:5">
      <c r="B463" s="1">
        <v>15</v>
      </c>
      <c r="C463" s="53">
        <v>0.18460127648722846</v>
      </c>
      <c r="D463" s="53">
        <v>16.128436224462348</v>
      </c>
      <c r="E463" s="53">
        <f t="shared" si="10"/>
        <v>10.143145767248644</v>
      </c>
    </row>
    <row r="464" spans="2:5">
      <c r="B464" s="1">
        <v>16</v>
      </c>
      <c r="C464" s="53">
        <v>-0.57476995607430581</v>
      </c>
      <c r="D464" s="53">
        <v>14.797546479385346</v>
      </c>
      <c r="E464" s="53">
        <f t="shared" si="10"/>
        <v>8.0654296091932345</v>
      </c>
    </row>
    <row r="465" spans="2:5">
      <c r="B465" s="1">
        <v>17</v>
      </c>
      <c r="C465" s="53">
        <v>-6.5874701249413192E-2</v>
      </c>
      <c r="D465" s="53">
        <v>16.567439085192746</v>
      </c>
      <c r="E465" s="53">
        <f t="shared" si="10"/>
        <v>9.8265750132821275</v>
      </c>
    </row>
    <row r="466" spans="2:5">
      <c r="B466" s="1">
        <v>18</v>
      </c>
      <c r="C466" s="53">
        <v>1.44636032928247</v>
      </c>
      <c r="D466" s="53">
        <v>17.257881988043664</v>
      </c>
      <c r="E466" s="53">
        <f t="shared" si="10"/>
        <v>13.14103109354328</v>
      </c>
    </row>
    <row r="467" spans="2:5">
      <c r="B467" s="1">
        <v>19</v>
      </c>
      <c r="C467" s="53">
        <v>-1.7297134036198258</v>
      </c>
      <c r="D467" s="53">
        <v>12.225145307311323</v>
      </c>
      <c r="E467" s="53">
        <f t="shared" si="10"/>
        <v>4.6751342218311045</v>
      </c>
    </row>
    <row r="468" spans="2:5">
      <c r="B468" s="1">
        <v>20</v>
      </c>
      <c r="C468" s="53">
        <v>-1.1193083082616795</v>
      </c>
      <c r="D468" s="53">
        <v>19.200705916446168</v>
      </c>
      <c r="E468" s="53">
        <f t="shared" si="10"/>
        <v>8.8256798683840323</v>
      </c>
    </row>
    <row r="469" spans="2:5">
      <c r="B469" s="1">
        <v>21</v>
      </c>
      <c r="C469" s="53">
        <v>-3.6000074032926932E-2</v>
      </c>
      <c r="D469" s="53">
        <v>17.888066319428617</v>
      </c>
      <c r="E469" s="53">
        <f t="shared" si="10"/>
        <v>10.440987706094166</v>
      </c>
    </row>
    <row r="470" spans="2:5">
      <c r="B470" s="1">
        <v>22</v>
      </c>
      <c r="C470" s="53">
        <v>-0.6784080142097082</v>
      </c>
      <c r="D470" s="53">
        <v>12.455327047646279</v>
      </c>
      <c r="E470" s="53">
        <f t="shared" si="10"/>
        <v>6.8744213315920213</v>
      </c>
    </row>
    <row r="471" spans="2:5">
      <c r="B471" s="1">
        <v>23</v>
      </c>
      <c r="C471" s="53">
        <v>1.2718237485387363</v>
      </c>
      <c r="D471" s="53">
        <v>16.82850726559991</v>
      </c>
      <c r="E471" s="53">
        <f t="shared" si="10"/>
        <v>12.611620548629435</v>
      </c>
    </row>
    <row r="472" spans="2:5">
      <c r="B472" s="1">
        <v>24</v>
      </c>
      <c r="C472" s="53">
        <v>-0.28840872801083606</v>
      </c>
      <c r="D472" s="53">
        <v>19.250214260537177</v>
      </c>
      <c r="E472" s="53">
        <f t="shared" si="10"/>
        <v>10.508272533403943</v>
      </c>
    </row>
    <row r="473" spans="2:5">
      <c r="B473" s="1">
        <v>25</v>
      </c>
      <c r="C473" s="53">
        <v>-0.38198095353436656</v>
      </c>
      <c r="D473" s="53">
        <v>14.805595507496037</v>
      </c>
      <c r="E473" s="53">
        <f t="shared" si="10"/>
        <v>8.454388206079603</v>
      </c>
    </row>
    <row r="474" spans="2:5">
      <c r="B474" s="1">
        <v>26</v>
      </c>
      <c r="C474" s="53">
        <v>-0.12706095731118694</v>
      </c>
      <c r="D474" s="53">
        <v>14.747833498986438</v>
      </c>
      <c r="E474" s="53">
        <f t="shared" si="10"/>
        <v>8.9399681549519308</v>
      </c>
    </row>
    <row r="475" spans="2:5">
      <c r="B475" s="1">
        <v>27</v>
      </c>
      <c r="C475" s="53">
        <v>0.97565816759015433</v>
      </c>
      <c r="D475" s="53">
        <v>19.079970494785812</v>
      </c>
      <c r="E475" s="53">
        <f t="shared" si="10"/>
        <v>12.96490394299035</v>
      </c>
    </row>
    <row r="476" spans="2:5">
      <c r="B476" s="1">
        <v>28</v>
      </c>
      <c r="C476" s="53">
        <v>-0.98220425570616499</v>
      </c>
      <c r="D476" s="53">
        <v>16.445080215489725</v>
      </c>
      <c r="E476" s="53">
        <f t="shared" si="10"/>
        <v>7.9425251790933551</v>
      </c>
    </row>
    <row r="477" spans="2:5">
      <c r="B477" s="1">
        <v>29</v>
      </c>
      <c r="C477" s="53">
        <v>0.36737446862389334</v>
      </c>
      <c r="D477" s="53">
        <v>14.141468833840918</v>
      </c>
      <c r="E477" s="53">
        <f t="shared" si="10"/>
        <v>9.6741658474609729</v>
      </c>
    </row>
    <row r="478" spans="2:5">
      <c r="B478" s="1">
        <v>30</v>
      </c>
      <c r="C478" s="53">
        <v>0.13678345567313954</v>
      </c>
      <c r="D478" s="53">
        <v>16.29176328300673</v>
      </c>
      <c r="E478" s="53">
        <f t="shared" si="10"/>
        <v>10.116107490209107</v>
      </c>
    </row>
    <row r="479" spans="2:5">
      <c r="B479" s="1">
        <v>31</v>
      </c>
      <c r="C479" s="53">
        <v>-1.7505726646049879</v>
      </c>
      <c r="D479" s="53">
        <v>18.070704224228393</v>
      </c>
      <c r="E479" s="53">
        <f t="shared" si="10"/>
        <v>7.08855044496595</v>
      </c>
    </row>
    <row r="480" spans="2:5">
      <c r="B480" s="1">
        <v>32</v>
      </c>
      <c r="C480" s="53">
        <v>0.25838971851044334</v>
      </c>
      <c r="D480" s="53">
        <v>12.684431036759634</v>
      </c>
      <c r="E480" s="53">
        <f t="shared" si="10"/>
        <v>8.8442404724599335</v>
      </c>
    </row>
    <row r="481" spans="2:5">
      <c r="B481" s="1">
        <v>33</v>
      </c>
      <c r="C481" s="53">
        <v>-0.42907686292892322</v>
      </c>
      <c r="D481" s="53">
        <v>20.030587999499403</v>
      </c>
      <c r="E481" s="53">
        <f t="shared" si="10"/>
        <v>10.554693233931904</v>
      </c>
    </row>
    <row r="482" spans="2:5">
      <c r="B482" s="1">
        <v>34</v>
      </c>
      <c r="C482" s="53">
        <v>1.7773982108337805</v>
      </c>
      <c r="D482" s="53">
        <v>19.033586264995392</v>
      </c>
      <c r="E482" s="53">
        <f t="shared" si="10"/>
        <v>14.548902652965626</v>
      </c>
    </row>
    <row r="483" spans="2:5">
      <c r="B483" s="1">
        <v>35</v>
      </c>
      <c r="C483" s="53">
        <v>1.1334464034007397</v>
      </c>
      <c r="D483" s="53">
        <v>19.32217802881496</v>
      </c>
      <c r="E483" s="53">
        <f t="shared" si="10"/>
        <v>13.382207578903763</v>
      </c>
    </row>
    <row r="484" spans="2:5">
      <c r="B484" s="1">
        <v>36</v>
      </c>
      <c r="C484" s="53">
        <v>-0.10049689080915414</v>
      </c>
      <c r="D484" s="53">
        <v>16.159783096227329</v>
      </c>
      <c r="E484" s="53">
        <f t="shared" si="10"/>
        <v>9.5861151187971707</v>
      </c>
    </row>
    <row r="485" spans="2:5">
      <c r="B485" s="1">
        <v>37</v>
      </c>
      <c r="C485" s="53">
        <v>-1.0378812476119492</v>
      </c>
      <c r="D485" s="53">
        <v>14.084167257024092</v>
      </c>
      <c r="E485" s="53">
        <f t="shared" si="10"/>
        <v>6.8395877527262208</v>
      </c>
    </row>
    <row r="486" spans="2:5">
      <c r="B486" s="1">
        <v>38</v>
      </c>
      <c r="C486" s="53">
        <v>-2.6902125682681799</v>
      </c>
      <c r="D486" s="53">
        <v>13.740893261128804</v>
      </c>
      <c r="E486" s="53">
        <f t="shared" si="10"/>
        <v>3.3907500331377385</v>
      </c>
    </row>
    <row r="487" spans="2:5">
      <c r="B487" s="1">
        <v>39</v>
      </c>
      <c r="C487" s="53">
        <v>-0.50345761337666772</v>
      </c>
      <c r="D487" s="53">
        <v>19.631560841517057</v>
      </c>
      <c r="E487" s="53">
        <f t="shared" si="10"/>
        <v>10.238340326683829</v>
      </c>
    </row>
    <row r="488" spans="2:5">
      <c r="B488" s="1">
        <v>40</v>
      </c>
      <c r="C488" s="53">
        <v>-0.2617139216454234</v>
      </c>
      <c r="D488" s="53">
        <v>14.853180270292796</v>
      </c>
      <c r="E488" s="53">
        <f t="shared" si="10"/>
        <v>8.7149078702321283</v>
      </c>
    </row>
    <row r="489" spans="2:5">
      <c r="B489" s="1">
        <v>41</v>
      </c>
      <c r="C489" s="53">
        <v>0.97356860351283103</v>
      </c>
      <c r="D489" s="53">
        <v>8.983883541659452</v>
      </c>
      <c r="E489" s="53">
        <f t="shared" si="10"/>
        <v>8.7203682945226326</v>
      </c>
    </row>
    <row r="490" spans="2:5">
      <c r="B490" s="1">
        <v>42</v>
      </c>
      <c r="C490" s="53">
        <v>0.75852994996239431</v>
      </c>
      <c r="D490" s="53">
        <v>17.321755800949177</v>
      </c>
      <c r="E490" s="53">
        <f t="shared" si="10"/>
        <v>11.792197336323444</v>
      </c>
    </row>
    <row r="491" spans="2:5">
      <c r="B491" s="1">
        <v>43</v>
      </c>
      <c r="C491" s="53">
        <v>0.15898081073828507</v>
      </c>
      <c r="D491" s="53">
        <v>12.428587903414154</v>
      </c>
      <c r="E491" s="53">
        <f t="shared" si="10"/>
        <v>8.5379685409105157</v>
      </c>
    </row>
    <row r="492" spans="2:5">
      <c r="B492" s="1">
        <v>44</v>
      </c>
      <c r="C492" s="53">
        <v>0.64507958086323924</v>
      </c>
      <c r="D492" s="53">
        <v>18.219802238163538</v>
      </c>
      <c r="E492" s="53">
        <f t="shared" si="10"/>
        <v>11.942476101755165</v>
      </c>
    </row>
    <row r="493" spans="2:5">
      <c r="B493" s="1">
        <v>45</v>
      </c>
      <c r="C493" s="53">
        <v>2.0402876543812454</v>
      </c>
      <c r="D493" s="53">
        <v>16.72485215443885</v>
      </c>
      <c r="E493" s="53">
        <f t="shared" si="10"/>
        <v>14.105013213626808</v>
      </c>
    </row>
    <row r="495" spans="2:5">
      <c r="C495" s="39" t="s">
        <v>109</v>
      </c>
      <c r="D495" s="42" t="s">
        <v>110</v>
      </c>
    </row>
    <row r="496" spans="2:5">
      <c r="C496" s="57">
        <f>AVERAGE(D449:D493)</f>
        <v>15.501195169514782</v>
      </c>
      <c r="D496" s="58">
        <f>AVERAGE(E449:E493)</f>
        <v>9.2967509095060716</v>
      </c>
    </row>
    <row r="497" spans="1:9">
      <c r="C497" s="57" t="s">
        <v>111</v>
      </c>
      <c r="D497" s="58" t="s">
        <v>112</v>
      </c>
    </row>
    <row r="498" spans="1:9">
      <c r="C498" s="59">
        <f>AVEDEV(D449:D493)</f>
        <v>2.3902111226763934</v>
      </c>
      <c r="D498" s="60">
        <f>AVEDEV(E449:E493)</f>
        <v>1.8515434589691147</v>
      </c>
    </row>
    <row r="500" spans="1:9">
      <c r="A500" t="s">
        <v>113</v>
      </c>
      <c r="B500"/>
      <c r="C500"/>
      <c r="D500"/>
      <c r="E500"/>
      <c r="F500"/>
      <c r="G500"/>
      <c r="H500"/>
      <c r="I500"/>
    </row>
    <row r="501" spans="1:9" ht="19.5" thickBot="1">
      <c r="A501"/>
      <c r="B501"/>
      <c r="C501"/>
      <c r="D501"/>
      <c r="E501"/>
      <c r="F501"/>
      <c r="G501"/>
      <c r="H501"/>
      <c r="I501"/>
    </row>
    <row r="502" spans="1:9">
      <c r="A502" s="61" t="s">
        <v>114</v>
      </c>
      <c r="B502" s="61"/>
      <c r="C502"/>
      <c r="D502"/>
      <c r="E502"/>
      <c r="F502"/>
      <c r="G502"/>
      <c r="H502"/>
      <c r="I502"/>
    </row>
    <row r="503" spans="1:9">
      <c r="A503" s="45" t="s">
        <v>115</v>
      </c>
      <c r="B503" s="45">
        <v>0.56150253600869626</v>
      </c>
      <c r="C503"/>
      <c r="D503"/>
      <c r="E503"/>
      <c r="F503"/>
      <c r="G503"/>
      <c r="H503"/>
      <c r="I503"/>
    </row>
    <row r="504" spans="1:9">
      <c r="A504" s="45" t="s">
        <v>116</v>
      </c>
      <c r="B504" s="45">
        <v>0.31528509794419729</v>
      </c>
      <c r="C504"/>
      <c r="D504"/>
      <c r="E504"/>
      <c r="F504"/>
      <c r="G504"/>
      <c r="H504"/>
      <c r="I504"/>
    </row>
    <row r="505" spans="1:9">
      <c r="A505" s="45" t="s">
        <v>117</v>
      </c>
      <c r="B505" s="45">
        <v>0.29936149557080655</v>
      </c>
      <c r="C505"/>
      <c r="D505"/>
      <c r="E505"/>
      <c r="F505"/>
      <c r="G505"/>
      <c r="H505"/>
      <c r="I505"/>
    </row>
    <row r="506" spans="1:9">
      <c r="A506" s="45" t="s">
        <v>7</v>
      </c>
      <c r="B506" s="45">
        <v>2.133779832561387</v>
      </c>
      <c r="C506"/>
      <c r="D506"/>
      <c r="E506"/>
      <c r="F506"/>
      <c r="G506"/>
      <c r="H506"/>
      <c r="I506"/>
    </row>
    <row r="507" spans="1:9" ht="19.5" thickBot="1">
      <c r="A507" s="46" t="s">
        <v>65</v>
      </c>
      <c r="B507" s="46">
        <v>45</v>
      </c>
      <c r="C507"/>
      <c r="D507"/>
      <c r="E507"/>
      <c r="F507"/>
      <c r="G507"/>
      <c r="H507"/>
      <c r="I507"/>
    </row>
    <row r="508" spans="1:9">
      <c r="A508"/>
      <c r="B508"/>
      <c r="C508"/>
      <c r="D508"/>
      <c r="E508"/>
      <c r="F508"/>
      <c r="G508"/>
      <c r="H508"/>
      <c r="I508"/>
    </row>
    <row r="509" spans="1:9">
      <c r="A509" t="s">
        <v>89</v>
      </c>
      <c r="B509"/>
      <c r="C509"/>
      <c r="D509"/>
      <c r="E509"/>
      <c r="F509"/>
      <c r="G509"/>
      <c r="H509"/>
      <c r="I509"/>
    </row>
    <row r="510" spans="1:9">
      <c r="A510" s="62"/>
      <c r="B510" s="49" t="s">
        <v>66</v>
      </c>
      <c r="C510" s="49" t="s">
        <v>91</v>
      </c>
      <c r="D510" s="49" t="s">
        <v>92</v>
      </c>
      <c r="E510" s="49" t="s">
        <v>67</v>
      </c>
      <c r="F510" s="49" t="s">
        <v>121</v>
      </c>
      <c r="G510"/>
      <c r="H510"/>
      <c r="I510"/>
    </row>
    <row r="511" spans="1:9">
      <c r="A511" s="63"/>
      <c r="B511" s="50"/>
      <c r="C511" s="50"/>
      <c r="D511" s="50"/>
      <c r="E511" s="50"/>
      <c r="F511" s="50"/>
      <c r="G511"/>
      <c r="H511"/>
      <c r="I511"/>
    </row>
    <row r="512" spans="1:9">
      <c r="A512" s="45" t="s">
        <v>118</v>
      </c>
      <c r="B512" s="45">
        <v>1</v>
      </c>
      <c r="C512" s="45">
        <v>90.149086852876621</v>
      </c>
      <c r="D512" s="45">
        <v>90.149086852876621</v>
      </c>
      <c r="E512" s="45">
        <v>19.799860016038615</v>
      </c>
      <c r="F512" s="45">
        <v>5.9955041658466083E-5</v>
      </c>
      <c r="G512"/>
      <c r="H512"/>
      <c r="I512"/>
    </row>
    <row r="513" spans="1:9">
      <c r="A513" s="45" t="s">
        <v>119</v>
      </c>
      <c r="B513" s="45">
        <v>43</v>
      </c>
      <c r="C513" s="45">
        <v>195.77970407536515</v>
      </c>
      <c r="D513" s="45">
        <v>4.5530163738457015</v>
      </c>
      <c r="E513" s="45"/>
      <c r="F513" s="45"/>
      <c r="G513"/>
      <c r="H513"/>
      <c r="I513"/>
    </row>
    <row r="514" spans="1:9" ht="19.5" thickBot="1">
      <c r="A514" s="46" t="s">
        <v>97</v>
      </c>
      <c r="B514" s="46">
        <v>44</v>
      </c>
      <c r="C514" s="46">
        <v>285.92879092824177</v>
      </c>
      <c r="D514" s="46"/>
      <c r="E514" s="46"/>
      <c r="F514" s="46"/>
      <c r="G514"/>
      <c r="H514"/>
      <c r="I514"/>
    </row>
    <row r="515" spans="1:9" ht="19.5" thickBot="1">
      <c r="A515"/>
      <c r="B515"/>
      <c r="C515"/>
      <c r="D515"/>
      <c r="E515"/>
      <c r="F515"/>
      <c r="G515"/>
      <c r="H515"/>
      <c r="I515"/>
    </row>
    <row r="516" spans="1:9">
      <c r="A516" s="47"/>
      <c r="B516" s="47" t="s">
        <v>122</v>
      </c>
      <c r="C516" s="47" t="s">
        <v>7</v>
      </c>
      <c r="D516" s="47" t="s">
        <v>123</v>
      </c>
      <c r="E516" s="47" t="s">
        <v>93</v>
      </c>
      <c r="F516" s="47" t="s">
        <v>124</v>
      </c>
      <c r="G516" s="47" t="s">
        <v>125</v>
      </c>
      <c r="H516" s="47" t="s">
        <v>126</v>
      </c>
      <c r="I516" s="47" t="s">
        <v>127</v>
      </c>
    </row>
    <row r="517" spans="1:9">
      <c r="A517" s="45" t="s">
        <v>120</v>
      </c>
      <c r="B517" s="45">
        <v>1.6951490040335049</v>
      </c>
      <c r="C517" s="45">
        <v>1.7376997344114886</v>
      </c>
      <c r="D517" s="45">
        <v>0.97551318588858826</v>
      </c>
      <c r="E517" s="45">
        <v>0.33476206384265084</v>
      </c>
      <c r="F517" s="45">
        <v>-1.8092564501382977</v>
      </c>
      <c r="G517" s="45">
        <v>5.1995544582053075</v>
      </c>
      <c r="H517" s="45">
        <v>-1.8092564501382977</v>
      </c>
      <c r="I517" s="45">
        <v>5.1995544582053075</v>
      </c>
    </row>
    <row r="518" spans="1:9" ht="19.5" thickBot="1">
      <c r="A518" s="46" t="s">
        <v>128</v>
      </c>
      <c r="B518" s="46">
        <v>0.490388116680329</v>
      </c>
      <c r="C518" s="46">
        <v>0.11020692318298395</v>
      </c>
      <c r="D518" s="46">
        <v>4.4497033627016762</v>
      </c>
      <c r="E518" s="46">
        <v>5.995504165846653E-5</v>
      </c>
      <c r="F518" s="46">
        <v>0.26813467723859458</v>
      </c>
      <c r="G518" s="46">
        <v>0.71264155612206348</v>
      </c>
      <c r="H518" s="46">
        <v>0.26813467723859458</v>
      </c>
      <c r="I518" s="46">
        <v>0.71264155612206348</v>
      </c>
    </row>
    <row r="519" spans="1:9">
      <c r="A519"/>
      <c r="B519"/>
      <c r="C519"/>
      <c r="D519"/>
      <c r="E519"/>
      <c r="F519"/>
      <c r="G519"/>
      <c r="H519"/>
      <c r="I519"/>
    </row>
    <row r="520" spans="1:9">
      <c r="A520"/>
      <c r="B520"/>
      <c r="C520"/>
      <c r="D520"/>
      <c r="E520"/>
      <c r="F520"/>
      <c r="G520"/>
      <c r="H520"/>
      <c r="I520"/>
    </row>
    <row r="521" spans="1:9">
      <c r="A521"/>
      <c r="B521"/>
      <c r="C521"/>
      <c r="D521"/>
      <c r="E521"/>
      <c r="F521"/>
      <c r="G521"/>
      <c r="H521"/>
      <c r="I521"/>
    </row>
    <row r="522" spans="1:9">
      <c r="A522" t="s">
        <v>129</v>
      </c>
      <c r="B522"/>
      <c r="C522"/>
      <c r="D522"/>
      <c r="E522" t="s">
        <v>133</v>
      </c>
      <c r="F522"/>
      <c r="G522"/>
      <c r="H522"/>
      <c r="I522"/>
    </row>
    <row r="523" spans="1:9" ht="19.5" thickBot="1">
      <c r="A523"/>
      <c r="B523"/>
      <c r="C523"/>
      <c r="D523"/>
      <c r="E523"/>
      <c r="F523"/>
      <c r="G523"/>
      <c r="H523"/>
      <c r="I523"/>
    </row>
    <row r="524" spans="1:9">
      <c r="A524" s="47" t="s">
        <v>130</v>
      </c>
      <c r="B524" s="47" t="s">
        <v>131</v>
      </c>
      <c r="C524" s="47" t="s">
        <v>132</v>
      </c>
      <c r="D524"/>
      <c r="E524" s="47" t="s">
        <v>134</v>
      </c>
      <c r="F524" s="47" t="s">
        <v>53</v>
      </c>
      <c r="G524"/>
      <c r="H524"/>
      <c r="I524"/>
    </row>
    <row r="525" spans="1:9">
      <c r="A525" s="45">
        <v>1</v>
      </c>
      <c r="B525" s="45">
        <v>7.6584805886374365</v>
      </c>
      <c r="C525" s="45">
        <v>1.1624132912521912</v>
      </c>
      <c r="D525"/>
      <c r="E525" s="45">
        <v>1.1111111111111112</v>
      </c>
      <c r="F525" s="45">
        <v>1.9784024864900864</v>
      </c>
      <c r="G525"/>
      <c r="H525"/>
      <c r="I525"/>
    </row>
    <row r="526" spans="1:9">
      <c r="A526" s="45">
        <v>2</v>
      </c>
      <c r="B526" s="45">
        <v>7.8771575907896096</v>
      </c>
      <c r="C526" s="45">
        <v>0.18342966397507787</v>
      </c>
      <c r="D526"/>
      <c r="E526" s="45">
        <v>3.3333333333333335</v>
      </c>
      <c r="F526" s="45">
        <v>3.3907500331377385</v>
      </c>
      <c r="G526"/>
      <c r="H526"/>
      <c r="I526"/>
    </row>
    <row r="527" spans="1:9">
      <c r="A527" s="45">
        <v>3</v>
      </c>
      <c r="B527" s="45">
        <v>11.366615149350638</v>
      </c>
      <c r="C527" s="45">
        <v>-2.6730068264888001</v>
      </c>
      <c r="D527"/>
      <c r="E527" s="45">
        <v>5.5555555555555554</v>
      </c>
      <c r="F527" s="45">
        <v>4.6751342218311045</v>
      </c>
      <c r="G527"/>
      <c r="H527"/>
      <c r="I527"/>
    </row>
    <row r="528" spans="1:9">
      <c r="A528" s="45">
        <v>4</v>
      </c>
      <c r="B528" s="45">
        <v>8.830408821790158</v>
      </c>
      <c r="C528" s="45">
        <v>3.0461154990396189</v>
      </c>
      <c r="D528"/>
      <c r="E528" s="45">
        <v>7.7777777777777786</v>
      </c>
      <c r="F528" s="45">
        <v>6.6195218444743666</v>
      </c>
      <c r="G528"/>
      <c r="H528"/>
      <c r="I528"/>
    </row>
    <row r="529" spans="1:9">
      <c r="A529" s="45">
        <v>5</v>
      </c>
      <c r="B529" s="45">
        <v>9.6513787554973263</v>
      </c>
      <c r="C529" s="45">
        <v>1.047246562463652</v>
      </c>
      <c r="D529"/>
      <c r="E529" s="45">
        <v>10</v>
      </c>
      <c r="F529" s="45">
        <v>6.8395877527262208</v>
      </c>
      <c r="G529"/>
      <c r="H529"/>
      <c r="I529"/>
    </row>
    <row r="530" spans="1:9">
      <c r="A530" s="45">
        <v>6</v>
      </c>
      <c r="B530" s="45">
        <v>6.5137843298247908</v>
      </c>
      <c r="C530" s="45">
        <v>2.9290565424610975</v>
      </c>
      <c r="D530"/>
      <c r="E530" s="45">
        <v>12.222222222222221</v>
      </c>
      <c r="F530" s="45">
        <v>6.8744213315920213</v>
      </c>
      <c r="G530"/>
      <c r="H530"/>
      <c r="I530"/>
    </row>
    <row r="531" spans="1:9">
      <c r="A531" s="45">
        <v>7</v>
      </c>
      <c r="B531" s="45">
        <v>10.049020439525862</v>
      </c>
      <c r="C531" s="45">
        <v>-3.1659334424153478</v>
      </c>
      <c r="D531"/>
      <c r="E531" s="45">
        <v>14.444444444444445</v>
      </c>
      <c r="F531" s="45">
        <v>6.8830869971105137</v>
      </c>
      <c r="G531"/>
      <c r="H531"/>
      <c r="I531"/>
    </row>
    <row r="532" spans="1:9">
      <c r="A532" s="45">
        <v>8</v>
      </c>
      <c r="B532" s="45">
        <v>9.5007917243167022</v>
      </c>
      <c r="C532" s="45">
        <v>-2.8812698798423355</v>
      </c>
      <c r="D532"/>
      <c r="E532" s="45">
        <v>16.666666666666668</v>
      </c>
      <c r="F532" s="45">
        <v>7.08855044496595</v>
      </c>
      <c r="G532"/>
      <c r="H532"/>
      <c r="I532"/>
    </row>
    <row r="533" spans="1:9">
      <c r="A533" s="45">
        <v>9</v>
      </c>
      <c r="B533" s="45">
        <v>10.25567871132502</v>
      </c>
      <c r="C533" s="45">
        <v>-1.652565725198512</v>
      </c>
      <c r="D533"/>
      <c r="E533" s="45">
        <v>18.888888888888889</v>
      </c>
      <c r="F533" s="45">
        <v>7.8367950102954644</v>
      </c>
      <c r="G533"/>
      <c r="H533"/>
      <c r="I533"/>
    </row>
    <row r="534" spans="1:9">
      <c r="A534" s="45">
        <v>10</v>
      </c>
      <c r="B534" s="45">
        <v>7.4065956973732279</v>
      </c>
      <c r="C534" s="45">
        <v>0.43019931292223657</v>
      </c>
      <c r="D534"/>
      <c r="E534" s="45">
        <v>21.111111111111111</v>
      </c>
      <c r="F534" s="45">
        <v>7.9425251790933551</v>
      </c>
      <c r="G534"/>
      <c r="H534"/>
      <c r="I534"/>
    </row>
    <row r="535" spans="1:9">
      <c r="A535" s="45">
        <v>11</v>
      </c>
      <c r="B535" s="45">
        <v>8.8466724084799306</v>
      </c>
      <c r="C535" s="45">
        <v>0.16055556267747839</v>
      </c>
      <c r="D535"/>
      <c r="E535" s="45">
        <v>23.333333333333332</v>
      </c>
      <c r="F535" s="45">
        <v>8.0605872547646875</v>
      </c>
      <c r="G535"/>
      <c r="H535"/>
      <c r="I535"/>
    </row>
    <row r="536" spans="1:9">
      <c r="A536" s="45">
        <v>12</v>
      </c>
      <c r="B536" s="45">
        <v>8.3264818223603783</v>
      </c>
      <c r="C536" s="45">
        <v>0.74013419740919417</v>
      </c>
      <c r="D536"/>
      <c r="E536" s="45">
        <v>25.555555555555557</v>
      </c>
      <c r="F536" s="45">
        <v>8.0654296091932345</v>
      </c>
      <c r="G536"/>
      <c r="H536"/>
      <c r="I536"/>
    </row>
    <row r="537" spans="1:9">
      <c r="A537" s="45">
        <v>13</v>
      </c>
      <c r="B537" s="45">
        <v>8.7933457735543108</v>
      </c>
      <c r="C537" s="45">
        <v>0.48192638427180157</v>
      </c>
      <c r="D537"/>
      <c r="E537" s="45">
        <v>27.777777777777779</v>
      </c>
      <c r="F537" s="45">
        <v>8.454388206079603</v>
      </c>
      <c r="G537"/>
      <c r="H537"/>
      <c r="I537"/>
    </row>
    <row r="538" spans="1:9">
      <c r="A538" s="45">
        <v>14</v>
      </c>
      <c r="B538" s="45">
        <v>5.8274756896943778</v>
      </c>
      <c r="C538" s="45">
        <v>-3.8490732032042914</v>
      </c>
      <c r="D538"/>
      <c r="E538" s="45">
        <v>30</v>
      </c>
      <c r="F538" s="45">
        <v>8.5379685409105157</v>
      </c>
      <c r="G538"/>
      <c r="H538"/>
      <c r="I538"/>
    </row>
    <row r="539" spans="1:9">
      <c r="A539" s="45">
        <v>15</v>
      </c>
      <c r="B539" s="45">
        <v>9.6043424691463919</v>
      </c>
      <c r="C539" s="45">
        <v>0.53880329810225192</v>
      </c>
      <c r="D539"/>
      <c r="E539" s="45">
        <v>32.222222222222229</v>
      </c>
      <c r="F539" s="45">
        <v>8.6031129861265079</v>
      </c>
      <c r="G539"/>
      <c r="H539"/>
      <c r="I539"/>
    </row>
    <row r="540" spans="1:9">
      <c r="A540" s="45">
        <v>16</v>
      </c>
      <c r="B540" s="45">
        <v>8.9516899535489181</v>
      </c>
      <c r="C540" s="45">
        <v>-0.88626034435568357</v>
      </c>
      <c r="D540"/>
      <c r="E540" s="45">
        <v>34.44444444444445</v>
      </c>
      <c r="F540" s="45">
        <v>8.6936083228618379</v>
      </c>
      <c r="G540"/>
      <c r="H540"/>
      <c r="I540"/>
    </row>
    <row r="541" spans="1:9">
      <c r="A541" s="45">
        <v>17</v>
      </c>
      <c r="B541" s="45">
        <v>9.8196242552372475</v>
      </c>
      <c r="C541" s="45">
        <v>6.9507580448799899E-3</v>
      </c>
      <c r="D541"/>
      <c r="E541" s="45">
        <v>36.666666666666671</v>
      </c>
      <c r="F541" s="45">
        <v>8.7149078702321283</v>
      </c>
      <c r="G541"/>
      <c r="H541"/>
      <c r="I541"/>
    </row>
    <row r="542" spans="1:9">
      <c r="A542" s="45">
        <v>18</v>
      </c>
      <c r="B542" s="45">
        <v>10.15820925004161</v>
      </c>
      <c r="C542" s="45">
        <v>2.9828218435016698</v>
      </c>
      <c r="D542"/>
      <c r="E542" s="45">
        <v>38.888888888888893</v>
      </c>
      <c r="F542" s="45">
        <v>8.7203682945226326</v>
      </c>
      <c r="G542"/>
      <c r="H542"/>
      <c r="I542"/>
    </row>
    <row r="543" spans="1:9">
      <c r="A543" s="45">
        <v>19</v>
      </c>
      <c r="B543" s="45">
        <v>7.6902149874292665</v>
      </c>
      <c r="C543" s="45">
        <v>-3.015080765598162</v>
      </c>
      <c r="D543"/>
      <c r="E543" s="45">
        <v>41.111111111111114</v>
      </c>
      <c r="F543" s="45">
        <v>8.8208938798896277</v>
      </c>
      <c r="G543"/>
      <c r="H543"/>
      <c r="I543"/>
    </row>
    <row r="544" spans="1:9">
      <c r="A544" s="45">
        <v>20</v>
      </c>
      <c r="B544" s="45">
        <v>11.110947017332391</v>
      </c>
      <c r="C544" s="45">
        <v>-2.2852671489483587</v>
      </c>
      <c r="D544"/>
      <c r="E544" s="45">
        <v>43.333333333333336</v>
      </c>
      <c r="F544" s="45">
        <v>8.8256798683840323</v>
      </c>
      <c r="G544"/>
      <c r="H544"/>
      <c r="I544"/>
    </row>
    <row r="545" spans="1:9">
      <c r="A545" s="45">
        <v>21</v>
      </c>
      <c r="B545" s="45">
        <v>10.46724415747093</v>
      </c>
      <c r="C545" s="45">
        <v>-2.6256451376763579E-2</v>
      </c>
      <c r="D545"/>
      <c r="E545" s="45">
        <v>45.555555555555557</v>
      </c>
      <c r="F545" s="45">
        <v>8.8442404724599335</v>
      </c>
      <c r="G545"/>
      <c r="H545"/>
      <c r="I545"/>
    </row>
    <row r="546" spans="1:9">
      <c r="A546" s="45">
        <v>22</v>
      </c>
      <c r="B546" s="45">
        <v>7.8030933775663263</v>
      </c>
      <c r="C546" s="45">
        <v>-0.92867204597430497</v>
      </c>
      <c r="D546"/>
      <c r="E546" s="45">
        <v>47.777777777777786</v>
      </c>
      <c r="F546" s="45">
        <v>8.9399681549519308</v>
      </c>
      <c r="G546"/>
      <c r="H546"/>
      <c r="I546"/>
    </row>
    <row r="547" spans="1:9">
      <c r="A547" s="45">
        <v>23</v>
      </c>
      <c r="B547" s="45">
        <v>9.9476489885522774</v>
      </c>
      <c r="C547" s="45">
        <v>2.6639715600771581</v>
      </c>
      <c r="D547"/>
      <c r="E547" s="45">
        <v>50.000000000000007</v>
      </c>
      <c r="F547" s="45">
        <v>9.007227971157409</v>
      </c>
      <c r="G547"/>
      <c r="H547"/>
      <c r="I547"/>
    </row>
    <row r="548" spans="1:9">
      <c r="A548" s="45">
        <v>24</v>
      </c>
      <c r="B548" s="45">
        <v>11.135225320951143</v>
      </c>
      <c r="C548" s="45">
        <v>-0.62695278754720007</v>
      </c>
      <c r="D548"/>
      <c r="E548" s="45">
        <v>52.222222222222229</v>
      </c>
      <c r="F548" s="45">
        <v>9.0666160197695724</v>
      </c>
      <c r="G548"/>
      <c r="H548"/>
      <c r="I548"/>
    </row>
    <row r="549" spans="1:9">
      <c r="A549" s="45">
        <v>25</v>
      </c>
      <c r="B549" s="45">
        <v>8.9556371012852267</v>
      </c>
      <c r="C549" s="45">
        <v>-0.50124889520562377</v>
      </c>
      <c r="D549"/>
      <c r="E549" s="45">
        <v>54.44444444444445</v>
      </c>
      <c r="F549" s="45">
        <v>9.2752721578261124</v>
      </c>
      <c r="G549"/>
      <c r="H549"/>
      <c r="I549"/>
    </row>
    <row r="550" spans="1:9">
      <c r="A550" s="45">
        <v>26</v>
      </c>
      <c r="B550" s="45">
        <v>8.9273112987165302</v>
      </c>
      <c r="C550" s="45">
        <v>1.2656856235400582E-2</v>
      </c>
      <c r="D550"/>
      <c r="E550" s="45">
        <v>56.666666666666671</v>
      </c>
      <c r="F550" s="45">
        <v>9.4428408722858883</v>
      </c>
      <c r="G550"/>
      <c r="H550"/>
      <c r="I550"/>
    </row>
    <row r="551" spans="1:9">
      <c r="A551" s="45">
        <v>27</v>
      </c>
      <c r="B551" s="45">
        <v>11.051739801287765</v>
      </c>
      <c r="C551" s="45">
        <v>1.9131641417025858</v>
      </c>
      <c r="D551"/>
      <c r="E551" s="45">
        <v>58.888888888888893</v>
      </c>
      <c r="F551" s="45">
        <v>9.5861151187971707</v>
      </c>
      <c r="G551"/>
      <c r="H551"/>
      <c r="I551"/>
    </row>
    <row r="552" spans="1:9">
      <c r="A552" s="45">
        <v>28</v>
      </c>
      <c r="B552" s="45">
        <v>9.7596209195644494</v>
      </c>
      <c r="C552" s="45">
        <v>-1.8170957404710943</v>
      </c>
      <c r="D552"/>
      <c r="E552" s="45">
        <v>61.111111111111114</v>
      </c>
      <c r="F552" s="45">
        <v>9.6741658474609729</v>
      </c>
      <c r="G552"/>
      <c r="H552"/>
      <c r="I552"/>
    </row>
    <row r="553" spans="1:9">
      <c r="A553" s="45">
        <v>29</v>
      </c>
      <c r="B553" s="45">
        <v>8.6299572725543214</v>
      </c>
      <c r="C553" s="45">
        <v>1.0442085749066514</v>
      </c>
      <c r="D553"/>
      <c r="E553" s="45">
        <v>63.333333333333343</v>
      </c>
      <c r="F553" s="45">
        <v>9.8265750132821275</v>
      </c>
      <c r="G553"/>
      <c r="H553"/>
      <c r="I553"/>
    </row>
    <row r="554" spans="1:9">
      <c r="A554" s="45">
        <v>30</v>
      </c>
      <c r="B554" s="45">
        <v>9.6844361177889091</v>
      </c>
      <c r="C554" s="45">
        <v>0.43167137242019749</v>
      </c>
      <c r="D554"/>
      <c r="E554" s="45">
        <v>65.555555555555557</v>
      </c>
      <c r="F554" s="45">
        <v>10.116107490209107</v>
      </c>
      <c r="G554"/>
      <c r="H554"/>
      <c r="I554"/>
    </row>
    <row r="555" spans="1:9">
      <c r="A555" s="45">
        <v>31</v>
      </c>
      <c r="B555" s="45">
        <v>10.556807615640132</v>
      </c>
      <c r="C555" s="45">
        <v>-3.4682571706741818</v>
      </c>
      <c r="D555"/>
      <c r="E555" s="45">
        <v>67.777777777777786</v>
      </c>
      <c r="F555" s="45">
        <v>10.143145767248644</v>
      </c>
      <c r="G555"/>
      <c r="H555"/>
      <c r="I555"/>
    </row>
    <row r="556" spans="1:9">
      <c r="A556" s="45">
        <v>32</v>
      </c>
      <c r="B556" s="45">
        <v>7.9154432513115749</v>
      </c>
      <c r="C556" s="45">
        <v>0.92879722114835861</v>
      </c>
      <c r="D556"/>
      <c r="E556" s="45">
        <v>70</v>
      </c>
      <c r="F556" s="45">
        <v>10.238340326683829</v>
      </c>
      <c r="G556"/>
      <c r="H556"/>
      <c r="I556"/>
    </row>
    <row r="557" spans="1:9">
      <c r="A557" s="45">
        <v>33</v>
      </c>
      <c r="B557" s="45">
        <v>11.517911329107616</v>
      </c>
      <c r="C557" s="45">
        <v>-0.96321809517571211</v>
      </c>
      <c r="D557"/>
      <c r="E557" s="45">
        <v>72.222222222222229</v>
      </c>
      <c r="F557" s="45">
        <v>10.440987706094166</v>
      </c>
      <c r="G557"/>
      <c r="H557"/>
      <c r="I557"/>
    </row>
    <row r="558" spans="1:9">
      <c r="A558" s="45">
        <v>34</v>
      </c>
      <c r="B558" s="45">
        <v>11.028993526197173</v>
      </c>
      <c r="C558" s="45">
        <v>3.5199091267684537</v>
      </c>
      <c r="D558"/>
      <c r="E558" s="45">
        <v>74.444444444444457</v>
      </c>
      <c r="F558" s="45">
        <v>10.508272533403943</v>
      </c>
      <c r="G558"/>
      <c r="H558"/>
      <c r="I558"/>
    </row>
    <row r="559" spans="1:9">
      <c r="A559" s="45">
        <v>35</v>
      </c>
      <c r="B559" s="45">
        <v>11.170515497746106</v>
      </c>
      <c r="C559" s="45">
        <v>2.2116920811576577</v>
      </c>
      <c r="D559"/>
      <c r="E559" s="45">
        <v>76.666666666666671</v>
      </c>
      <c r="F559" s="45">
        <v>10.554693233931904</v>
      </c>
      <c r="G559"/>
      <c r="H559"/>
      <c r="I559"/>
    </row>
    <row r="560" spans="1:9">
      <c r="A560" s="45">
        <v>36</v>
      </c>
      <c r="B560" s="45">
        <v>9.6197146025550406</v>
      </c>
      <c r="C560" s="45">
        <v>-3.3599483757869919E-2</v>
      </c>
      <c r="D560"/>
      <c r="E560" s="45">
        <v>78.8888888888889</v>
      </c>
      <c r="F560" s="45">
        <v>10.698625317960978</v>
      </c>
      <c r="G560"/>
      <c r="H560"/>
      <c r="I560"/>
    </row>
    <row r="561" spans="1:9">
      <c r="A561" s="45">
        <v>37</v>
      </c>
      <c r="B561" s="45">
        <v>8.6018572602163044</v>
      </c>
      <c r="C561" s="45">
        <v>-1.7622695074900836</v>
      </c>
      <c r="D561"/>
      <c r="E561" s="45">
        <v>81.111111111111114</v>
      </c>
      <c r="F561" s="45">
        <v>11.792197336323444</v>
      </c>
      <c r="G561"/>
      <c r="H561"/>
      <c r="I561"/>
    </row>
    <row r="562" spans="1:9">
      <c r="A562" s="45">
        <v>38</v>
      </c>
      <c r="B562" s="45">
        <v>8.4335197718638835</v>
      </c>
      <c r="C562" s="45">
        <v>-5.042769738726145</v>
      </c>
      <c r="D562"/>
      <c r="E562" s="45">
        <v>83.333333333333343</v>
      </c>
      <c r="F562" s="45">
        <v>11.876524320829777</v>
      </c>
      <c r="G562"/>
      <c r="H562"/>
      <c r="I562"/>
    </row>
    <row r="563" spans="1:9">
      <c r="A563" s="45">
        <v>39</v>
      </c>
      <c r="B563" s="45">
        <v>11.322233152600349</v>
      </c>
      <c r="C563" s="45">
        <v>-1.0838928259165197</v>
      </c>
      <c r="D563"/>
      <c r="E563" s="45">
        <v>85.555555555555557</v>
      </c>
      <c r="F563" s="45">
        <v>11.942476101755165</v>
      </c>
      <c r="G563"/>
      <c r="H563"/>
      <c r="I563"/>
    </row>
    <row r="564" spans="1:9">
      <c r="A564" s="45">
        <v>40</v>
      </c>
      <c r="B564" s="45">
        <v>8.9789721034958099</v>
      </c>
      <c r="C564" s="45">
        <v>-0.26406423326368156</v>
      </c>
      <c r="D564"/>
      <c r="E564" s="45">
        <v>87.777777777777786</v>
      </c>
      <c r="F564" s="45">
        <v>12.611620548629435</v>
      </c>
      <c r="G564"/>
      <c r="H564"/>
      <c r="I564"/>
    </row>
    <row r="565" spans="1:9">
      <c r="A565" s="45">
        <v>41</v>
      </c>
      <c r="B565" s="45">
        <v>6.1007387345032873</v>
      </c>
      <c r="C565" s="45">
        <v>2.6196295600193453</v>
      </c>
      <c r="D565"/>
      <c r="E565" s="45">
        <v>90</v>
      </c>
      <c r="F565" s="45">
        <v>12.96490394299035</v>
      </c>
      <c r="G565"/>
      <c r="H565"/>
      <c r="I565"/>
    </row>
    <row r="566" spans="1:9">
      <c r="A566" s="45">
        <v>42</v>
      </c>
      <c r="B566" s="45">
        <v>10.189532208857536</v>
      </c>
      <c r="C566" s="45">
        <v>1.6026651274659081</v>
      </c>
      <c r="D566"/>
      <c r="E566" s="45">
        <v>92.222222222222229</v>
      </c>
      <c r="F566" s="45">
        <v>13.14103109354328</v>
      </c>
      <c r="G566"/>
      <c r="H566"/>
      <c r="I566"/>
    </row>
    <row r="567" spans="1:9">
      <c r="A567" s="45">
        <v>43</v>
      </c>
      <c r="B567" s="45">
        <v>7.7899808189846906</v>
      </c>
      <c r="C567" s="45">
        <v>0.74798772192582508</v>
      </c>
      <c r="D567"/>
      <c r="E567" s="45">
        <v>94.444444444444457</v>
      </c>
      <c r="F567" s="45">
        <v>13.382207578903763</v>
      </c>
      <c r="G567"/>
      <c r="H567"/>
      <c r="I567"/>
    </row>
    <row r="568" spans="1:9">
      <c r="A568" s="45">
        <v>44</v>
      </c>
      <c r="B568" s="45">
        <v>10.629923509894565</v>
      </c>
      <c r="C568" s="45">
        <v>1.3125525918605998</v>
      </c>
      <c r="D568"/>
      <c r="E568" s="45">
        <v>96.666666666666671</v>
      </c>
      <c r="F568" s="45">
        <v>14.105013213626808</v>
      </c>
      <c r="G568"/>
      <c r="H568"/>
      <c r="I568"/>
    </row>
    <row r="569" spans="1:9" ht="19.5" thickBot="1">
      <c r="A569" s="46">
        <v>45</v>
      </c>
      <c r="B569" s="46">
        <v>9.8968177538057152</v>
      </c>
      <c r="C569" s="46">
        <v>4.2081954598210931</v>
      </c>
      <c r="D569"/>
      <c r="E569" s="46">
        <v>98.8888888888889</v>
      </c>
      <c r="F569" s="46">
        <v>14.548902652965626</v>
      </c>
      <c r="G569"/>
      <c r="H569"/>
      <c r="I569"/>
    </row>
  </sheetData>
  <sortState ref="F524:F568">
    <sortCondition ref="F524"/>
  </sortState>
  <mergeCells count="154">
    <mergeCell ref="B144:D144"/>
    <mergeCell ref="B143:D143"/>
    <mergeCell ref="B142:D142"/>
    <mergeCell ref="E141:F141"/>
    <mergeCell ref="G150:H150"/>
    <mergeCell ref="G149:H149"/>
    <mergeCell ref="G148:H148"/>
    <mergeCell ref="G147:H147"/>
    <mergeCell ref="G146:H146"/>
    <mergeCell ref="G145:H145"/>
    <mergeCell ref="G144:H144"/>
    <mergeCell ref="G143:H143"/>
    <mergeCell ref="G142:H142"/>
    <mergeCell ref="G141:H141"/>
    <mergeCell ref="E150:F150"/>
    <mergeCell ref="E149:F149"/>
    <mergeCell ref="E148:F148"/>
    <mergeCell ref="E147:F147"/>
    <mergeCell ref="E146:F146"/>
    <mergeCell ref="E145:F145"/>
    <mergeCell ref="E144:F144"/>
    <mergeCell ref="E143:F143"/>
    <mergeCell ref="E142:F142"/>
    <mergeCell ref="B150:D150"/>
    <mergeCell ref="B149:D149"/>
    <mergeCell ref="B148:D148"/>
    <mergeCell ref="B147:D147"/>
    <mergeCell ref="B146:D146"/>
    <mergeCell ref="B145:D145"/>
    <mergeCell ref="B169:C169"/>
    <mergeCell ref="B168:C168"/>
    <mergeCell ref="B167:C167"/>
    <mergeCell ref="D169:E169"/>
    <mergeCell ref="D168:E168"/>
    <mergeCell ref="D167:E167"/>
    <mergeCell ref="D166:E166"/>
    <mergeCell ref="F173:G173"/>
    <mergeCell ref="F172:G172"/>
    <mergeCell ref="F171:G171"/>
    <mergeCell ref="F170:G170"/>
    <mergeCell ref="F169:G169"/>
    <mergeCell ref="F168:G168"/>
    <mergeCell ref="F167:G167"/>
    <mergeCell ref="F166:G166"/>
    <mergeCell ref="A510:A511"/>
    <mergeCell ref="D173:E173"/>
    <mergeCell ref="D172:E172"/>
    <mergeCell ref="D171:E171"/>
    <mergeCell ref="D170:E170"/>
    <mergeCell ref="B173:C173"/>
    <mergeCell ref="B172:C172"/>
    <mergeCell ref="B171:C171"/>
    <mergeCell ref="B170:C170"/>
    <mergeCell ref="B442:H442"/>
    <mergeCell ref="E444:G444"/>
    <mergeCell ref="F510:F511"/>
    <mergeCell ref="E510:E511"/>
    <mergeCell ref="D510:D511"/>
    <mergeCell ref="C510:C511"/>
    <mergeCell ref="B510:B511"/>
    <mergeCell ref="C299:C300"/>
    <mergeCell ref="B299:B300"/>
    <mergeCell ref="B322:H322"/>
    <mergeCell ref="H402:H403"/>
    <mergeCell ref="G402:G403"/>
    <mergeCell ref="F402:F403"/>
    <mergeCell ref="E402:E403"/>
    <mergeCell ref="D402:D403"/>
    <mergeCell ref="C402:C403"/>
    <mergeCell ref="B402:B403"/>
    <mergeCell ref="H299:H300"/>
    <mergeCell ref="G299:G300"/>
    <mergeCell ref="F299:F300"/>
    <mergeCell ref="E299:E300"/>
    <mergeCell ref="D299:D300"/>
    <mergeCell ref="B283:D283"/>
    <mergeCell ref="B284:D284"/>
    <mergeCell ref="B285:D285"/>
    <mergeCell ref="B286:D286"/>
    <mergeCell ref="B202:H203"/>
    <mergeCell ref="B242:H242"/>
    <mergeCell ref="B279:D279"/>
    <mergeCell ref="B278:D278"/>
    <mergeCell ref="B277:D277"/>
    <mergeCell ref="B162:H162"/>
    <mergeCell ref="H86:H87"/>
    <mergeCell ref="B122:H123"/>
    <mergeCell ref="E132:F132"/>
    <mergeCell ref="E131:F131"/>
    <mergeCell ref="E130:F130"/>
    <mergeCell ref="E129:F129"/>
    <mergeCell ref="E128:F128"/>
    <mergeCell ref="E127:F127"/>
    <mergeCell ref="B86:C87"/>
    <mergeCell ref="D86:D87"/>
    <mergeCell ref="E86:E87"/>
    <mergeCell ref="F86:F87"/>
    <mergeCell ref="G86:G87"/>
    <mergeCell ref="G9:H9"/>
    <mergeCell ref="B8:H8"/>
    <mergeCell ref="B6:H6"/>
    <mergeCell ref="G14:H14"/>
    <mergeCell ref="G13:H13"/>
    <mergeCell ref="G12:H12"/>
    <mergeCell ref="G11:H11"/>
    <mergeCell ref="G10:H10"/>
    <mergeCell ref="C17:F17"/>
    <mergeCell ref="C16:F16"/>
    <mergeCell ref="C15:F15"/>
    <mergeCell ref="G25:H25"/>
    <mergeCell ref="G24:H24"/>
    <mergeCell ref="G23:H23"/>
    <mergeCell ref="G22:H22"/>
    <mergeCell ref="G21:H21"/>
    <mergeCell ref="G20:H20"/>
    <mergeCell ref="G19:H19"/>
    <mergeCell ref="G18:H18"/>
    <mergeCell ref="G17:H17"/>
    <mergeCell ref="G16:H16"/>
    <mergeCell ref="G15:H15"/>
    <mergeCell ref="C22:F22"/>
    <mergeCell ref="C21:F21"/>
    <mergeCell ref="C20:F20"/>
    <mergeCell ref="C19:F19"/>
    <mergeCell ref="C18:F18"/>
    <mergeCell ref="B42:F42"/>
    <mergeCell ref="B2:D2"/>
    <mergeCell ref="B3:C3"/>
    <mergeCell ref="B4:C4"/>
    <mergeCell ref="C9:F9"/>
    <mergeCell ref="C10:F10"/>
    <mergeCell ref="C11:F11"/>
    <mergeCell ref="C12:F12"/>
    <mergeCell ref="C13:F13"/>
    <mergeCell ref="C14:F14"/>
    <mergeCell ref="C25:F25"/>
    <mergeCell ref="C24:F24"/>
    <mergeCell ref="C23:F23"/>
    <mergeCell ref="B82:H83"/>
    <mergeCell ref="B59:C59"/>
    <mergeCell ref="B60:C60"/>
    <mergeCell ref="B61:C61"/>
    <mergeCell ref="B73:C73"/>
    <mergeCell ref="B72:C72"/>
    <mergeCell ref="B71:C71"/>
    <mergeCell ref="B70:C70"/>
    <mergeCell ref="B69:C69"/>
    <mergeCell ref="B68:C68"/>
    <mergeCell ref="B67:C67"/>
    <mergeCell ref="B66:C66"/>
    <mergeCell ref="B65:C65"/>
    <mergeCell ref="B64:C64"/>
    <mergeCell ref="B63:C63"/>
    <mergeCell ref="B62:C62"/>
  </mergeCells>
  <pageMargins left="0.70866141732283472" right="0.70866141732283472" top="0.74803149606299213" bottom="0.74803149606299213" header="0.31496062992125984" footer="0.31496062992125984"/>
  <pageSetup paperSize="9" orientation="portrait" verticalDpi="0" r:id="rId1"/>
  <headerFooter>
    <oddFooter>&amp;C&amp;P</oddFooter>
  </headerFooter>
  <ignoredErrors>
    <ignoredError sqref="E100 E88 E89:E99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Portable</dc:creator>
  <cp:lastModifiedBy>Mary</cp:lastModifiedBy>
  <cp:lastPrinted>2022-01-25T09:56:26Z</cp:lastPrinted>
  <dcterms:created xsi:type="dcterms:W3CDTF">2012-09-22T07:04:34Z</dcterms:created>
  <dcterms:modified xsi:type="dcterms:W3CDTF">2022-01-25T09:58:17Z</dcterms:modified>
</cp:coreProperties>
</file>