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comments1.xml" ContentType="application/vnd.openxmlformats-officedocument.spreadsheetml.comments+xml"/>
  <Override PartName="/xl/tables/table37.xml" ContentType="application/vnd.openxmlformats-officedocument.spreadsheetml.table+xml"/>
  <Override PartName="/xl/comments2.xml" ContentType="application/vnd.openxmlformats-officedocument.spreadsheetml.comments+xml"/>
  <Override PartName="/xl/tables/table38.xml" ContentType="application/vnd.openxmlformats-officedocument.spreadsheetml.table+xml"/>
  <Override PartName="/xl/comments3.xml" ContentType="application/vnd.openxmlformats-officedocument.spreadsheetml.comments+xml"/>
  <Override PartName="/xl/tables/table3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defaultThemeVersion="166925"/>
  <mc:AlternateContent xmlns:mc="http://schemas.openxmlformats.org/markup-compatibility/2006">
    <mc:Choice Requires="x15">
      <x15ac:absPath xmlns:x15ac="http://schemas.microsoft.com/office/spreadsheetml/2010/11/ac" url="https://erhvervsakademikbenhavn-my.sharepoint.com/personal/pafa1000_stud_ek_dk/Documents/BKON - EK25/Skabelon - Mappe Struktur/C01 Basis/"/>
    </mc:Choice>
  </mc:AlternateContent>
  <xr:revisionPtr revIDLastSave="365" documentId="8_{065709B3-BAEC-4EB6-ACB0-20CA43BA6FBF}" xr6:coauthVersionLast="47" xr6:coauthVersionMax="47" xr10:uidLastSave="{E74BE33C-596C-47AB-A59F-38A2D7A0238A}"/>
  <bookViews>
    <workbookView xWindow="19125" yWindow="0" windowWidth="19350" windowHeight="20955" firstSheet="1" activeTab="2" xr2:uid="{6964C402-6808-402D-8F05-7C400ED4BF53}"/>
  </bookViews>
  <sheets>
    <sheet name="Koder" sheetId="2" r:id="rId1"/>
    <sheet name="1)Tegnings- &amp; modelfiler (CAD)" sheetId="3" r:id="rId2"/>
    <sheet name="2)Tegningsnr &amp; Navn (ikke fil)" sheetId="4" r:id="rId3"/>
    <sheet name="3)Dokument-fil-navne (Ikke CAD)" sheetId="5" r:id="rId4"/>
  </sheets>
  <definedNames>
    <definedName name="_xlnm._FilterDatabase" localSheetId="1" hidden="1">'1)Tegnings- &amp; modelfiler (CAD)'!$A$11:$U$12</definedName>
    <definedName name="_xlnm._FilterDatabase" localSheetId="2" hidden="1">'2)Tegningsnr &amp; Navn (ikke fil)'!$A$8:$X$9</definedName>
    <definedName name="_xlnm._FilterDatabase" localSheetId="3" hidden="1">'3)Dokument-fil-navne (Ikke CAD)'!$A$8:$X$9</definedName>
    <definedName name="_xlnm._FilterDatabase" localSheetId="0" hidden="1">Koder!$A$1:$C$27</definedName>
    <definedName name="Afbildningstype">Koder!$AK$3:$AL$11</definedName>
    <definedName name="AOV">Tabel28[Værdiliste]</definedName>
    <definedName name="Arbejdsområde">Koder!$BL$3:$BM$14</definedName>
    <definedName name="AT">Koder!$AK$3:$AK$11</definedName>
    <definedName name="ATV">Tabel_Afbildningstype[Værdikode]</definedName>
    <definedName name="CAD">Koder!$M$3:$M$7</definedName>
    <definedName name="DD">Koder!$X$17:$X$29</definedName>
    <definedName name="DDV">Tabel_Dokumentform_DOK[Kontrolværdi]</definedName>
    <definedName name="DF">Koder!$X$10:$X$13</definedName>
    <definedName name="DFV">Tabel_Dokumentform_CAD[Kontrolværdi]</definedName>
    <definedName name="DOK">Koder!$X$3:$X$5</definedName>
    <definedName name="Dokumentation">Koder!$X$3:$Y$5</definedName>
    <definedName name="Dokumentform_CAD">Koder!$X$10:$Y$13</definedName>
    <definedName name="Dokumentform_DOK">Koder!$X$17:$Y$29</definedName>
    <definedName name="Dokumentnavn">Tabel_Dokumentnavn_Åben[Dokumentnavne (Åben)]</definedName>
    <definedName name="DOKV">Tabel_Dokumentation[Værdikode]</definedName>
    <definedName name="ENT">Koder!$BR$3:$BR$26</definedName>
    <definedName name="Entreprise">Koder!$BR$3:$BS$26</definedName>
    <definedName name="ENTV">Tabel_Entreprisetype[Værdikode]</definedName>
    <definedName name="ET">Koder!$AA$3:$AA$11</definedName>
    <definedName name="Etage">Koder!$AA$3:$AB$11</definedName>
    <definedName name="ETV">Tabel_Etage[Værdikode]</definedName>
    <definedName name="Fagdisciplin">Koder!$AT$3:$AU$79</definedName>
    <definedName name="Family">Koder!$AD$43:$AD$44</definedName>
    <definedName name="FamilyV">Tabel14[Værdikode]</definedName>
    <definedName name="Fase">Koder!$O$3:$P$11</definedName>
    <definedName name="FAV">Tabel_Fase_Kort[Værdikode]</definedName>
    <definedName name="FD">Koder!$AT$3:$AT$79</definedName>
    <definedName name="FDV">Tabel_Fagdisciplin[Værdikode]</definedName>
    <definedName name="Filtype">Koder!$AD$3:$AE$16</definedName>
    <definedName name="FK">Tabel_Fase_Kort[Fase_Kort (Åben)]</definedName>
    <definedName name="FL">Tabel_Fase_Lang[Fase_Lang (Åben)]</definedName>
    <definedName name="FT">Koder!$AD$3:$AD$16</definedName>
    <definedName name="FTV">Tabel_Filtype[Værdikode]</definedName>
    <definedName name="IMG">Koder!$AD$49:$AD$50</definedName>
    <definedName name="IMGV">Tabel16[Værdikode]</definedName>
    <definedName name="IN">Koder!$AN$3:$AN$10</definedName>
    <definedName name="Indholdstype_CAD">Tabel_Indholdstype_CAD[Indholdstype_CAD (Bunden/Åben)]</definedName>
    <definedName name="Informationsniveau">Koder!$AN$3:$AO$10</definedName>
    <definedName name="Initial">Koder!$F$3:$F$8</definedName>
    <definedName name="INV">Tabel_Infoniveau[Værdikode]</definedName>
    <definedName name="IT_DOK_KORT">Tabel_Indholdstype_DOK_Kort[Indholdstype_DOK_Kort (Bunden/Åben)]</definedName>
    <definedName name="IT_DOK_LANG">Tabel_Indholdstype_DOK[Indholdstype_DOK_LANG (Bunden/Åben)]</definedName>
    <definedName name="IT_DOK_LANG_Værdikode">Tabel_Indholdstype_DOK[Værdikode]</definedName>
    <definedName name="KO">Koder!$BL$3:$BL$14</definedName>
    <definedName name="LN">Tabel_Løbenummer[Løbenummer (Åben)]</definedName>
    <definedName name="Løbenummer">Koder!$AX$3:$AX$13</definedName>
    <definedName name="Model">Koder!$AD$25:$AD$32</definedName>
    <definedName name="Modelfil">Tabel_Filnavn_CAD[Filnavn - CAD]</definedName>
    <definedName name="Modelfilnavne">Tabel_Modelfilnavne[Modelfilnavne (Åben)]</definedName>
    <definedName name="ModelV">Tabel_Model[Værdikode]</definedName>
    <definedName name="Navn">Koder!$E$3:$E$8</definedName>
    <definedName name="PDF">Koder!$AD$19:$AD$20</definedName>
    <definedName name="PDFV">Tabel_PDF[Værdikode]</definedName>
    <definedName name="Procestype">Koder!$AZ$3:$BA$13</definedName>
    <definedName name="Præfiks">Koder!$B$3:$B$27</definedName>
    <definedName name="PT">Koder!$AZ$3:$AZ$13</definedName>
    <definedName name="PTV">Tabel_Procestype[Værdikode]</definedName>
    <definedName name="Revision">Tabel_Version[Revision (Bunden)]</definedName>
    <definedName name="Sheet">Koder!$AD$37:$AD$38</definedName>
    <definedName name="SheetV">Tabel12[Værdikode]</definedName>
    <definedName name="Software">Koder!$L$3:$M$7</definedName>
    <definedName name="ST">Koder!$BF$3:$BF$8</definedName>
    <definedName name="Stade">Koder!$BF$3:$BG$8</definedName>
    <definedName name="Status">Koder!$AH$3:$AI$9</definedName>
    <definedName name="STV">Tabel_Stade[Værdikode]</definedName>
    <definedName name="SU">Koder!$AH$3:$AH$9</definedName>
    <definedName name="SUV">Tabel_Status[Værdikode]</definedName>
    <definedName name="SV">Tabel_Softwareversion[SoftwareVersion (Åben)]</definedName>
    <definedName name="SVV">Tabel_Softwareversion[CAD-version]</definedName>
    <definedName name="Tabel_Dokumentfilnavn">Tabel_Dokumentnavn_Åben[Dokumentnavne (Åben)]</definedName>
    <definedName name="Tabel_IT_DOK_KORT">Tabel_Indholdstype_DOK_Kort[]</definedName>
    <definedName name="Tegningsnavne">Tabel_Tegningsnavne[Tegningsnavne (Åben)]</definedName>
    <definedName name="TOM">Koder!$AD$56</definedName>
    <definedName name="UA">Koder!$E$3:$E$8</definedName>
    <definedName name="Udarbejdet_af">Koder!$E$3:$F$8</definedName>
    <definedName name="Udveksling">Koder!$BO$3:$BP$5</definedName>
    <definedName name="UV">Koder!$BO$3:$BO$5</definedName>
    <definedName name="UVV">Tabel22[Værdikode]</definedName>
    <definedName name="Version">Tabel_Version[Version (Bunden)]</definedName>
    <definedName name="Vidensområde">Koder!$AQ$3:$AR$30</definedName>
    <definedName name="Virksomhedstype">Koder!$R$3:$S$18</definedName>
    <definedName name="VO">Koder!$AQ$3:$AQ$30</definedName>
    <definedName name="VOK">Tabel_Vidensområde_Kort[VidensOmråde - Kort vers. (Bunden)]</definedName>
    <definedName name="VOKV">Tabel_Vidensområde_Kort[Værdikode]</definedName>
    <definedName name="VOV">Tabel_Vidensområde[Værdikode]</definedName>
    <definedName name="VT">Koder!$R$3:$R$18</definedName>
    <definedName name="VTV">Tabel_Virksomhedstype[Værdikode]</definedName>
    <definedName name="Z_1955AB34_F77C_4DCF_A5C6_96DD5A4D7692_.wvu.Cols" localSheetId="1" hidden="1">'1)Tegnings- &amp; modelfiler (CAD)'!$H:$I,'1)Tegnings- &amp; modelfiler (CAD)'!$K:$K</definedName>
    <definedName name="Z_1955AB34_F77C_4DCF_A5C6_96DD5A4D7692_.wvu.Cols" localSheetId="2" hidden="1">'2)Tegningsnr &amp; Navn (ikke fil)'!$G:$H,'2)Tegningsnr &amp; Navn (ikke fil)'!$L:$L</definedName>
    <definedName name="Z_1955AB34_F77C_4DCF_A5C6_96DD5A4D7692_.wvu.Cols" localSheetId="3" hidden="1">'3)Dokument-fil-navne (Ikke CAD)'!$J:$P,'3)Dokument-fil-navne (Ikke CAD)'!$Q:$Q</definedName>
    <definedName name="Z_1955AB34_F77C_4DCF_A5C6_96DD5A4D7692_.wvu.FilterData" localSheetId="1" hidden="1">'1)Tegnings- &amp; modelfiler (CAD)'!$A$11:$U$12</definedName>
    <definedName name="Z_1955AB34_F77C_4DCF_A5C6_96DD5A4D7692_.wvu.FilterData" localSheetId="2" hidden="1">'2)Tegningsnr &amp; Navn (ikke fil)'!$A$8:$W$9</definedName>
    <definedName name="Z_1955AB34_F77C_4DCF_A5C6_96DD5A4D7692_.wvu.FilterData" localSheetId="3" hidden="1">'3)Dokument-fil-navne (Ikke CAD)'!$A$8:$X$9</definedName>
    <definedName name="Z_1955AB34_F77C_4DCF_A5C6_96DD5A4D7692_.wvu.PrintArea" localSheetId="1" hidden="1">'1)Tegnings- &amp; modelfiler (CAD)'!$B$1:$U$12</definedName>
    <definedName name="Z_1955AB34_F77C_4DCF_A5C6_96DD5A4D7692_.wvu.PrintArea" localSheetId="2" hidden="1">'2)Tegningsnr &amp; Navn (ikke fil)'!$B$1:$W$9</definedName>
    <definedName name="Z_1955AB34_F77C_4DCF_A5C6_96DD5A4D7692_.wvu.PrintArea" localSheetId="3" hidden="1">'3)Dokument-fil-navne (Ikke CAD)'!$B$2:$AE$9</definedName>
    <definedName name="Z_1955AB34_F77C_4DCF_A5C6_96DD5A4D7692_.wvu.Rows" localSheetId="1" hidden="1">'1)Tegnings- &amp; modelfiler (CAD)'!#REF!</definedName>
    <definedName name="Z_1955AB34_F77C_4DCF_A5C6_96DD5A4D7692_.wvu.Rows" localSheetId="2" hidden="1">'2)Tegningsnr &amp; Navn (ikke fil)'!#REF!</definedName>
    <definedName name="Z_1955AB34_F77C_4DCF_A5C6_96DD5A4D7692_.wvu.Rows" localSheetId="3" hidden="1">'3)Dokument-fil-navne (Ikke CAD)'!#REF!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4" l="1"/>
  <c r="W10" i="4" a="1"/>
  <c r="W10" i="4" s="1"/>
  <c r="J8" i="2"/>
  <c r="I8" i="2" s="1"/>
  <c r="H8" i="2"/>
  <c r="H7" i="2"/>
  <c r="C14" i="3"/>
  <c r="R14" i="3"/>
  <c r="V14" i="3" a="1"/>
  <c r="V14" i="3" s="1"/>
  <c r="C3" i="4"/>
  <c r="V13" i="3" a="1"/>
  <c r="V13" i="3" s="1"/>
  <c r="V12" i="3" a="1"/>
  <c r="V12" i="3" s="1"/>
  <c r="C10" i="5" l="1"/>
  <c r="C11" i="5"/>
  <c r="C9" i="5"/>
  <c r="C13" i="3"/>
  <c r="C12" i="3"/>
  <c r="C9" i="4"/>
  <c r="R17" i="2"/>
  <c r="W9" i="4" a="1"/>
  <c r="W9" i="4" s="1"/>
  <c r="AA11" i="2"/>
  <c r="AA10" i="2"/>
  <c r="AA9" i="2"/>
  <c r="AA8" i="2"/>
  <c r="AA7" i="2"/>
  <c r="AA6" i="2"/>
  <c r="AA5" i="2"/>
  <c r="AA4" i="2"/>
  <c r="U120" i="2"/>
  <c r="U119" i="2"/>
  <c r="U118" i="2"/>
  <c r="U117" i="2"/>
  <c r="U116" i="2"/>
  <c r="U115" i="2"/>
  <c r="U42" i="2"/>
  <c r="U43" i="2"/>
  <c r="U44" i="2"/>
  <c r="U45" i="2"/>
  <c r="U47" i="2"/>
  <c r="U48" i="2"/>
  <c r="U49" i="2"/>
  <c r="U50" i="2"/>
  <c r="U51" i="2"/>
  <c r="U52" i="2"/>
  <c r="U53" i="2"/>
  <c r="U55" i="2"/>
  <c r="U56" i="2"/>
  <c r="U57" i="2"/>
  <c r="U58" i="2"/>
  <c r="U59" i="2"/>
  <c r="U60" i="2"/>
  <c r="U61" i="2"/>
  <c r="U63" i="2"/>
  <c r="U64" i="2"/>
  <c r="U65" i="2"/>
  <c r="U66" i="2"/>
  <c r="U67" i="2"/>
  <c r="U68" i="2"/>
  <c r="U70" i="2"/>
  <c r="U71" i="2"/>
  <c r="U72" i="2"/>
  <c r="U73" i="2"/>
  <c r="U74" i="2"/>
  <c r="U75" i="2"/>
  <c r="U77" i="2"/>
  <c r="U78" i="2"/>
  <c r="U79" i="2"/>
  <c r="U80" i="2"/>
  <c r="U81" i="2"/>
  <c r="U82" i="2"/>
  <c r="U84" i="2"/>
  <c r="U85" i="2"/>
  <c r="U86" i="2"/>
  <c r="U87" i="2"/>
  <c r="U88" i="2"/>
  <c r="U89" i="2"/>
  <c r="U90" i="2"/>
  <c r="U91" i="2"/>
  <c r="U92" i="2"/>
  <c r="U94" i="2"/>
  <c r="U95" i="2"/>
  <c r="U96" i="2"/>
  <c r="U97" i="2"/>
  <c r="U98" i="2"/>
  <c r="U99" i="2"/>
  <c r="U100" i="2"/>
  <c r="U101" i="2"/>
  <c r="U102" i="2"/>
  <c r="U103" i="2"/>
  <c r="U105" i="2"/>
  <c r="U106" i="2"/>
  <c r="U107" i="2"/>
  <c r="U109" i="2"/>
  <c r="U110" i="2"/>
  <c r="U111" i="2"/>
  <c r="U112" i="2"/>
  <c r="U113" i="2"/>
  <c r="R13" i="3"/>
  <c r="R12" i="3"/>
  <c r="X10" i="5" l="1" a="1"/>
  <c r="X10" i="5" s="1"/>
  <c r="X11" i="5" a="1"/>
  <c r="X11" i="5" s="1"/>
  <c r="X9" i="5" a="1"/>
  <c r="X9" i="5" s="1"/>
  <c r="C1" i="2"/>
  <c r="D2" i="5"/>
  <c r="D4" i="4"/>
  <c r="D4" i="5" s="1"/>
  <c r="D3" i="4"/>
  <c r="D3" i="5" s="1"/>
  <c r="C3" i="5"/>
  <c r="C4" i="5"/>
  <c r="C2" i="5"/>
  <c r="C4" i="4"/>
  <c r="C2" i="4"/>
  <c r="AD25" i="2"/>
  <c r="C1" i="3"/>
  <c r="AD44" i="2"/>
  <c r="AD43" i="2"/>
  <c r="AD38" i="2"/>
  <c r="AD37" i="2"/>
  <c r="E33" i="2"/>
  <c r="AD32" i="2"/>
  <c r="AD31" i="2"/>
  <c r="AD30" i="2"/>
  <c r="AD29" i="2"/>
  <c r="AD28" i="2"/>
  <c r="AD27" i="2"/>
  <c r="AD26" i="2"/>
  <c r="AD20" i="2"/>
  <c r="AD19" i="2"/>
  <c r="R18" i="2"/>
  <c r="BC16" i="2"/>
  <c r="R16" i="2"/>
  <c r="O16" i="2"/>
  <c r="BC15" i="2"/>
  <c r="R15" i="2"/>
  <c r="BC14" i="2"/>
  <c r="R14" i="2"/>
  <c r="BC13" i="2"/>
  <c r="R13" i="2"/>
  <c r="BC12" i="2"/>
  <c r="R12" i="2"/>
  <c r="E12" i="2"/>
  <c r="X15" i="2" s="1"/>
  <c r="BC11" i="2"/>
  <c r="R11" i="2"/>
  <c r="BC10" i="2"/>
  <c r="R10" i="2"/>
  <c r="BC9" i="2"/>
  <c r="BC8" i="2"/>
  <c r="BC7" i="2"/>
  <c r="J7" i="2"/>
  <c r="I7" i="2" s="1"/>
  <c r="BC6" i="2"/>
  <c r="J6" i="2"/>
  <c r="I6" i="2" s="1"/>
  <c r="H6" i="2"/>
  <c r="BC5" i="2"/>
  <c r="J5" i="2"/>
  <c r="I5" i="2" s="1"/>
  <c r="H5" i="2"/>
  <c r="BC4" i="2"/>
  <c r="J4" i="2"/>
  <c r="I4" i="2" s="1"/>
  <c r="H4" i="2"/>
  <c r="BC3" i="2"/>
  <c r="J3" i="2"/>
  <c r="I3" i="2" s="1"/>
  <c r="H3" i="2"/>
  <c r="U1" i="2"/>
  <c r="R1" i="2"/>
  <c r="U14" i="3" l="1" a="1"/>
  <c r="U14" i="3" s="1"/>
  <c r="U11" i="5"/>
  <c r="U10" i="5"/>
  <c r="U12" i="3" a="1"/>
  <c r="U12" i="3" s="1"/>
  <c r="U13" i="3" a="1"/>
  <c r="U13" i="3" s="1"/>
  <c r="U9" i="5"/>
  <c r="H23" i="2"/>
  <c r="T10" i="4" l="1"/>
  <c r="U10" i="4"/>
  <c r="U9" i="4"/>
  <c r="T9"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Bjoern</author>
    <author>Bjoern Antonsen</author>
    <author>Bjørn Antonsen</author>
  </authors>
  <commentList>
    <comment ref="C3" authorId="0" shapeId="0" xr:uid="{CA5A4FC6-3A69-4CAD-AA23-9DABEB68BDC7}">
      <text>
        <r>
          <rPr>
            <b/>
            <sz val="9"/>
            <color indexed="81"/>
            <rFont val="Tahoma"/>
            <family val="2"/>
          </rPr>
          <t>Bjoern:</t>
        </r>
        <r>
          <rPr>
            <sz val="9"/>
            <color indexed="81"/>
            <rFont val="Tahoma"/>
            <family val="2"/>
          </rPr>
          <t xml:space="preserve">
Kategorisering efter afgrænset tidsperiode og de
processer, der indgår heri</t>
        </r>
      </text>
    </comment>
    <comment ref="C4" authorId="0" shapeId="0" xr:uid="{0AF703B8-FB02-422F-B7DF-853AD6D0DA40}">
      <text>
        <r>
          <rPr>
            <b/>
            <sz val="9"/>
            <color indexed="81"/>
            <rFont val="Tahoma"/>
            <family val="2"/>
          </rPr>
          <t>Bjoern:</t>
        </r>
        <r>
          <rPr>
            <sz val="9"/>
            <color indexed="81"/>
            <rFont val="Tahoma"/>
            <family val="2"/>
          </rPr>
          <t xml:space="preserve">
Kategorisering af aktør efter forretningsmæssigt
virke</t>
        </r>
      </text>
    </comment>
    <comment ref="U4" authorId="1" shapeId="0" xr:uid="{15EDF3AE-0522-4CEC-A2A9-5D77761F9573}">
      <text>
        <r>
          <rPr>
            <b/>
            <sz val="9"/>
            <color indexed="81"/>
            <rFont val="Tahoma"/>
            <family val="2"/>
          </rPr>
          <t>Bjoern Antonsen:</t>
        </r>
        <r>
          <rPr>
            <sz val="9"/>
            <color indexed="81"/>
            <rFont val="Tahoma"/>
            <family val="2"/>
          </rPr>
          <t xml:space="preserve">
1) Sags-/regnskabsnumre, distributionsliste, dokument- og tegningsliste
2) Adresseliste, organisations -plan og -diagram, medarbejderliste
3) Paradigme, mapperygmærke, faneblade, udfyldelsesskabelon</t>
        </r>
      </text>
    </comment>
    <comment ref="AD4" authorId="1" shapeId="0" xr:uid="{B8B64F68-F502-4064-BA02-B5F84D61DD47}">
      <text>
        <r>
          <rPr>
            <b/>
            <sz val="9"/>
            <color indexed="81"/>
            <rFont val="Tahoma"/>
            <family val="2"/>
          </rPr>
          <t>Bjoern Antonsen:</t>
        </r>
        <r>
          <rPr>
            <sz val="9"/>
            <color indexed="81"/>
            <rFont val="Tahoma"/>
            <family val="2"/>
          </rPr>
          <t xml:space="preserve">
Fil, som indeholder tegningslayout og grundlaget for digitale
plots – ofte som referencer af fagmodeller og/eller viewfiler (Typisk 2D-AutoCAD-filer)</t>
        </r>
      </text>
    </comment>
    <comment ref="AQ4" authorId="0" shapeId="0" xr:uid="{59DA979C-8DB2-4E8F-AB7D-D83CCA3EC6C7}">
      <text>
        <r>
          <rPr>
            <b/>
            <sz val="9"/>
            <color indexed="81"/>
            <rFont val="Tahoma"/>
            <family val="2"/>
          </rPr>
          <t>Bjoern:</t>
        </r>
        <r>
          <rPr>
            <sz val="9"/>
            <color indexed="81"/>
            <rFont val="Tahoma"/>
            <family val="2"/>
          </rPr>
          <t xml:space="preserve">
IKT-specifikation, BIM-programmering, dokumenthåndteringssystemer,
projektstyring</t>
        </r>
      </text>
    </comment>
    <comment ref="AZ4" authorId="2" shapeId="0" xr:uid="{CD9FE07C-AECD-44B3-B031-1FEAEE1D3B9F}">
      <text>
        <r>
          <rPr>
            <b/>
            <sz val="9"/>
            <color indexed="81"/>
            <rFont val="Tahoma"/>
            <family val="2"/>
          </rPr>
          <t>Bjørn Antonsen:</t>
        </r>
        <r>
          <rPr>
            <sz val="9"/>
            <color indexed="81"/>
            <rFont val="Tahoma"/>
            <family val="2"/>
          </rPr>
          <t xml:space="preserve">
Aktiviteter omfattende proces- og projektledelsesdiscipliner med hensyn til at styre
samarbejdet mellem parter i en opgave samt opgavens forløb, tid, økonomi og kvalitet</t>
        </r>
      </text>
    </comment>
    <comment ref="BL4" authorId="0" shapeId="0" xr:uid="{B0147F56-1A94-49AD-B838-8ACA12AD6A95}">
      <text>
        <r>
          <rPr>
            <b/>
            <sz val="9"/>
            <color indexed="81"/>
            <rFont val="Tahoma"/>
            <family val="2"/>
          </rPr>
          <t>Bjoern:</t>
        </r>
        <r>
          <rPr>
            <sz val="9"/>
            <color indexed="81"/>
            <rFont val="Tahoma"/>
            <family val="2"/>
          </rPr>
          <t xml:space="preserve">
Aftale om bygherrens leverance</t>
        </r>
      </text>
    </comment>
    <comment ref="C5" authorId="0" shapeId="0" xr:uid="{E5DBD15F-046B-4D98-8404-587197A3B4FE}">
      <text>
        <r>
          <rPr>
            <b/>
            <sz val="9"/>
            <color indexed="81"/>
            <rFont val="Tahoma"/>
            <family val="2"/>
          </rPr>
          <t>Bjoern:</t>
        </r>
        <r>
          <rPr>
            <sz val="9"/>
            <color indexed="81"/>
            <rFont val="Tahoma"/>
            <family val="2"/>
          </rPr>
          <t xml:space="preserve">
Kategorisering efter det emne eller den
information, et dokument eller en
informationsleverance indeholder</t>
        </r>
      </text>
    </comment>
    <comment ref="U5" authorId="1" shapeId="0" xr:uid="{0BC5BFAF-2725-48A5-866C-E810868BA668}">
      <text>
        <r>
          <rPr>
            <b/>
            <sz val="9"/>
            <color indexed="81"/>
            <rFont val="Tahoma"/>
            <family val="2"/>
          </rPr>
          <t>Bjoern Antonsen:</t>
        </r>
        <r>
          <rPr>
            <sz val="9"/>
            <color indexed="81"/>
            <rFont val="Tahoma"/>
            <family val="2"/>
          </rPr>
          <t xml:space="preserve">
1) Afleveringsprotokol, overdragelsesdok.
2) Forsikringspolice, byggeskadeforsikring
3) Fuldmagt, bemyndigelse
4) Sikkerhedsstillelse, garanti
5) Acceptskrivelse, rammeaftale, entrepriseaftale, akkordaftale, rekvisition, ydelsesfordelingsdokument, kontrakt
6) Aftaleseddel, beskedseddel, beslutningsplan
7) IKT-aftale</t>
        </r>
      </text>
    </comment>
    <comment ref="AD5" authorId="1" shapeId="0" xr:uid="{819443AE-A256-4BC6-8A37-62C4371E8A9A}">
      <text>
        <r>
          <rPr>
            <b/>
            <sz val="9"/>
            <color indexed="81"/>
            <rFont val="Tahoma"/>
            <family val="2"/>
          </rPr>
          <t>Bjoern Antonsen:</t>
        </r>
        <r>
          <rPr>
            <sz val="9"/>
            <color indexed="81"/>
            <rFont val="Tahoma"/>
            <family val="2"/>
          </rPr>
          <t xml:space="preserve">
Modelfil, som indeholder en fagspecifik samling af 2-d-/3-dgeometri
og/eller byggeobjekter</t>
        </r>
      </text>
    </comment>
    <comment ref="AQ5" authorId="2" shapeId="0" xr:uid="{D55FBA88-3224-430F-8269-5804E880535F}">
      <text>
        <r>
          <rPr>
            <b/>
            <sz val="9"/>
            <color indexed="81"/>
            <rFont val="Tahoma"/>
            <family val="2"/>
          </rPr>
          <t>Bjørn Antonsen:</t>
        </r>
        <r>
          <rPr>
            <sz val="9"/>
            <color indexed="81"/>
            <rFont val="Tahoma"/>
            <family val="2"/>
          </rPr>
          <t xml:space="preserve">
Viden om formgivning og sammensætning af bygninger, anlæg,
rum eller fysiske strukturer. Fx den bygningsmodel der danner rammen for fagmodellerne. Modellen indeholder bygningens rum, arealer og bygningsdele, knudepunkter og detaljer.</t>
        </r>
      </text>
    </comment>
    <comment ref="AZ5" authorId="2" shapeId="0" xr:uid="{7B735237-F720-4F8E-B93C-E44331002ACB}">
      <text>
        <r>
          <rPr>
            <b/>
            <sz val="9"/>
            <color indexed="81"/>
            <rFont val="Tahoma"/>
            <family val="2"/>
          </rPr>
          <t>Bjørn Antonsen:</t>
        </r>
        <r>
          <rPr>
            <sz val="9"/>
            <color indexed="81"/>
            <rFont val="Tahoma"/>
            <family val="2"/>
          </rPr>
          <t xml:space="preserve">
Aktiviteter omfattende indledende undersøgelser af forudsætninger, udarbejdelse af
planer, afvejning af økonomi, tid og kvalitet, forberedelse af programmering, projektering,
udførelse og drift</t>
        </r>
      </text>
    </comment>
    <comment ref="BL5" authorId="0" shapeId="0" xr:uid="{5B77384B-F4F9-45AF-937F-DC707A4984EB}">
      <text>
        <r>
          <rPr>
            <b/>
            <sz val="9"/>
            <color indexed="81"/>
            <rFont val="Tahoma"/>
            <family val="2"/>
          </rPr>
          <t>Bjoern:</t>
        </r>
        <r>
          <rPr>
            <sz val="9"/>
            <color indexed="81"/>
            <rFont val="Tahoma"/>
            <family val="2"/>
          </rPr>
          <t xml:space="preserve">
Aftale mellem klient og rådgiver om professionel rådgivning for et eller flere områder</t>
        </r>
      </text>
    </comment>
    <comment ref="U6" authorId="1" shapeId="0" xr:uid="{978EB2EC-58E2-4734-AF24-6BB9E989725F}">
      <text>
        <r>
          <rPr>
            <b/>
            <sz val="9"/>
            <color indexed="81"/>
            <rFont val="Tahoma"/>
            <family val="2"/>
          </rPr>
          <t>Bjoern Antonsen:</t>
        </r>
        <r>
          <rPr>
            <sz val="9"/>
            <color indexed="81"/>
            <rFont val="Tahoma"/>
            <family val="2"/>
          </rPr>
          <t xml:space="preserve">
1) Faktureringsplan, aconto begæring
2) Bevilling, tildeling
3) Omkostningsstyring, budgetopfølgning, stadeopgørelse
4) Kontoplan, økonomirapport, økonominotat, lønliste, akkordregnskab
5) Faktura, slutregning
6) Kalkulation, tilbudskalkulation
7) soliditetserklæring, tro love erklæring</t>
        </r>
      </text>
    </comment>
    <comment ref="AD6" authorId="1" shapeId="0" xr:uid="{FBF5E6E9-521D-49C3-94C1-33061E536A91}">
      <text>
        <r>
          <rPr>
            <b/>
            <sz val="9"/>
            <color indexed="81"/>
            <rFont val="Tahoma"/>
            <family val="2"/>
          </rPr>
          <t>Bjoern Antonsen:</t>
        </r>
        <r>
          <rPr>
            <sz val="9"/>
            <color indexed="81"/>
            <rFont val="Tahoma"/>
            <family val="2"/>
          </rPr>
          <t xml:space="preserve">
Modelfil oprettet ud fra en eller flere fagmodeller med det formål
at formidle modeldata fra ét fagområde til et andet</t>
        </r>
      </text>
    </comment>
    <comment ref="AQ6" authorId="2" shapeId="0" xr:uid="{A308943C-A5D7-4586-A0D7-44DC791A7837}">
      <text>
        <r>
          <rPr>
            <b/>
            <sz val="9"/>
            <color indexed="81"/>
            <rFont val="Tahoma"/>
            <family val="2"/>
          </rPr>
          <t>Bjørn Antonsen:</t>
        </r>
        <r>
          <rPr>
            <sz val="9"/>
            <color indexed="81"/>
            <rFont val="Tahoma"/>
            <family val="2"/>
          </rPr>
          <t xml:space="preserve">
Viden om indretning af natur, landarealer og uderum Fx Landskabsdesign, udearealsformgivning, anlægsplanlægning,
anlægspleje</t>
        </r>
      </text>
    </comment>
    <comment ref="AZ6" authorId="2" shapeId="0" xr:uid="{C3DF4715-EB0F-4208-B656-7E4F195B6F0C}">
      <text>
        <r>
          <rPr>
            <b/>
            <sz val="9"/>
            <color indexed="81"/>
            <rFont val="Tahoma"/>
            <family val="2"/>
          </rPr>
          <t>Bjørn Antonsen:</t>
        </r>
        <r>
          <rPr>
            <sz val="9"/>
            <color indexed="81"/>
            <rFont val="Tahoma"/>
            <family val="2"/>
          </rPr>
          <t xml:space="preserve">
Aktiviteter omfattende udfærdigelse af materiale i forbindelse med valg af tilbudsgiver,
prækvalificering, rettelsesblade, tilbudsevaluering og udvælgelse, kontrahering, prissætning
af ydelser, arbejder og leverancer</t>
        </r>
      </text>
    </comment>
    <comment ref="BL6" authorId="0" shapeId="0" xr:uid="{99D1968C-55B8-49DB-BB7D-9D2FD504ED68}">
      <text>
        <r>
          <rPr>
            <b/>
            <sz val="9"/>
            <color indexed="81"/>
            <rFont val="Tahoma"/>
            <family val="2"/>
          </rPr>
          <t>Bjoern:</t>
        </r>
        <r>
          <rPr>
            <sz val="9"/>
            <color indexed="81"/>
            <rFont val="Tahoma"/>
            <family val="2"/>
          </rPr>
          <t xml:space="preserve">
Aftale mellem klient og rådgiver om professionel rådgivning for alle områder</t>
        </r>
      </text>
    </comment>
    <comment ref="U7" authorId="1" shapeId="0" xr:uid="{6AD685D8-80A2-42A7-BBD1-0C859AB62084}">
      <text>
        <r>
          <rPr>
            <b/>
            <sz val="9"/>
            <color indexed="81"/>
            <rFont val="Tahoma"/>
            <family val="2"/>
          </rPr>
          <t>Bjoern Antonsen:</t>
        </r>
        <r>
          <rPr>
            <sz val="9"/>
            <color indexed="81"/>
            <rFont val="Tahoma"/>
            <family val="2"/>
          </rPr>
          <t xml:space="preserve">
1) Byggeandragende, BBR-oplysninger, matrikelkort
2) Anmeldelse- / færdigmeldingsblanket
3) Lokalplan, kommuneplan, tingbogsdokument, servitut
4) Bygningsfredning, brandstrategirapport
5) Byggetilladelse, grave-/støbetilladelse</t>
        </r>
      </text>
    </comment>
    <comment ref="AD7" authorId="1" shapeId="0" xr:uid="{AC5A0080-AC9B-4865-8756-2C7EEC33FDA8}">
      <text>
        <r>
          <rPr>
            <b/>
            <sz val="9"/>
            <color indexed="81"/>
            <rFont val="Tahoma"/>
            <family val="2"/>
          </rPr>
          <t>Bjoern Antonsen:</t>
        </r>
        <r>
          <rPr>
            <sz val="9"/>
            <color indexed="81"/>
            <rFont val="Tahoma"/>
            <family val="2"/>
          </rPr>
          <t xml:space="preserve">
Modelfil, som indeholder en samling af fagmodeller tilknyttet
som referencer</t>
        </r>
      </text>
    </comment>
    <comment ref="AQ7" authorId="2" shapeId="0" xr:uid="{8B89D797-4D3B-4643-8FE0-CFA19DAC9F0A}">
      <text>
        <r>
          <rPr>
            <b/>
            <sz val="9"/>
            <color indexed="81"/>
            <rFont val="Tahoma"/>
            <family val="2"/>
          </rPr>
          <t>Bjørn Antonsen:</t>
        </r>
        <r>
          <rPr>
            <sz val="9"/>
            <color indexed="81"/>
            <rFont val="Tahoma"/>
            <family val="2"/>
          </rPr>
          <t xml:space="preserve">
Viden om indretning, sammensætning og anvendelse af brugsting
i rum, bygninger og anlæg. Fx Møblering, aptering, tekstildesign</t>
        </r>
      </text>
    </comment>
    <comment ref="AZ7" authorId="2" shapeId="0" xr:uid="{AD4A486C-6420-4790-989D-6C635BDC2AF7}">
      <text>
        <r>
          <rPr>
            <b/>
            <sz val="9"/>
            <color indexed="81"/>
            <rFont val="Tahoma"/>
            <family val="2"/>
          </rPr>
          <t>Bjørn Antonsen:</t>
        </r>
        <r>
          <rPr>
            <sz val="9"/>
            <color indexed="81"/>
            <rFont val="Tahoma"/>
            <family val="2"/>
          </rPr>
          <t xml:space="preserve">
Aktiviteter omfattende fastlæggelse af funktioner, kvalitetsniveau, organisation, økonomi og tid</t>
        </r>
      </text>
    </comment>
    <comment ref="BL7" authorId="0" shapeId="0" xr:uid="{AC0E6463-51A4-4DE2-B8A5-A5B4AF6B6A6E}">
      <text>
        <r>
          <rPr>
            <b/>
            <sz val="9"/>
            <color indexed="81"/>
            <rFont val="Tahoma"/>
            <family val="2"/>
          </rPr>
          <t>Bjoern:</t>
        </r>
        <r>
          <rPr>
            <sz val="9"/>
            <color indexed="81"/>
            <rFont val="Tahoma"/>
            <family val="2"/>
          </rPr>
          <t xml:space="preserve">
Aftale mellem rådgivere om professionel rådgivning for et eller flere områder</t>
        </r>
      </text>
    </comment>
    <comment ref="U8" authorId="1" shapeId="0" xr:uid="{90FC1DC1-CD2A-4F3A-AEE6-1CFDA01CDBDF}">
      <text>
        <r>
          <rPr>
            <b/>
            <sz val="9"/>
            <color indexed="81"/>
            <rFont val="Tahoma"/>
            <family val="2"/>
          </rPr>
          <t>Bjoern Antonsen:</t>
        </r>
        <r>
          <rPr>
            <sz val="9"/>
            <color indexed="81"/>
            <rFont val="Tahoma"/>
            <family val="2"/>
          </rPr>
          <t xml:space="preserve">
1) Akustikberegning, statisk beregning, energirammeberegning, lysberegning
2) Opmåling
3) Registreringsfoto, tilstandsvurdering, energiaflæsning
4) Brand-, lys-, lyd-, vind- og trafiksimulering
5) Geoteknisk rapport, vejrligsrapport, asbest- og forureningsundersøgelse, bygningssynsrapport, TV-inspektion, Vurdering af Virkninger på Miljøet: VVM redegørelse</t>
        </r>
      </text>
    </comment>
    <comment ref="AD8" authorId="1" shapeId="0" xr:uid="{2A7162F3-0ECE-440C-92E8-69798274C0EC}">
      <text>
        <r>
          <rPr>
            <b/>
            <sz val="9"/>
            <color indexed="81"/>
            <rFont val="Tahoma"/>
            <family val="2"/>
          </rPr>
          <t>Bjoern Antonsen:</t>
        </r>
        <r>
          <rPr>
            <sz val="9"/>
            <color indexed="81"/>
            <rFont val="Tahoma"/>
            <family val="2"/>
          </rPr>
          <t xml:space="preserve">
Fil, som i grafisk tilgængelig form indeholder 3-d-grafik i en
specifik udgave, der fx kan ses på en skærm</t>
        </r>
      </text>
    </comment>
    <comment ref="AQ8" authorId="2" shapeId="0" xr:uid="{9D6B873F-4E05-4A16-ADDD-D7DDEFBFACA7}">
      <text>
        <r>
          <rPr>
            <b/>
            <sz val="9"/>
            <color indexed="81"/>
            <rFont val="Tahoma"/>
            <family val="2"/>
          </rPr>
          <t>Bjørn Antonsen:</t>
        </r>
        <r>
          <rPr>
            <sz val="9"/>
            <color indexed="81"/>
            <rFont val="Tahoma"/>
            <family val="2"/>
          </rPr>
          <t xml:space="preserve">
Viden om formgivning og indretning af byer, byrum og bymiljøer. Fx Byrumsdesign, byplanlægning.</t>
        </r>
      </text>
    </comment>
    <comment ref="AZ8" authorId="2" shapeId="0" xr:uid="{AAC399AF-43D0-4B58-91C7-9E8883262F23}">
      <text>
        <r>
          <rPr>
            <b/>
            <sz val="9"/>
            <color indexed="81"/>
            <rFont val="Tahoma"/>
            <family val="2"/>
          </rPr>
          <t>Bjørn Antonsen:</t>
        </r>
        <r>
          <rPr>
            <sz val="9"/>
            <color indexed="81"/>
            <rFont val="Tahoma"/>
            <family val="2"/>
          </rPr>
          <t xml:space="preserve">
Aktiviteter omfattende forelæggelse af alternativer og grundlag for valg, udarbejdelse af
projektmateriale i form af tegninger og beskrivelser som grundlag for udførelse og drift</t>
        </r>
      </text>
    </comment>
    <comment ref="BL8" authorId="0" shapeId="0" xr:uid="{2F239D1D-7D80-4021-953E-814DAB61C88E}">
      <text>
        <r>
          <rPr>
            <b/>
            <sz val="9"/>
            <color indexed="81"/>
            <rFont val="Tahoma"/>
            <family val="2"/>
          </rPr>
          <t>Bjoern:</t>
        </r>
        <r>
          <rPr>
            <sz val="9"/>
            <color indexed="81"/>
            <rFont val="Tahoma"/>
            <family val="2"/>
          </rPr>
          <t xml:space="preserve">
Aftale mellem klient og entreprenør om projektering og professionel udførelse af alle områder og arbejder</t>
        </r>
      </text>
    </comment>
    <comment ref="U9" authorId="1" shapeId="0" xr:uid="{4B2CF01D-DF01-42F9-B847-CEB5C9DFB7C0}">
      <text>
        <r>
          <rPr>
            <b/>
            <sz val="9"/>
            <color indexed="81"/>
            <rFont val="Tahoma"/>
            <family val="2"/>
          </rPr>
          <t>Bjoern Antonsen:</t>
        </r>
        <r>
          <rPr>
            <sz val="9"/>
            <color indexed="81"/>
            <rFont val="Tahoma"/>
            <family val="2"/>
          </rPr>
          <t xml:space="preserve">
Mødedagsorden, mødenotat, telefonnotat, beslutningsnotat, referater af møder etc.</t>
        </r>
      </text>
    </comment>
    <comment ref="AD9" authorId="1" shapeId="0" xr:uid="{306FFFDE-84DD-4C4B-9EF8-B47EAFE12BEB}">
      <text>
        <r>
          <rPr>
            <b/>
            <sz val="9"/>
            <color indexed="81"/>
            <rFont val="Tahoma"/>
            <family val="2"/>
          </rPr>
          <t>Bjoern Antonsen:</t>
        </r>
        <r>
          <rPr>
            <sz val="9"/>
            <color indexed="81"/>
            <rFont val="Tahoma"/>
            <family val="2"/>
          </rPr>
          <t xml:space="preserve">
Fil, som i grafisk tilgængelig form indeholder 2-d-grafik i en specifik
udgave, der kan ses på en skærm eller plottes på papir (PDF-tegningsfiler eller samling af tegninger)</t>
        </r>
      </text>
    </comment>
    <comment ref="AQ9" authorId="2" shapeId="0" xr:uid="{92A73813-F151-4F54-A76E-628B6EB4BD0E}">
      <text>
        <r>
          <rPr>
            <b/>
            <sz val="9"/>
            <color indexed="81"/>
            <rFont val="Tahoma"/>
            <family val="2"/>
          </rPr>
          <t>Bjørn Antonsen:</t>
        </r>
        <r>
          <rPr>
            <sz val="9"/>
            <color indexed="81"/>
            <rFont val="Tahoma"/>
            <family val="2"/>
          </rPr>
          <t xml:space="preserve">
Viden om formgivning af genstande og visuel kommunikation. Fx Grafisk design, industrielt design</t>
        </r>
      </text>
    </comment>
    <comment ref="AZ9" authorId="2" shapeId="0" xr:uid="{911DF8CE-0FBB-4E5D-83B9-F5CBA99F1E7D}">
      <text>
        <r>
          <rPr>
            <b/>
            <sz val="9"/>
            <color indexed="81"/>
            <rFont val="Tahoma"/>
            <family val="2"/>
          </rPr>
          <t>Bjørn Antonsen:</t>
        </r>
        <r>
          <rPr>
            <sz val="9"/>
            <color indexed="81"/>
            <rFont val="Tahoma"/>
            <family val="2"/>
          </rPr>
          <t xml:space="preserve">
Aktiviteter omfattende frembringelse af og produkter til brug for fysiske byggematerialer,
byggevarer, komponenter, systemleverancer og udførelse af et resultat</t>
        </r>
      </text>
    </comment>
    <comment ref="BL9" authorId="0" shapeId="0" xr:uid="{8F7C26FB-1D58-4773-BAB7-D263072E252C}">
      <text>
        <r>
          <rPr>
            <b/>
            <sz val="9"/>
            <color indexed="81"/>
            <rFont val="Tahoma"/>
            <family val="2"/>
          </rPr>
          <t>Bjoern:</t>
        </r>
        <r>
          <rPr>
            <sz val="9"/>
            <color indexed="81"/>
            <rFont val="Tahoma"/>
            <family val="2"/>
          </rPr>
          <t xml:space="preserve">
Aftale mellem klient og entreprenør om professionel udførelse af alle arbejder</t>
        </r>
      </text>
    </comment>
    <comment ref="U10" authorId="1" shapeId="0" xr:uid="{27DFFAC9-2D7C-4FE8-A598-31B7364F308A}">
      <text>
        <r>
          <rPr>
            <b/>
            <sz val="9"/>
            <color indexed="81"/>
            <rFont val="Tahoma"/>
            <family val="2"/>
          </rPr>
          <t>Bjoern Antonsen:</t>
        </r>
        <r>
          <rPr>
            <sz val="9"/>
            <color indexed="81"/>
            <rFont val="Tahoma"/>
            <family val="2"/>
          </rPr>
          <t xml:space="preserve">
1) Problemformulering, byggeprogram, projektbeskrivelse, konkurrencebeskrivelse, ideoplægsbeskrivelse, projektforslagsbeskrivelse
2) Byggesags- og anlægsbeskrivelse, arbejds- og bygningsdelsbeskrivelse, metodebeskrivelse, funktionsbeskrivelse, montage- og leverancespecifikation
3) Arealoversigt, mængder, tilbudsliste, tag-dokument, styklister
4) Rumskema, dørskema, inventarliste, bestykningsliste
5) Plan for sikkerhed og sundhed, arbejdsinstruks, arbejdsmiljøplan, certifikat, Arbejdstilsynets vejledning og anvisning, AT-henvendelse, arbejdspladsvurdering (APV), arbejdspladstjekliste, analyse og forebyggelse af ulykker, vejledning til offshore.
6) Arbejdsprocedure, indkøbs- og leveranceplan, vinterforanstaltning, materiel disposition, materiale disposition, bukkeliste, læsseliste, lejeliste, byggeaffaldshåndtering
7) Miljøprogram, miljøkortlægning, miljøscreening, miljømål, miljøplan, miljøberedskabsplan, miljøprioritering, affaldshåndtering, miljømærkning, miljøpolitik, miljøgodkendelse
8) Materiale produkt- og datablad, produktspecifikation, CE-mærkning, 
9) Driftplan, driftshåndbog, bygningsdelskort, driftkort, nøgleskema, pumpeliste, ventilliste, I/O liste, vedligeholdelsesvejledning, rengøringsvejledning</t>
        </r>
      </text>
    </comment>
    <comment ref="AD10" authorId="1" shapeId="0" xr:uid="{44274142-1E28-4115-B032-D4F5C22E9E15}">
      <text>
        <r>
          <rPr>
            <b/>
            <sz val="9"/>
            <color indexed="81"/>
            <rFont val="Tahoma"/>
            <family val="2"/>
          </rPr>
          <t>Bjoern Antonsen:</t>
        </r>
        <r>
          <rPr>
            <sz val="9"/>
            <color indexed="81"/>
            <rFont val="Tahoma"/>
            <family val="2"/>
          </rPr>
          <t xml:space="preserve">
Fil, som indeholder fagneutral geometri- og tekst-information af
administrativ karakter</t>
        </r>
      </text>
    </comment>
    <comment ref="AQ10" authorId="2" shapeId="0" xr:uid="{51DFB4C9-DABE-471F-804D-9DE22BBC072B}">
      <text>
        <r>
          <rPr>
            <b/>
            <sz val="9"/>
            <color indexed="81"/>
            <rFont val="Tahoma"/>
            <family val="2"/>
          </rPr>
          <t>Bjørn Antonsen:</t>
        </r>
        <r>
          <rPr>
            <sz val="9"/>
            <color indexed="81"/>
            <rFont val="Tahoma"/>
            <family val="2"/>
          </rPr>
          <t xml:space="preserve">
Viden om og registreringer af fysiske omgivelser til lands, til
vands og i luften. Fx Kort- og landmåling, landinspektør, matrikulering.</t>
        </r>
      </text>
    </comment>
    <comment ref="AZ10" authorId="2" shapeId="0" xr:uid="{4323E87B-CC4D-40F9-9654-8A47E4042C75}">
      <text>
        <r>
          <rPr>
            <b/>
            <sz val="9"/>
            <color indexed="81"/>
            <rFont val="Tahoma"/>
            <family val="2"/>
          </rPr>
          <t>Bjørn Antonsen:</t>
        </r>
        <r>
          <rPr>
            <sz val="9"/>
            <color indexed="81"/>
            <rFont val="Tahoma"/>
            <family val="2"/>
          </rPr>
          <t xml:space="preserve">
Aktiviteter omfattende opførelse af et bygværk og dets bygningsdele, egenproduktion,
montage af komponenter på byggepladsen og håndværksmæssig bearbejdning af
bygningsdele på eksisterende bygninger mv.</t>
        </r>
      </text>
    </comment>
    <comment ref="BL10" authorId="0" shapeId="0" xr:uid="{1375C87A-C4E7-4658-9D44-37B83B1A518B}">
      <text>
        <r>
          <rPr>
            <b/>
            <sz val="9"/>
            <color indexed="81"/>
            <rFont val="Tahoma"/>
            <family val="2"/>
          </rPr>
          <t>Bjoern:</t>
        </r>
        <r>
          <rPr>
            <sz val="9"/>
            <color indexed="81"/>
            <rFont val="Tahoma"/>
            <family val="2"/>
          </rPr>
          <t xml:space="preserve">
Aftale mellem klient og entreprenør om professionel udførelse af beslægtede arbejder</t>
        </r>
      </text>
    </comment>
    <comment ref="U11" authorId="1" shapeId="0" xr:uid="{B6E5030E-F443-470B-85A4-599093A54D65}">
      <text>
        <r>
          <rPr>
            <b/>
            <sz val="9"/>
            <color indexed="81"/>
            <rFont val="Tahoma"/>
            <family val="2"/>
          </rPr>
          <t>Bjoern Antonsen:</t>
        </r>
        <r>
          <rPr>
            <sz val="9"/>
            <color indexed="81"/>
            <rFont val="Tahoma"/>
            <family val="2"/>
          </rPr>
          <t xml:space="preserve">
1) Nyhedsbrev, høringsbrev
2) Naboorientering
3) Følgebrev, udbudsbrev</t>
        </r>
      </text>
    </comment>
    <comment ref="AD11" authorId="1" shapeId="0" xr:uid="{C2A40C65-92AD-453F-B1B7-8F6922D7D360}">
      <text>
        <r>
          <rPr>
            <b/>
            <sz val="9"/>
            <color indexed="81"/>
            <rFont val="Tahoma"/>
            <family val="2"/>
          </rPr>
          <t>Bjoern Antonsen:</t>
        </r>
        <r>
          <rPr>
            <sz val="9"/>
            <color indexed="81"/>
            <rFont val="Tahoma"/>
            <family val="2"/>
          </rPr>
          <t xml:space="preserve">
Fil, som indeholder et bestemt symbol i 2-d-grafik</t>
        </r>
      </text>
    </comment>
    <comment ref="AQ11" authorId="2" shapeId="0" xr:uid="{030D7B26-400B-42CD-B2E8-604B0BC21048}">
      <text>
        <r>
          <rPr>
            <b/>
            <sz val="9"/>
            <color indexed="81"/>
            <rFont val="Tahoma"/>
            <family val="2"/>
          </rPr>
          <t>Bjørn Antonsen:</t>
        </r>
        <r>
          <rPr>
            <sz val="9"/>
            <color indexed="81"/>
            <rFont val="Tahoma"/>
            <family val="2"/>
          </rPr>
          <t xml:space="preserve">
Viden om udvikling og anvendelse af elektriske apparater og
installationer. Fx Elektriske installationer, IT-anlæg</t>
        </r>
      </text>
    </comment>
    <comment ref="AZ11" authorId="2" shapeId="0" xr:uid="{A7BED493-9188-4ED2-8937-75EB588F2AC0}">
      <text>
        <r>
          <rPr>
            <b/>
            <sz val="9"/>
            <color indexed="81"/>
            <rFont val="Tahoma"/>
            <family val="2"/>
          </rPr>
          <t>Bjørn Antonsen:</t>
        </r>
        <r>
          <rPr>
            <sz val="9"/>
            <color indexed="81"/>
            <rFont val="Tahoma"/>
            <family val="2"/>
          </rPr>
          <t xml:space="preserve">
Aktiviteter, som omfatter forvaltning af ejendomsportefølje, arealstyring, styring af en
ejendoms økonomiske og administrative forhold, bygningsdrift og vedligehold, renholdelse,
sikkerhed, kantinedrift, IT mv.</t>
        </r>
      </text>
    </comment>
    <comment ref="BL11" authorId="0" shapeId="0" xr:uid="{81B2EB05-37E4-4C53-A0F7-75A52695571F}">
      <text>
        <r>
          <rPr>
            <b/>
            <sz val="9"/>
            <color indexed="81"/>
            <rFont val="Tahoma"/>
            <family val="2"/>
          </rPr>
          <t>Bjoern:</t>
        </r>
        <r>
          <rPr>
            <sz val="9"/>
            <color indexed="81"/>
            <rFont val="Tahoma"/>
            <family val="2"/>
          </rPr>
          <t xml:space="preserve">
Aftale mellem entreprenører om professionel udførelse af et eller flere arbejder</t>
        </r>
      </text>
    </comment>
    <comment ref="U12" authorId="1" shapeId="0" xr:uid="{4F96DAC6-60B8-4C42-8FFD-35001FAD99BC}">
      <text>
        <r>
          <rPr>
            <b/>
            <sz val="9"/>
            <color indexed="81"/>
            <rFont val="Tahoma"/>
            <family val="2"/>
          </rPr>
          <t>Bjoern Antonsen:</t>
        </r>
        <r>
          <rPr>
            <sz val="9"/>
            <color indexed="81"/>
            <rFont val="Tahoma"/>
            <family val="2"/>
          </rPr>
          <t xml:space="preserve">
1) Afvigelsesrapport, granskningsnotat, projekteringscheck- og huskeliste, spørgsmål-svar-liste, procesgranskning 
2) Kontrolplan, projektkontrol, proceskontrol, egenkontrol, kollisionskontrol, konsistenskontrol
3) Dokumentationsdokumenter, modtagekontrol, logbog, projektlog
4) Kvalitetshåndbog, kvalitetskrav, kvalitetsniveau
5) Risikoanalyse, risikostyring
6) Tilsynsplan, tilsynsnotat
7) Fejl- og mangelliste
8) Teknisk forespørgsel, projektafklaring, afvigelsesrapport
9) Auditrapport, kvalitetsaudit</t>
        </r>
      </text>
    </comment>
    <comment ref="AD12" authorId="1" shapeId="0" xr:uid="{97B39BAC-C17C-4368-AA9B-2040D01FD7DA}">
      <text>
        <r>
          <rPr>
            <b/>
            <sz val="9"/>
            <color indexed="81"/>
            <rFont val="Tahoma"/>
            <family val="2"/>
          </rPr>
          <t>Bjoern Antonsen:</t>
        </r>
        <r>
          <rPr>
            <sz val="9"/>
            <color indexed="81"/>
            <rFont val="Tahoma"/>
            <family val="2"/>
          </rPr>
          <t xml:space="preserve">
En fil der bruges til at angive føring, fx inden for
veje og jernbaner.</t>
        </r>
      </text>
    </comment>
    <comment ref="AQ12" authorId="2" shapeId="0" xr:uid="{1015552C-11B0-4EFA-A3A7-9B67D5BDFC04}">
      <text>
        <r>
          <rPr>
            <b/>
            <sz val="9"/>
            <color indexed="81"/>
            <rFont val="Tahoma"/>
            <family val="2"/>
          </rPr>
          <t>Bjørn Antonsen:</t>
        </r>
        <r>
          <rPr>
            <sz val="9"/>
            <color indexed="81"/>
            <rFont val="Tahoma"/>
            <family val="2"/>
          </rPr>
          <t xml:space="preserve">
Viden om fremføring af vand, afløb, sanitet, varme, ventilation og
køling.</t>
        </r>
      </text>
    </comment>
    <comment ref="AZ12" authorId="2" shapeId="0" xr:uid="{9A55097C-EB64-4338-8DBF-C930A77DB8A4}">
      <text>
        <r>
          <rPr>
            <b/>
            <sz val="9"/>
            <color indexed="81"/>
            <rFont val="Tahoma"/>
            <family val="2"/>
          </rPr>
          <t>Bjørn Antonsen:</t>
        </r>
        <r>
          <rPr>
            <sz val="9"/>
            <color indexed="81"/>
            <rFont val="Tahoma"/>
            <family val="2"/>
          </rPr>
          <t xml:space="preserve">
Aktiviteter, som omfatter vedligeholdelse af tekniske anlæg, fx smøring, justering af tryk,
skift af filtre og olie</t>
        </r>
      </text>
    </comment>
    <comment ref="BL12" authorId="0" shapeId="0" xr:uid="{EAF38616-679C-46EC-AC73-00A4FD1544FD}">
      <text>
        <r>
          <rPr>
            <b/>
            <sz val="9"/>
            <color indexed="81"/>
            <rFont val="Tahoma"/>
            <family val="2"/>
          </rPr>
          <t>Bjoern:</t>
        </r>
        <r>
          <rPr>
            <sz val="9"/>
            <color indexed="81"/>
            <rFont val="Tahoma"/>
            <family val="2"/>
          </rPr>
          <t xml:space="preserve">
Aftale mellem klient og entreprenør om professionel udførelse af et arbejde</t>
        </r>
      </text>
    </comment>
    <comment ref="U13" authorId="1" shapeId="0" xr:uid="{BDCB6A25-5949-40E6-B893-D8110245C4C5}">
      <text>
        <r>
          <rPr>
            <b/>
            <sz val="9"/>
            <color indexed="81"/>
            <rFont val="Tahoma"/>
            <family val="2"/>
          </rPr>
          <t>Bjoern Antonsen:</t>
        </r>
        <r>
          <rPr>
            <sz val="9"/>
            <color indexed="81"/>
            <rFont val="Tahoma"/>
            <family val="2"/>
          </rPr>
          <t xml:space="preserve">
1) Forhindringsliste, aktivitetsliste, beslutningsplan, procesplan
2) Hovedtidsplan, projekteringstidsplan, udbudstidsplan, tilbudstidsplan, udførelsestidsplan, arbejdstidsplan, produktionstidsplan
3) Ugeplan, bemandingsplan, frekvensplan, timeseddel</t>
        </r>
      </text>
    </comment>
    <comment ref="AD13" authorId="0" shapeId="0" xr:uid="{C8537740-A5B8-4A9D-A31B-4677483ABA86}">
      <text>
        <r>
          <rPr>
            <b/>
            <sz val="9"/>
            <color indexed="81"/>
            <rFont val="Tahoma"/>
            <family val="2"/>
          </rPr>
          <t>Bjoern:</t>
        </r>
        <r>
          <rPr>
            <sz val="9"/>
            <color indexed="81"/>
            <rFont val="Tahoma"/>
            <family val="2"/>
          </rPr>
          <t xml:space="preserve">
Fil, der indeholder et bestemt objekt i 3-d-grafik (Families, Shared Parameters textfil)</t>
        </r>
      </text>
    </comment>
    <comment ref="AQ13" authorId="2" shapeId="0" xr:uid="{943EE87D-516A-404F-BE41-20E4E53731EF}">
      <text>
        <r>
          <rPr>
            <b/>
            <sz val="9"/>
            <color indexed="81"/>
            <rFont val="Tahoma"/>
            <family val="2"/>
          </rPr>
          <t>Bjørn Antonsen:</t>
        </r>
        <r>
          <rPr>
            <sz val="9"/>
            <color indexed="81"/>
            <rFont val="Tahoma"/>
            <family val="2"/>
          </rPr>
          <t xml:space="preserve">
Viden om bygninger og anlægs fysiske, tekniske og funktionelle
opbygning og sammenbygning. Fx Bærende konstruktioner, bygningsfysik.</t>
        </r>
      </text>
    </comment>
    <comment ref="AZ13" authorId="2" shapeId="0" xr:uid="{793928E0-251C-439E-A6DB-0EDEF1931F71}">
      <text>
        <r>
          <rPr>
            <b/>
            <sz val="9"/>
            <color indexed="81"/>
            <rFont val="Tahoma"/>
            <family val="2"/>
          </rPr>
          <t>Bjørn Antonsen:</t>
        </r>
        <r>
          <rPr>
            <sz val="9"/>
            <color indexed="81"/>
            <rFont val="Tahoma"/>
            <family val="2"/>
          </rPr>
          <t xml:space="preserve">
Aktiviteter, som omfatter ansøgning, anmeldelse og modtagne tilladelser i forbindelse
med projektet</t>
        </r>
      </text>
    </comment>
    <comment ref="BL13" authorId="0" shapeId="0" xr:uid="{F7E9433A-2696-44AB-871C-42DE8D815A1A}">
      <text>
        <r>
          <rPr>
            <b/>
            <sz val="9"/>
            <color indexed="81"/>
            <rFont val="Tahoma"/>
            <family val="2"/>
          </rPr>
          <t>Bjoern:</t>
        </r>
        <r>
          <rPr>
            <sz val="9"/>
            <color indexed="81"/>
            <rFont val="Tahoma"/>
            <family val="2"/>
          </rPr>
          <t xml:space="preserve">
Aftale mellem det offentlige og en privat leverandør om professionel finansiering, projektering, udførelse, drift og vedligeholdelse
af alle områder og arbejder</t>
        </r>
      </text>
    </comment>
    <comment ref="U14" authorId="1" shapeId="0" xr:uid="{62F0E840-A2CC-47B2-AF9B-A04D9187337A}">
      <text>
        <r>
          <rPr>
            <b/>
            <sz val="9"/>
            <color indexed="81"/>
            <rFont val="Tahoma"/>
            <family val="2"/>
          </rPr>
          <t>Bjoern Antonsen:</t>
        </r>
        <r>
          <rPr>
            <sz val="9"/>
            <color indexed="81"/>
            <rFont val="Tahoma"/>
            <family val="2"/>
          </rPr>
          <t xml:space="preserve">
Samling af dokumenter som fx udgør
grundlaget for en projektering, en udførelse, et
udbud, drift etc. Fx en bygherrestandard.</t>
        </r>
      </text>
    </comment>
    <comment ref="AD14" authorId="0" shapeId="0" xr:uid="{A84F35D8-A987-479B-97AB-C6B25156B68C}">
      <text>
        <r>
          <rPr>
            <b/>
            <sz val="9"/>
            <color indexed="81"/>
            <rFont val="Tahoma"/>
            <family val="2"/>
          </rPr>
          <t>Bjoern:</t>
        </r>
        <r>
          <rPr>
            <sz val="9"/>
            <color indexed="81"/>
            <rFont val="Tahoma"/>
            <family val="2"/>
          </rPr>
          <t xml:space="preserve">
Modelkilde eller Centralfil (Revit). Bruges ikke når der arbejdes med BIM360 som fildelingsserver.</t>
        </r>
      </text>
    </comment>
    <comment ref="AQ14" authorId="2" shapeId="0" xr:uid="{FA0AAD61-6EDA-4A3F-8B78-B94CDE60D865}">
      <text>
        <r>
          <rPr>
            <b/>
            <sz val="9"/>
            <color indexed="81"/>
            <rFont val="Tahoma"/>
            <family val="2"/>
          </rPr>
          <t>Bjørn Antonsen:</t>
        </r>
        <r>
          <rPr>
            <sz val="9"/>
            <color indexed="81"/>
            <rFont val="Tahoma"/>
            <family val="2"/>
          </rPr>
          <t xml:space="preserve">
Viden om planlægning, sammensætning og udførelse af industrielle
processer og anlæg. Fx Farmaanlæg, kemiske anlæg, rensningsanlæg, pyrolyseanlæg,
destillationsanlæg, bryggerianlæg, forbrændingsanlæg.</t>
        </r>
      </text>
    </comment>
    <comment ref="BL14" authorId="0" shapeId="0" xr:uid="{7C15DBB3-327E-4F65-AE07-172CA19B4968}">
      <text>
        <r>
          <rPr>
            <b/>
            <sz val="9"/>
            <color indexed="81"/>
            <rFont val="Tahoma"/>
            <family val="2"/>
          </rPr>
          <t>Bjoern:</t>
        </r>
        <r>
          <rPr>
            <sz val="9"/>
            <color indexed="81"/>
            <rFont val="Tahoma"/>
            <family val="2"/>
          </rPr>
          <t xml:space="preserve">
Aftale om sammenslutning af to eller flere virksomheder med henblik på gennemførelse af et projekt</t>
        </r>
      </text>
    </comment>
    <comment ref="U15" authorId="1" shapeId="0" xr:uid="{2058498F-E293-4E0A-B649-E5AC74F159E4}">
      <text>
        <r>
          <rPr>
            <b/>
            <sz val="9"/>
            <color indexed="81"/>
            <rFont val="Tahoma"/>
            <family val="2"/>
          </rPr>
          <t>Bjoern Antonsen:</t>
        </r>
        <r>
          <rPr>
            <sz val="9"/>
            <color indexed="81"/>
            <rFont val="Tahoma"/>
            <family val="2"/>
          </rPr>
          <t xml:space="preserve">
Samling af dokumenter som fx udgør et resultat efter en projektering, en
udførelse, et tilbud etc.</t>
        </r>
      </text>
    </comment>
    <comment ref="AD15" authorId="0" shapeId="0" xr:uid="{A32C7C50-AC61-41F8-827D-A7C272655B04}">
      <text>
        <r>
          <rPr>
            <b/>
            <sz val="9"/>
            <color indexed="81"/>
            <rFont val="Tahoma"/>
            <family val="2"/>
          </rPr>
          <t>Bjoern:</t>
        </r>
        <r>
          <rPr>
            <sz val="9"/>
            <color indexed="81"/>
            <rFont val="Tahoma"/>
            <family val="2"/>
          </rPr>
          <t xml:space="preserve">
Fil, der indeholder views, som fx benyttes som referencefil for
tegningsfiler, fagmodeller eller fællesmodeller</t>
        </r>
      </text>
    </comment>
    <comment ref="AQ15" authorId="2" shapeId="0" xr:uid="{B34FD670-A307-47B7-8D7F-1271D8BBCA98}">
      <text>
        <r>
          <rPr>
            <b/>
            <sz val="9"/>
            <color indexed="81"/>
            <rFont val="Tahoma"/>
            <family val="2"/>
          </rPr>
          <t>Bjørn Antonsen:</t>
        </r>
        <r>
          <rPr>
            <sz val="9"/>
            <color indexed="81"/>
            <rFont val="Tahoma"/>
            <family val="2"/>
          </rPr>
          <t xml:space="preserve">
Viden om at flytte mennesker og varer</t>
        </r>
      </text>
    </comment>
    <comment ref="U16" authorId="2" shapeId="0" xr:uid="{033B1F50-BCE8-4D49-9C81-97A2657A15D5}">
      <text>
        <r>
          <rPr>
            <b/>
            <sz val="9"/>
            <color indexed="81"/>
            <rFont val="Tahoma"/>
            <family val="2"/>
          </rPr>
          <t>Bjørn Antonsen:</t>
        </r>
        <r>
          <rPr>
            <sz val="9"/>
            <color indexed="81"/>
            <rFont val="Tahoma"/>
            <family val="2"/>
          </rPr>
          <t xml:space="preserve">
Aktiviteter omfattende udfærdigelse af materiale
i forbindelse med valg af tilbudsgiver,
prækvalificering, rettelsesblade,
tilbudsevaluering og udvælgelse, kontrahering,
prissætning af ydelser, arbejder og leverancer</t>
        </r>
      </text>
    </comment>
    <comment ref="AD16" authorId="0" shapeId="0" xr:uid="{EAB0C915-1C3D-45A0-9D9A-2B32489F735F}">
      <text>
        <r>
          <rPr>
            <b/>
            <sz val="9"/>
            <color indexed="81"/>
            <rFont val="Tahoma"/>
            <family val="2"/>
          </rPr>
          <t>Bjoern:</t>
        </r>
        <r>
          <rPr>
            <sz val="9"/>
            <color indexed="81"/>
            <rFont val="Tahoma"/>
            <family val="2"/>
          </rPr>
          <t xml:space="preserve">
Fil, der indeholder indscannede 2-d-skitser eller 3-d-modeller,
som ikke indgår i tegnings- og dokumentliste</t>
        </r>
      </text>
    </comment>
    <comment ref="AQ16" authorId="2" shapeId="0" xr:uid="{A0EAC375-8959-4B74-BA41-661250D5A4C7}">
      <text>
        <r>
          <rPr>
            <b/>
            <sz val="9"/>
            <color indexed="81"/>
            <rFont val="Tahoma"/>
            <family val="2"/>
          </rPr>
          <t>Bjørn Antonsen:</t>
        </r>
        <r>
          <rPr>
            <sz val="9"/>
            <color indexed="81"/>
            <rFont val="Tahoma"/>
            <family val="2"/>
          </rPr>
          <t xml:space="preserve">
Viden om de fysiske forhold i jordskorpen, havene og atmosfæren. Fx Naturpleje, grundvandsboring, luftanalyse, naturressourcer.</t>
        </r>
      </text>
    </comment>
    <comment ref="U17" authorId="2" shapeId="0" xr:uid="{B37F16FE-8FA0-4936-B293-146B2FBBA838}">
      <text>
        <r>
          <rPr>
            <b/>
            <sz val="9"/>
            <color indexed="81"/>
            <rFont val="Tahoma"/>
            <family val="2"/>
          </rPr>
          <t>Bjørn Antonsen:</t>
        </r>
        <r>
          <rPr>
            <sz val="9"/>
            <color indexed="81"/>
            <rFont val="Tahoma"/>
            <family val="2"/>
          </rPr>
          <t xml:space="preserve">
Aktiviteter omfattende frembringelse af og produkter til brug for fysiske byggematerialer,
byggevarer, komponenter, systemleverancer og udførelse af et resultat</t>
        </r>
      </text>
    </comment>
    <comment ref="AQ17" authorId="2" shapeId="0" xr:uid="{8E2F237B-3A1A-4343-BB59-E6E863DE5BE2}">
      <text>
        <r>
          <rPr>
            <b/>
            <sz val="9"/>
            <color indexed="81"/>
            <rFont val="Tahoma"/>
            <family val="2"/>
          </rPr>
          <t>Bjørn Antonsen:</t>
        </r>
        <r>
          <rPr>
            <sz val="9"/>
            <color indexed="81"/>
            <rFont val="Tahoma"/>
            <family val="2"/>
          </rPr>
          <t xml:space="preserve">
Viden om anvendelse og administration af arealer og aktiver i
form af bygninger og anlæg. Fx Ejendomsforvaltning, arealforvaltning, bygningsdrift.</t>
        </r>
      </text>
    </comment>
    <comment ref="U18" authorId="2" shapeId="0" xr:uid="{BC1ADB31-9D15-4DD0-BAD4-B46F3C8FFA45}">
      <text>
        <r>
          <rPr>
            <b/>
            <sz val="9"/>
            <color indexed="81"/>
            <rFont val="Tahoma"/>
            <family val="2"/>
          </rPr>
          <t>Bjørn Antonsen:</t>
        </r>
        <r>
          <rPr>
            <sz val="9"/>
            <color indexed="81"/>
            <rFont val="Tahoma"/>
            <family val="2"/>
          </rPr>
          <t xml:space="preserve">
Aktiviteter, som omfatter forvaltning af ejendomsportefølje, arealstyring, styring af en
ejendoms økonomiske og administrative forhold, bygningsdrift og vedligehold, renholdelse,
sikkerhed, kantinedrift, IT mv.</t>
        </r>
      </text>
    </comment>
    <comment ref="AQ18" authorId="2" shapeId="0" xr:uid="{7C5F2C0A-618C-4224-8E28-8E091B1A9E8F}">
      <text>
        <r>
          <rPr>
            <b/>
            <sz val="9"/>
            <color indexed="81"/>
            <rFont val="Tahoma"/>
            <family val="2"/>
          </rPr>
          <t>Bjørn Antonsen:</t>
        </r>
        <r>
          <rPr>
            <sz val="9"/>
            <color indexed="81"/>
            <rFont val="Tahoma"/>
            <family val="2"/>
          </rPr>
          <t xml:space="preserve">
Viden om forholdet mellem produktion, handel, materielle værdier
og penge som ressource. Fx Anlægsbudgettering, bygningsbudgettering, byggeregnskab,
byggeomkostninger.</t>
        </r>
      </text>
    </comment>
    <comment ref="AQ19" authorId="2" shapeId="0" xr:uid="{D07B4F24-E5F0-4F21-9002-81533DB3B8DE}">
      <text>
        <r>
          <rPr>
            <b/>
            <sz val="9"/>
            <color indexed="81"/>
            <rFont val="Tahoma"/>
            <family val="2"/>
          </rPr>
          <t>Bjørn Antonsen:</t>
        </r>
        <r>
          <rPr>
            <sz val="9"/>
            <color indexed="81"/>
            <rFont val="Tahoma"/>
            <family val="2"/>
          </rPr>
          <t xml:space="preserve">
Viden om regler, rettigheder og regulering af konflikter, der gælder i byggeri og anlæg og det omgivende samfund. Fx Bygningsreglement, byggejura, aftaleforhold, beskrivelser
af ydelser og leverancer.</t>
        </r>
      </text>
    </comment>
    <comment ref="AQ20" authorId="2" shapeId="0" xr:uid="{0466FD05-E8BB-4F0E-8218-80516CBDCD7A}">
      <text>
        <r>
          <rPr>
            <b/>
            <sz val="9"/>
            <color indexed="81"/>
            <rFont val="Tahoma"/>
            <family val="2"/>
          </rPr>
          <t>Bjørn Antonsen:</t>
        </r>
        <r>
          <rPr>
            <sz val="9"/>
            <color indexed="81"/>
            <rFont val="Tahoma"/>
            <family val="2"/>
          </rPr>
          <t xml:space="preserve">
Viden om at finde på nye produkter eller processer samt formidling heraf. Fx Grundforskning, anvendt forskning, ejendomsudvikling, metodeudvikling.</t>
        </r>
      </text>
    </comment>
    <comment ref="AQ21" authorId="2" shapeId="0" xr:uid="{8DF6C103-A9F0-4DA2-B82C-36EC6AFF508C}">
      <text>
        <r>
          <rPr>
            <b/>
            <sz val="9"/>
            <color indexed="81"/>
            <rFont val="Tahoma"/>
            <family val="2"/>
          </rPr>
          <t>Bjørn Antonsen:</t>
        </r>
        <r>
          <rPr>
            <sz val="9"/>
            <color indexed="81"/>
            <rFont val="Tahoma"/>
            <family val="2"/>
          </rPr>
          <t xml:space="preserve">
Viden om betegnelser og risici i forhold til det, som påvirker
mennesker fysisk og psykisk. Fx Arbejdsklima.</t>
        </r>
      </text>
    </comment>
    <comment ref="AQ22" authorId="0" shapeId="0" xr:uid="{21053F6C-09C9-473E-8950-AB31C20D29FD}">
      <text>
        <r>
          <rPr>
            <b/>
            <sz val="9"/>
            <color indexed="81"/>
            <rFont val="Tahoma"/>
            <family val="2"/>
          </rPr>
          <t>Bjoern:</t>
        </r>
        <r>
          <rPr>
            <sz val="9"/>
            <color indexed="81"/>
            <rFont val="Tahoma"/>
            <family val="2"/>
          </rPr>
          <t xml:space="preserve">
Viden om planlægning og anlæggelse af arealer og baner for anvendelse til luftfart.</t>
        </r>
      </text>
    </comment>
    <comment ref="C23" authorId="1" shapeId="0" xr:uid="{5390A4CF-F1FF-4814-9234-99AFBC1BBBE6}">
      <text>
        <r>
          <rPr>
            <b/>
            <sz val="9"/>
            <color indexed="81"/>
            <rFont val="Tahoma"/>
            <family val="2"/>
          </rPr>
          <t>Bjoern Antonsen:</t>
        </r>
        <r>
          <rPr>
            <sz val="9"/>
            <color indexed="81"/>
            <rFont val="Tahoma"/>
            <family val="2"/>
          </rPr>
          <t xml:space="preserve">
Versioner bruges til at håndtere interne arbejdsudgaver i et projektforløb. 
For de versioner, der udgives eksternt bliver versionen til en revision (tal), dvs. versionsnummeret skiftes til et tal.</t>
        </r>
      </text>
    </comment>
    <comment ref="U23" authorId="1" shapeId="0" xr:uid="{73977838-10D8-4D5F-8AE1-B1798D64CEBF}">
      <text>
        <r>
          <rPr>
            <b/>
            <sz val="9"/>
            <color indexed="81"/>
            <rFont val="Tahoma"/>
            <family val="2"/>
          </rPr>
          <t>Bjoern Antonsen:</t>
        </r>
        <r>
          <rPr>
            <sz val="9"/>
            <color indexed="81"/>
            <rFont val="Tahoma"/>
            <family val="2"/>
          </rPr>
          <t xml:space="preserve">
Information, der vedrører geometrisk eller
grafisk information</t>
        </r>
      </text>
    </comment>
    <comment ref="AQ23" authorId="0" shapeId="0" xr:uid="{28FF1955-25ED-433B-BB8D-C27B017433F2}">
      <text>
        <r>
          <rPr>
            <b/>
            <sz val="9"/>
            <color indexed="81"/>
            <rFont val="Tahoma"/>
            <family val="2"/>
          </rPr>
          <t>Bjoern:</t>
        </r>
        <r>
          <rPr>
            <sz val="9"/>
            <color indexed="81"/>
            <rFont val="Tahoma"/>
            <family val="2"/>
          </rPr>
          <t xml:space="preserve">
Viden om planlægning og udførelse af anlæg til fremføring af el, vand, varme og gas og bortskaffelse af spildevand og affald.</t>
        </r>
      </text>
    </comment>
    <comment ref="U24" authorId="1" shapeId="0" xr:uid="{25238448-435F-4D4F-B729-1AD0080A064A}">
      <text>
        <r>
          <rPr>
            <b/>
            <sz val="9"/>
            <color indexed="81"/>
            <rFont val="Tahoma"/>
            <family val="2"/>
          </rPr>
          <t>Bjoern Antonsen:</t>
        </r>
        <r>
          <rPr>
            <sz val="9"/>
            <color indexed="81"/>
            <rFont val="Tahoma"/>
            <family val="2"/>
          </rPr>
          <t xml:space="preserve">
Samling af dokumenter som fx udgør
grundlaget for en projektering, en udførelse, et
udbud, drift etc. Fx en bygherrestandard.</t>
        </r>
      </text>
    </comment>
    <comment ref="AQ24" authorId="0" shapeId="0" xr:uid="{A2385321-533B-46DF-8CDE-4A9F92ADC25F}">
      <text>
        <r>
          <rPr>
            <b/>
            <sz val="9"/>
            <color indexed="81"/>
            <rFont val="Tahoma"/>
            <family val="2"/>
          </rPr>
          <t>Bjoern:</t>
        </r>
        <r>
          <rPr>
            <sz val="9"/>
            <color indexed="81"/>
            <rFont val="Tahoma"/>
            <family val="2"/>
          </rPr>
          <t xml:space="preserve">
Viden om planlægning og anlæggelse af veje, pladser og relaterede konstruktioner for fremføring af køretøjer eller gående.</t>
        </r>
      </text>
    </comment>
    <comment ref="U25" authorId="1" shapeId="0" xr:uid="{93206CA3-986C-42F4-9EE1-26B3BBC58360}">
      <text>
        <r>
          <rPr>
            <b/>
            <sz val="9"/>
            <color indexed="81"/>
            <rFont val="Tahoma"/>
            <family val="2"/>
          </rPr>
          <t>Bjoern Antonsen:</t>
        </r>
        <r>
          <rPr>
            <sz val="9"/>
            <color indexed="81"/>
            <rFont val="Tahoma"/>
            <family val="2"/>
          </rPr>
          <t xml:space="preserve">
Samling af dokumenter som fx udgør et resultat efter en projektering, en
udførelse, et tilbud etc.</t>
        </r>
      </text>
    </comment>
    <comment ref="AQ25" authorId="0" shapeId="0" xr:uid="{66302986-998A-4FF1-95DE-4B42EDE0DE87}">
      <text>
        <r>
          <rPr>
            <b/>
            <sz val="9"/>
            <color indexed="81"/>
            <rFont val="Tahoma"/>
            <family val="2"/>
          </rPr>
          <t>Bjoern:</t>
        </r>
        <r>
          <rPr>
            <sz val="9"/>
            <color indexed="81"/>
            <rFont val="Tahoma"/>
            <family val="2"/>
          </rPr>
          <t xml:space="preserve">
Viden om planlægning og anlæggelse af strækning eller færdselslinje, der fører gennem et område fra ét punkt til et andet for fremføring af skinnekørende vogne. Fx Jernbane, letbane, monobane</t>
        </r>
      </text>
    </comment>
    <comment ref="AQ26" authorId="0" shapeId="0" xr:uid="{F9DD0935-98FC-4A48-A2CC-46A58F4B5A92}">
      <text>
        <r>
          <rPr>
            <b/>
            <sz val="9"/>
            <color indexed="81"/>
            <rFont val="Tahoma"/>
            <family val="2"/>
          </rPr>
          <t>Bjoern:</t>
        </r>
        <r>
          <rPr>
            <sz val="9"/>
            <color indexed="81"/>
            <rFont val="Tahoma"/>
            <family val="2"/>
          </rPr>
          <t xml:space="preserve">
Viden om planlægning og formgivning af bygværk, der fører over en sænkning i landskabet eller en anden færdselsåre. Fx Bro, viadukt.</t>
        </r>
      </text>
    </comment>
    <comment ref="AQ27" authorId="0" shapeId="0" xr:uid="{D84E75C8-BFFB-492C-81E4-E03BD44BC8AD}">
      <text>
        <r>
          <rPr>
            <b/>
            <sz val="9"/>
            <color indexed="81"/>
            <rFont val="Tahoma"/>
            <family val="2"/>
          </rPr>
          <t>Bjoern:</t>
        </r>
        <r>
          <rPr>
            <sz val="9"/>
            <color indexed="81"/>
            <rFont val="Tahoma"/>
            <family val="2"/>
          </rPr>
          <t xml:space="preserve">
Viden om planlægning og formgivning af bygværk, der fører under terræn eller vand eller igennem anden konstruktion. Fx Tunnel.</t>
        </r>
      </text>
    </comment>
    <comment ref="O28" authorId="2" shapeId="0" xr:uid="{B6FC74F7-F814-49E1-9E09-6917312BBCF6}">
      <text>
        <r>
          <rPr>
            <b/>
            <sz val="9"/>
            <color indexed="81"/>
            <rFont val="Tahoma"/>
            <family val="2"/>
          </rPr>
          <t>Bjørn Antonsen:</t>
        </r>
        <r>
          <rPr>
            <sz val="9"/>
            <color indexed="81"/>
            <rFont val="Tahoma"/>
            <family val="2"/>
          </rPr>
          <t xml:space="preserve">
ABR18 A11-A15</t>
        </r>
      </text>
    </comment>
    <comment ref="AQ28" authorId="0" shapeId="0" xr:uid="{25F100D9-254A-4DD1-B1EF-77ECB6A1BCF1}">
      <text>
        <r>
          <rPr>
            <b/>
            <sz val="9"/>
            <color indexed="81"/>
            <rFont val="Tahoma"/>
            <family val="2"/>
          </rPr>
          <t>Bjoern:</t>
        </r>
        <r>
          <rPr>
            <sz val="9"/>
            <color indexed="81"/>
            <rFont val="Tahoma"/>
            <family val="2"/>
          </rPr>
          <t xml:space="preserve">
Viden om planlægning og anlæggelse af samlede anlæg ved kyst eller bred, hvor skibe lægger til, lastes og losses. Fx Havn, fragthavn, passagerhavn.</t>
        </r>
      </text>
    </comment>
    <comment ref="AQ29" authorId="0" shapeId="0" xr:uid="{B3BCDC62-2B73-446E-8B43-10FF7E3C47B9}">
      <text>
        <r>
          <rPr>
            <b/>
            <sz val="9"/>
            <color indexed="81"/>
            <rFont val="Tahoma"/>
            <family val="2"/>
          </rPr>
          <t>Bjoern:</t>
        </r>
        <r>
          <rPr>
            <sz val="9"/>
            <color indexed="81"/>
            <rFont val="Tahoma"/>
            <family val="2"/>
          </rPr>
          <t xml:space="preserve">
Viden om planlægning, udvikling og installering af maskiner, udstyr samt produktions- og hjælpemidler for anvendelse i processer og til produktion. Fx Fabrikationsudstyr, transportbånd, bagagebånd, elevator, rulletrappe, rullefortov.</t>
        </r>
      </text>
    </comment>
    <comment ref="AQ30" authorId="0" shapeId="0" xr:uid="{A5947855-BD58-4C4E-923E-6A073DB8E6C4}">
      <text>
        <r>
          <rPr>
            <b/>
            <sz val="9"/>
            <color indexed="81"/>
            <rFont val="Tahoma"/>
            <family val="2"/>
          </rPr>
          <t>Bjoern:</t>
        </r>
        <r>
          <rPr>
            <sz val="9"/>
            <color indexed="81"/>
            <rFont val="Tahoma"/>
            <family val="2"/>
          </rPr>
          <t xml:space="preserve">
Viden om energigenererende kilder og deres anvendelse. Fx Vindmøller, solceller.</t>
        </r>
      </text>
    </comment>
    <comment ref="U32" authorId="2" shapeId="0" xr:uid="{CFD68554-24F4-4D89-91DF-9859EE3F5834}">
      <text>
        <r>
          <rPr>
            <b/>
            <sz val="9"/>
            <color indexed="81"/>
            <rFont val="Tahoma"/>
            <family val="2"/>
          </rPr>
          <t>Bjørn Antonsen:</t>
        </r>
        <r>
          <rPr>
            <sz val="9"/>
            <color indexed="81"/>
            <rFont val="Tahoma"/>
            <family val="2"/>
          </rPr>
          <t xml:space="preserve">
Aktiviteter omfattende udfærdigelse af materiale
i forbindelse med valg af tilbudsgiver,
prækvalificering, rettelsesblade,
tilbudsevaluering og udvælgelse, kontrahering,
prissætning af ydelser, arbejder og leverancer</t>
        </r>
      </text>
    </comment>
    <comment ref="U33" authorId="2" shapeId="0" xr:uid="{7120E848-E999-42D6-8444-59C0A0F96B08}">
      <text>
        <r>
          <rPr>
            <b/>
            <sz val="9"/>
            <color indexed="81"/>
            <rFont val="Tahoma"/>
            <family val="2"/>
          </rPr>
          <t>Bjørn Antonsen:</t>
        </r>
        <r>
          <rPr>
            <sz val="9"/>
            <color indexed="81"/>
            <rFont val="Tahoma"/>
            <family val="2"/>
          </rPr>
          <t xml:space="preserve">
Aktiviteter omfattende frembringelse af og produkter til brug for fysiske byggematerialer,
byggevarer, komponenter, systemleverancer og udførelse af et resultat</t>
        </r>
      </text>
    </comment>
    <comment ref="U34" authorId="2" shapeId="0" xr:uid="{8878A3D2-6083-43DD-A23C-2EBF82357B3B}">
      <text>
        <r>
          <rPr>
            <b/>
            <sz val="9"/>
            <color indexed="81"/>
            <rFont val="Tahoma"/>
            <family val="2"/>
          </rPr>
          <t>Bjørn Antonsen:</t>
        </r>
        <r>
          <rPr>
            <sz val="9"/>
            <color indexed="81"/>
            <rFont val="Tahoma"/>
            <family val="2"/>
          </rPr>
          <t xml:space="preserve">
Aktiviteter, som omfatter forvaltning af ejendomsportefølje, arealstyring, styring af en
ejendoms økonomiske og administrative forhold, bygningsdrift og vedligehold, renholdelse,
sikkerhed, kantinedrift, IT mv.</t>
        </r>
      </text>
    </comment>
    <comment ref="AQ34" authorId="2" shapeId="0" xr:uid="{3B970A32-AF9F-4CA0-99E8-5BF206AB3513}">
      <text>
        <r>
          <rPr>
            <b/>
            <sz val="9"/>
            <color indexed="81"/>
            <rFont val="Tahoma"/>
            <family val="2"/>
          </rPr>
          <t>Bjørn Antonsen:</t>
        </r>
        <r>
          <rPr>
            <sz val="9"/>
            <color indexed="81"/>
            <rFont val="Tahoma"/>
            <family val="2"/>
          </rPr>
          <t xml:space="preserve">
Viden om formgivning og sammensætning af bygninger, anlæg,
rum eller fysiske strukturer. Fx den bygningsmodel der danner rammen for fagmodellerne. Modellen indeholder bygningens rum, arealer og bygningsdele, knudepunkter og detaljer.</t>
        </r>
      </text>
    </comment>
    <comment ref="AQ35" authorId="2" shapeId="0" xr:uid="{71FC1875-8978-444B-B47A-47AD1CB73A8C}">
      <text>
        <r>
          <rPr>
            <b/>
            <sz val="9"/>
            <color indexed="81"/>
            <rFont val="Tahoma"/>
            <family val="2"/>
          </rPr>
          <t>Bjørn Antonsen:</t>
        </r>
        <r>
          <rPr>
            <sz val="9"/>
            <color indexed="81"/>
            <rFont val="Tahoma"/>
            <family val="2"/>
          </rPr>
          <t xml:space="preserve">
Viden om formgivning og indretning af, byer, bymiljøer, uderum
og natur. Fx en model som indeholder omgivelserne til arkitektmodellen i form af 3D kassemodeller af de omkringliggende bygninger og landskab.</t>
        </r>
      </text>
    </comment>
    <comment ref="AQ36" authorId="2" shapeId="0" xr:uid="{7D3ACA22-DEDD-4DA6-8037-0AC936F50B73}">
      <text>
        <r>
          <rPr>
            <b/>
            <sz val="9"/>
            <color indexed="81"/>
            <rFont val="Tahoma"/>
            <family val="2"/>
          </rPr>
          <t>Bjørn Antonsen:</t>
        </r>
        <r>
          <rPr>
            <sz val="9"/>
            <color indexed="81"/>
            <rFont val="Tahoma"/>
            <family val="2"/>
          </rPr>
          <t xml:space="preserve">
Viden om opmåling, kortlægning, fastlæggelse af skel og
registrering og afsætning af bygninger og anlæg. Fx terrænmodellen med angivelse af skelgrænser, beplantning og belægning omkring selve arkitektmodellen.</t>
        </r>
      </text>
    </comment>
    <comment ref="AQ37" authorId="2" shapeId="0" xr:uid="{66146EDF-5002-4BA0-BB78-0E9989C3FF5D}">
      <text>
        <r>
          <rPr>
            <b/>
            <sz val="9"/>
            <color indexed="81"/>
            <rFont val="Tahoma"/>
            <family val="2"/>
          </rPr>
          <t>Bjørn Antonsen:</t>
        </r>
        <r>
          <rPr>
            <sz val="9"/>
            <color indexed="81"/>
            <rFont val="Tahoma"/>
            <family val="2"/>
          </rPr>
          <t xml:space="preserve">
Viden om fremføring af vand, afløb, sanitet, varme, ventilation og
køling i bygninger. VVS: Varme, Ventilation og Sanitet (vand ind og ud/afløb). Fx en eller flere modelfiler indeholdende 3D-ventilation, -kloak, -varmerør og -anlæg og 3D-sanitet.</t>
        </r>
      </text>
    </comment>
    <comment ref="AQ38" authorId="2" shapeId="0" xr:uid="{60F8595B-C9B3-4698-82C1-B41034438E94}">
      <text>
        <r>
          <rPr>
            <b/>
            <sz val="9"/>
            <color indexed="81"/>
            <rFont val="Tahoma"/>
            <family val="2"/>
          </rPr>
          <t>Bjørn Antonsen:</t>
        </r>
        <r>
          <rPr>
            <sz val="9"/>
            <color indexed="81"/>
            <rFont val="Tahoma"/>
            <family val="2"/>
          </rPr>
          <t xml:space="preserve">
Viden om bygninger og anlægs fysiske, tekniske og funktionelle
opbygning og sammenbygning. Fx modelfiler som indeholder råhuset med det bærende og stabilisernde hovedsystem (fundament, bærende og stbilisernde vægge, bærende bjælker og spær, søjler og drager).</t>
        </r>
      </text>
    </comment>
    <comment ref="AQ39" authorId="0" shapeId="0" xr:uid="{5F5AF3FB-437D-4C2B-AE34-0C0CFE015A84}">
      <text>
        <r>
          <rPr>
            <b/>
            <sz val="9"/>
            <color indexed="81"/>
            <rFont val="Tahoma"/>
            <family val="2"/>
          </rPr>
          <t>Bjoern:</t>
        </r>
        <r>
          <rPr>
            <sz val="9"/>
            <color indexed="81"/>
            <rFont val="Tahoma"/>
            <family val="2"/>
          </rPr>
          <t xml:space="preserve">
Viden om planlægning og udførelse af anlæg til fremføring af el, vand, varme og gas og bortskaffelse af spildevand og affald.</t>
        </r>
      </text>
    </comment>
    <comment ref="U42" authorId="1" shapeId="0" xr:uid="{C42A173F-CBD3-4614-AB0E-2688178317C9}">
      <text>
        <r>
          <rPr>
            <b/>
            <sz val="9"/>
            <color indexed="81"/>
            <rFont val="Tahoma"/>
            <family val="2"/>
          </rPr>
          <t>Bjoern Antonsen:</t>
        </r>
        <r>
          <rPr>
            <sz val="9"/>
            <color indexed="81"/>
            <rFont val="Tahoma"/>
            <family val="2"/>
          </rPr>
          <t xml:space="preserve">
1) Sags-/regnskabsnumre, distributionsliste, dokument- og tegningsliste
2) Adresseliste, organisations -plan og -diagram, medarbejderliste
3) Paradigme, mapperygmærke, faneblade, udfyldelsesskabelon</t>
        </r>
      </text>
    </comment>
    <comment ref="U46" authorId="1" shapeId="0" xr:uid="{D4E08DDA-6526-4A8C-B0D0-0AC823481B2F}">
      <text>
        <r>
          <rPr>
            <b/>
            <sz val="9"/>
            <color indexed="81"/>
            <rFont val="Tahoma"/>
            <family val="2"/>
          </rPr>
          <t>Bjoern Antonsen:</t>
        </r>
        <r>
          <rPr>
            <sz val="9"/>
            <color indexed="81"/>
            <rFont val="Tahoma"/>
            <family val="2"/>
          </rPr>
          <t xml:space="preserve">
1) Afleveringsprotokol, overdragelsesdok.
2) Forsikringspolice, byggeskadeforsikring
3) Fuldmagt, bemyndigelse
4) Sikkerhedsstillelse, garanti
5) Acceptskrivelse, rammeaftale, entrepriseaftale, akkordaftale, rekvisition, ydelsesfordelingsdokument, kontrakt
6) Aftaleseddel, beskedseddel, beslutningsplan
7) IKT-aftale</t>
        </r>
      </text>
    </comment>
    <comment ref="U54" authorId="1" shapeId="0" xr:uid="{AB05448C-124A-42BF-AD9E-15ABD8EA60A4}">
      <text>
        <r>
          <rPr>
            <b/>
            <sz val="9"/>
            <color indexed="81"/>
            <rFont val="Tahoma"/>
            <family val="2"/>
          </rPr>
          <t>Bjoern Antonsen:</t>
        </r>
        <r>
          <rPr>
            <sz val="9"/>
            <color indexed="81"/>
            <rFont val="Tahoma"/>
            <family val="2"/>
          </rPr>
          <t xml:space="preserve">
1) Faktureringsplan, aconto begæring
2) Bevilling, tildeling
3) Omkostningsstyring, budgetopfølgning, stadeopgørelse
4) Kontoplan, økonomirapport, økonominotat, lønliste, akkordregnskab
5) Faktura, slutregning
6) Kalkulation, tilbudskalkulation
7) soliditetserklæring, tro love erklæring</t>
        </r>
      </text>
    </comment>
    <comment ref="U62" authorId="1" shapeId="0" xr:uid="{5A1AB584-511A-4D33-80B5-8E483C7342B0}">
      <text>
        <r>
          <rPr>
            <b/>
            <sz val="9"/>
            <color indexed="81"/>
            <rFont val="Tahoma"/>
            <family val="2"/>
          </rPr>
          <t>Bjoern Antonsen:</t>
        </r>
        <r>
          <rPr>
            <sz val="9"/>
            <color indexed="81"/>
            <rFont val="Tahoma"/>
            <family val="2"/>
          </rPr>
          <t xml:space="preserve">
1) Byggeandragende, BBR-oplysninger, matrikelkort
2) Anmeldelse- / færdigmeldingsblanket
3) Lokalplan, kommuneplan, tingbogsdokument, servitut
4) Bygningsfredning, brandstrategirapport
5) Byggetilladelse, grave-/støbetilladelse</t>
        </r>
      </text>
    </comment>
    <comment ref="U69" authorId="1" shapeId="0" xr:uid="{F7E345EA-90C2-4F59-B2E0-5892E0076352}">
      <text>
        <r>
          <rPr>
            <b/>
            <sz val="9"/>
            <color indexed="81"/>
            <rFont val="Tahoma"/>
            <family val="2"/>
          </rPr>
          <t>Bjoern Antonsen:</t>
        </r>
        <r>
          <rPr>
            <sz val="9"/>
            <color indexed="81"/>
            <rFont val="Tahoma"/>
            <family val="2"/>
          </rPr>
          <t xml:space="preserve">
1) Akustikberegning, statisk beregning, energirammeberegning, lysberegning
2) Opmåling
3) Registreringsfoto, tilstandsvurdering, energiaflæsning
4) Brand-, lys-, lyd-, vind- og trafiksimulering
5) Geoteknisk rapport, vejrligsrapport, asbest- og forureningsundersøgelse, bygningssynsrapport, TV-inspektion, Vurdering af Virkninger på Miljøet: VVM redegørelse</t>
        </r>
      </text>
    </comment>
    <comment ref="U76" authorId="1" shapeId="0" xr:uid="{D74A2C3F-1DF6-4608-A463-90EF92C754E1}">
      <text>
        <r>
          <rPr>
            <b/>
            <sz val="9"/>
            <color indexed="81"/>
            <rFont val="Tahoma"/>
            <family val="2"/>
          </rPr>
          <t>Bjoern Antonsen:</t>
        </r>
        <r>
          <rPr>
            <sz val="9"/>
            <color indexed="81"/>
            <rFont val="Tahoma"/>
            <family val="2"/>
          </rPr>
          <t xml:space="preserve">
Mødedagsorden, mødenotat, telefonnotat, beslutningsnotat, referater af møder etc.</t>
        </r>
      </text>
    </comment>
    <comment ref="U83" authorId="1" shapeId="0" xr:uid="{E1556D87-DACA-4BC5-A1BA-AD2B32B65F1E}">
      <text>
        <r>
          <rPr>
            <b/>
            <sz val="9"/>
            <color indexed="81"/>
            <rFont val="Tahoma"/>
            <family val="2"/>
          </rPr>
          <t>Bjoern Antonsen:</t>
        </r>
        <r>
          <rPr>
            <sz val="9"/>
            <color indexed="81"/>
            <rFont val="Tahoma"/>
            <family val="2"/>
          </rPr>
          <t xml:space="preserve">
1) Problemformulering, byggeprogram, projektbeskrivelse, konkurrencebeskrivelse, ideoplægsbeskrivelse, projektforslagsbeskrivelse
2) Byggesags- og anlægsbeskrivelse, arbejds- og bygningsdelsbeskrivelse, metodebeskrivelse, funktionsbeskrivelse, montage- og leverancespecifikation
3) Arealoversigt, mængder, tilbudsliste, tag-dokument, styklister
4) Rumskema, dørskema, inventarliste, bestykningsliste
5) Plan for sikkerhed og sundhed, arbejdsinstruks, arbejdsmiljøplan, certifikat, Arbejdstilsynets vejledning og anvisning, AT-henvendelse, arbejdspladsvurdering (APV), arbejdspladstjekliste, analyse og forebyggelse af ulykker, vejledning til offshore.
6) Arbejdsprocedure, indkøbs- og leveranceplan, vinterforanstaltning, materiel disposition, materiale disposition, bukkeliste, læsseliste, lejeliste, byggeaffaldshåndtering
7) Miljøprogram, miljøkortlægning, miljøscreening, miljømål, miljøplan, miljøberedskabsplan, miljøprioritering, affaldshåndtering, miljømærkning, miljøpolitik, miljøgodkendelse
8) Materiale produkt- og datablad, produktspecifikation, CE-mærkning, 
9) Driftplan, driftshåndbog, bygningsdelskort, driftkort, nøgleskema, pumpeliste, ventilliste, I/O liste, vedligeholdelsesvejledning, rengøringsvejledning</t>
        </r>
      </text>
    </comment>
    <comment ref="U93" authorId="1" shapeId="0" xr:uid="{C02EE667-8791-408F-A01A-16FD099DCDA3}">
      <text>
        <r>
          <rPr>
            <b/>
            <sz val="9"/>
            <color indexed="81"/>
            <rFont val="Tahoma"/>
            <family val="2"/>
          </rPr>
          <t>Bjoern Antonsen:</t>
        </r>
        <r>
          <rPr>
            <sz val="9"/>
            <color indexed="81"/>
            <rFont val="Tahoma"/>
            <family val="2"/>
          </rPr>
          <t xml:space="preserve">
1) Afvigelsesrapport, granskningsnotat, projekteringscheck- og huskeliste, spørgsmål-svar-liste, procesgranskning 
2) Kontrolplan, projektkontrol, proceskontrol, egenkontrol, kollisionskontrol, konsistenskontrol
3) Dokumentationsdokumenter, modtagekontrol, logbog, projektlog
4) Kvalitetshåndbog, kvalitetskrav, kvalitetsniveau
5) Risikoanalyse, risikostyring
6) Tilsynsplan, tilsynsnotat
7) Fejl- og mangelliste
8) Teknisk forespørgsel, projektafklaring, afvigelsesrapport
9) Auditrapport, kvalitetsaudit</t>
        </r>
      </text>
    </comment>
    <comment ref="U104" authorId="1" shapeId="0" xr:uid="{F55C2BC7-7F8F-4106-ABD3-B75F45025BE6}">
      <text>
        <r>
          <rPr>
            <b/>
            <sz val="9"/>
            <color indexed="81"/>
            <rFont val="Tahoma"/>
            <family val="2"/>
          </rPr>
          <t>Bjoern Antonsen:</t>
        </r>
        <r>
          <rPr>
            <sz val="9"/>
            <color indexed="81"/>
            <rFont val="Tahoma"/>
            <family val="2"/>
          </rPr>
          <t xml:space="preserve">
1) Forhindringsliste, aktivitetsliste, beslutningsplan, procesplan
2) Hovedtidsplan, projekteringstidsplan, udbudstidsplan, tilbudstidsplan, udførelsestidsplan, arbejdstidsplan, produktionstidsplan
3) Ugeplan, bemandingsplan, frekvensplan, timeseddel</t>
        </r>
      </text>
    </comment>
    <comment ref="U108" authorId="1" shapeId="0" xr:uid="{04EECA41-5D5C-4D98-B2C3-A7162CE15814}">
      <text>
        <r>
          <rPr>
            <b/>
            <sz val="9"/>
            <color indexed="81"/>
            <rFont val="Tahoma"/>
            <family val="2"/>
          </rPr>
          <t>Bjoern Antonsen:</t>
        </r>
        <r>
          <rPr>
            <sz val="9"/>
            <color indexed="81"/>
            <rFont val="Tahoma"/>
            <family val="2"/>
          </rPr>
          <t xml:space="preserve">
Samling af dokumenter som fx udgør
grundlaget for en projektering, en udførelse, et
udbud, drift etc. Fx en bygherrestandard.</t>
        </r>
      </text>
    </comment>
    <comment ref="U114" authorId="1" shapeId="0" xr:uid="{1E236DD6-2A59-438C-A249-FDB563E92CBB}">
      <text>
        <r>
          <rPr>
            <b/>
            <sz val="9"/>
            <color indexed="81"/>
            <rFont val="Tahoma"/>
            <family val="2"/>
          </rPr>
          <t>Bjoern Antonsen:</t>
        </r>
        <r>
          <rPr>
            <sz val="9"/>
            <color indexed="81"/>
            <rFont val="Tahoma"/>
            <family val="2"/>
          </rPr>
          <t xml:space="preserve">
Samling af dokumenter som fx udgør et resultat efter en projektering, en
udførelse, et tilbud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Bjoern Antonsen</author>
  </authors>
  <commentList>
    <comment ref="C6" authorId="0" shapeId="0" xr:uid="{58686B6B-9459-45BE-B1C7-60F8FFA175B9}">
      <text>
        <r>
          <rPr>
            <sz val="9"/>
            <color indexed="81"/>
            <rFont val="Tahoma"/>
            <family val="2"/>
          </rPr>
          <t xml:space="preserve">Eks. På et Projekt-ID. 
Hvis modelfilen er et individuelt projekt, kan gruppenummeret erstattes af den studerendes initialer. 
Underscore kan undlades af pladshensyn og hensyn til filnavnlængden.
</t>
        </r>
      </text>
    </comment>
    <comment ref="F11" authorId="0" shapeId="0" xr:uid="{9CAC3E4D-0E1B-4898-A849-660BA705103B}">
      <text>
        <r>
          <rPr>
            <b/>
            <sz val="8"/>
            <color indexed="81"/>
            <rFont val="Tahoma"/>
            <family val="2"/>
          </rPr>
          <t>Filtype bruges kun i filnavne!
F01: Tegningsfil. Typisk 2D-AutoCAD-tegninger eller tegningere i anden 2D-software. F1 er ikke at forveksle med F6 som er digitalt udtræk/print/plot.
F02: Fagmodel. Typisk en Revit eller anden BIM-modelfil. Arkitektmodel, Terrænmodel, Ingeniørmodeller.
F03: Udvekslingsfagmodel. Modelfil oprettet ud fra en eller flere fagmodeller med det formål at formidle modeldata fra ét fagområde til et andet. Typisk anvendt for 3-d-modelfiler, fx IFC-model
F04: Fællesmodel. Modelfil der indeholdes flere forskellige fagmodeller linket sammen i en fælles model til brug for granskning, visualisering og konsistenskontrol. Typisk anvendt for 3-d-modelfiler, fx Naviswork, BiMcollab og Solibri.
F05: Modeludtræksfil. Udtræk fra en fagmodel af bygningsdele, fx tagkonstruktionen, møbler, vægge m.v. vha. Revit: Groups→Convert Group to file (Link). 
F06: Digital plot. Digital tegning i form af print i PDF, DWF, jpg m.v. 
F07: Notationsfil. Typisk tegningsrammer, tegningsskilte, templates, noter, signaturforklaringer m.v i en fil/family.
F08: Symbolfil. Typisk 2D-symboler. Fx brandsymboler, el-symboler mv. Kan være lavet i Revit eller AutoCAD.
F09: Linjeføringsfil. Kan ikke vælges i systemet. Typisk DSB filer inden for veje og jernbaner.
F10: Objektfil. Typisk 3D objekter fx som loadable families i Revit.
F11: Hovedfil/Centralfil. Brugere af BIM360 ligger centralfilen oppe i skyen og loaklfilen er gemt på computeren.
F12: Viewfil. Fil der indeholder views, som benyttes som referencefil for tegnings, fagmodel eller fællesmodeller. Fx Revit (RVT), ArchiCAD (PLN), AutoCAD(DWG), BIM Collaboration Format (BCF), Tekla (TBP), Navisworks (NWD)
F13: Skitser. Typisk indskannede 2D-skitser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Bjørn Antonsen</author>
  </authors>
  <commentList>
    <comment ref="S8" authorId="0" shapeId="0" xr:uid="{07AC2995-F6EF-4B5F-8D46-4ABB2C6F7BC7}">
      <text>
        <r>
          <rPr>
            <b/>
            <sz val="9"/>
            <color indexed="81"/>
            <rFont val="Tahoma"/>
            <family val="2"/>
          </rPr>
          <t>Løbenummer</t>
        </r>
        <r>
          <rPr>
            <sz val="9"/>
            <color indexed="81"/>
            <rFont val="Tahoma"/>
            <family val="2"/>
          </rPr>
          <t xml:space="preserve">
Der kan enten vælges et fortløbende løbenummer for alle tegninger uanset vidensområde, eller hvert vidensområde får sit eget løbenummer.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<sst xmlns="http://schemas.openxmlformats.org/spreadsheetml/2006/main" count="1311" uniqueCount="998">
  <si>
    <t>Filnavn:</t>
  </si>
  <si>
    <t>Udfyld selv de grønne felter, eller tilføj nye ↓</t>
  </si>
  <si>
    <t>Informationshåndtering - OK</t>
  </si>
  <si>
    <t>Efter DS/EN ISO 4157</t>
  </si>
  <si>
    <t>Præfiks</t>
  </si>
  <si>
    <t>Metadatanavn samt eksempler på værdikoder</t>
  </si>
  <si>
    <t>Udarbejdet Af (Åben):</t>
  </si>
  <si>
    <t>Initialer:</t>
  </si>
  <si>
    <t>Kontrolleret af (Åben)</t>
  </si>
  <si>
    <t>Værdikode</t>
  </si>
  <si>
    <t>Kontroldato</t>
  </si>
  <si>
    <t>SoftwareVersion (Åben)</t>
  </si>
  <si>
    <t>CAD-version</t>
  </si>
  <si>
    <t>Fase_Kort (Åben)</t>
  </si>
  <si>
    <t>VirksomhedsType (Åben)</t>
  </si>
  <si>
    <t>Indholdstype_DOK_Kort (Bunden/Åben)</t>
  </si>
  <si>
    <t>DOKumentation (Bunden)</t>
  </si>
  <si>
    <t>ETage (Åben)</t>
  </si>
  <si>
    <t>FilType (Bunden)</t>
  </si>
  <si>
    <t>Mappe</t>
  </si>
  <si>
    <t>StatUs (Bunden)</t>
  </si>
  <si>
    <t>AfbildningsType (Bunden)</t>
  </si>
  <si>
    <t>Info. Niveau (Bunden)</t>
  </si>
  <si>
    <t>VidensOmråde (Bunden)</t>
  </si>
  <si>
    <t>FagDisciplin (Åben)</t>
  </si>
  <si>
    <t>Beskrivelse</t>
  </si>
  <si>
    <t>Løbenummer (Åben)</t>
  </si>
  <si>
    <t>ProcesType (Bunden)</t>
  </si>
  <si>
    <t>Rolle (Bunden)</t>
  </si>
  <si>
    <t>STade (Bunden)</t>
  </si>
  <si>
    <t>Version (Bunden)</t>
  </si>
  <si>
    <t>Revision (Bunden)</t>
  </si>
  <si>
    <t>Kontraktlig Organisation (Bunden)</t>
  </si>
  <si>
    <t>Værdiliste</t>
  </si>
  <si>
    <t>UdVeksling (Bunden)</t>
  </si>
  <si>
    <t>ENTreprisetype (Åben)</t>
  </si>
  <si>
    <t>A</t>
  </si>
  <si>
    <t>Fase (Projekteringsfase 1-8: A1:Idéoplæg; A2: Program; A3: Dispositionsforslag; A4: Projektforslag; A5: Forprojekt; A6: Hovedprojekt; A7: Udførelse; A8: Drift)</t>
  </si>
  <si>
    <t>Gruppe 2</t>
  </si>
  <si>
    <t>G2</t>
  </si>
  <si>
    <t>Ideoplæg(A1)</t>
  </si>
  <si>
    <t>A1</t>
  </si>
  <si>
    <t xml:space="preserve"> </t>
  </si>
  <si>
    <t>.</t>
  </si>
  <si>
    <t>R01</t>
  </si>
  <si>
    <t>B</t>
  </si>
  <si>
    <t>Virksomhedstype (Aktør efter forretningsmæssigt virke 01-21: B01: Bygherre; B02: Rådgiver; B03: Producent; B04: Leverandør; B05: Entreprenør; B12:  Myndighed; etc.)</t>
  </si>
  <si>
    <t>Niels Nielsen</t>
  </si>
  <si>
    <t>NN</t>
  </si>
  <si>
    <t>Revit 2023</t>
  </si>
  <si>
    <t>Re23</t>
  </si>
  <si>
    <t>Byggeprogram(A2)</t>
  </si>
  <si>
    <t>A2</t>
  </si>
  <si>
    <t>Bygherre(B01)</t>
  </si>
  <si>
    <t>B01</t>
  </si>
  <si>
    <t>BASIS (C01)</t>
  </si>
  <si>
    <t>C01</t>
  </si>
  <si>
    <t>Grundlag(D1)</t>
  </si>
  <si>
    <t>D1</t>
  </si>
  <si>
    <t>E00</t>
  </si>
  <si>
    <t>Tegningsfil(F01)</t>
  </si>
  <si>
    <t>F01</t>
  </si>
  <si>
    <t>GEOMETRI (C07)</t>
  </si>
  <si>
    <t>Under udarbejdelse(G1)</t>
  </si>
  <si>
    <t>G1</t>
  </si>
  <si>
    <t>H0: Generelt</t>
  </si>
  <si>
    <t>H0</t>
  </si>
  <si>
    <t>Info. Niveau 1(J1)</t>
  </si>
  <si>
    <t>J1</t>
  </si>
  <si>
    <t>Styring og infohåndtering(K00)</t>
  </si>
  <si>
    <t>K00</t>
  </si>
  <si>
    <t>Afløb (M01)</t>
  </si>
  <si>
    <t>M01</t>
  </si>
  <si>
    <t xml:space="preserve">Faglig viden om installationer, som fører flydende strømme bort. </t>
  </si>
  <si>
    <t>N01</t>
  </si>
  <si>
    <t>Ledelse og styring(P1)</t>
  </si>
  <si>
    <t>P1</t>
  </si>
  <si>
    <t>R02</t>
  </si>
  <si>
    <t>Fremtidigt, nyt(S1)</t>
  </si>
  <si>
    <t>S1</t>
  </si>
  <si>
    <t>Bygherreleverance (W01)</t>
  </si>
  <si>
    <t>W01</t>
  </si>
  <si>
    <t>Afsende(X1)</t>
  </si>
  <si>
    <t>X1</t>
  </si>
  <si>
    <t>Jord- &amp; kloakentreprise(Y10)</t>
  </si>
  <si>
    <t>Y10</t>
  </si>
  <si>
    <t>C</t>
  </si>
  <si>
    <t>Indholdstype (Dokumentindhold 01-11: C01: Basis; C02: Aftale; C03: Økonomi; osv.)</t>
  </si>
  <si>
    <t>Mogens Mogensen</t>
  </si>
  <si>
    <t>MM</t>
  </si>
  <si>
    <t>Revit 2024</t>
  </si>
  <si>
    <t>Re24</t>
  </si>
  <si>
    <t>Dispositionforslag(A3)</t>
  </si>
  <si>
    <t>A3</t>
  </si>
  <si>
    <t>Rådgiver(B02)</t>
  </si>
  <si>
    <t>B02</t>
  </si>
  <si>
    <t>AFTALE (C02)</t>
  </si>
  <si>
    <t>C02</t>
  </si>
  <si>
    <t>Aflevering(D2)</t>
  </si>
  <si>
    <t>D2</t>
  </si>
  <si>
    <t>E01</t>
  </si>
  <si>
    <t>Fagmodel(F02)</t>
  </si>
  <si>
    <t>F02</t>
  </si>
  <si>
    <t>Under kontrol(G2)</t>
  </si>
  <si>
    <t>H1: Plan</t>
  </si>
  <si>
    <t>H1</t>
  </si>
  <si>
    <t>Info. Niveau 2(J2)</t>
  </si>
  <si>
    <t>J2</t>
  </si>
  <si>
    <t>Arkitektur(K01)</t>
  </si>
  <si>
    <t>K01</t>
  </si>
  <si>
    <t>Akustik og lyd (M02)</t>
  </si>
  <si>
    <t>M02</t>
  </si>
  <si>
    <t>Faglig viden om dannelse af, forplantning af og egenskaber ved lydbølger. Lydabsorption, lydgengivelse, lydmåling, lydisolering</t>
  </si>
  <si>
    <t>N02</t>
  </si>
  <si>
    <t>Planlægning(P2)</t>
  </si>
  <si>
    <t>P2</t>
  </si>
  <si>
    <t>R03</t>
  </si>
  <si>
    <t>Eksisterende(S2)</t>
  </si>
  <si>
    <t>S2</t>
  </si>
  <si>
    <t>Rådgivning (W02)</t>
  </si>
  <si>
    <t>W02</t>
  </si>
  <si>
    <t>Modtaget(X2)</t>
  </si>
  <si>
    <t>X2</t>
  </si>
  <si>
    <t>Jordentreprise(Y11)</t>
  </si>
  <si>
    <t>Y11</t>
  </si>
  <si>
    <t>D</t>
  </si>
  <si>
    <t>Dokumentation 1-2 (D1: Projektgrundlag; D2: Aflevering)</t>
  </si>
  <si>
    <t>Lars larsen</t>
  </si>
  <si>
    <t>LL</t>
  </si>
  <si>
    <t>AutoCAD 2023</t>
  </si>
  <si>
    <t>Au23</t>
  </si>
  <si>
    <t>Projektforslag(A4)</t>
  </si>
  <si>
    <t>A4</t>
  </si>
  <si>
    <t>Producent(B03)</t>
  </si>
  <si>
    <t>B03</t>
  </si>
  <si>
    <t>ØKONOMI (C03)</t>
  </si>
  <si>
    <t>C03</t>
  </si>
  <si>
    <t>E02</t>
  </si>
  <si>
    <t>Udv.model(F03)</t>
  </si>
  <si>
    <t>F03</t>
  </si>
  <si>
    <t>Under godkendelse(G3)</t>
  </si>
  <si>
    <t>G3</t>
  </si>
  <si>
    <t>H2: Opstalt</t>
  </si>
  <si>
    <t>H2</t>
  </si>
  <si>
    <t>Info. Niveau 3(J3)</t>
  </si>
  <si>
    <t>J3</t>
  </si>
  <si>
    <t>Landskab(K02)</t>
  </si>
  <si>
    <t>K02</t>
  </si>
  <si>
    <t>Alarm og overvåg- ning (M03)</t>
  </si>
  <si>
    <t>M03</t>
  </si>
  <si>
    <t xml:space="preserve">Faglig viden om installationer for strøm i form af monitorering og alarmering. </t>
  </si>
  <si>
    <t>N03</t>
  </si>
  <si>
    <t>Udbud og Tilbud(P3)</t>
  </si>
  <si>
    <t>P3</t>
  </si>
  <si>
    <t>R04</t>
  </si>
  <si>
    <t>Nedrivning, fjernes(S3)</t>
  </si>
  <si>
    <t>S3</t>
  </si>
  <si>
    <t>Totalrådgivning (W03)</t>
  </si>
  <si>
    <t>W03</t>
  </si>
  <si>
    <t>Kloakentreprise(Y12)</t>
  </si>
  <si>
    <t>Y12</t>
  </si>
  <si>
    <t>E</t>
  </si>
  <si>
    <t>Etage (E0: Nederste etage, E1; E2; osv.)</t>
  </si>
  <si>
    <t>Hans Hansen</t>
  </si>
  <si>
    <t>HH</t>
  </si>
  <si>
    <t>AutoCAD 2024</t>
  </si>
  <si>
    <t>Au24</t>
  </si>
  <si>
    <t>Myndighedsprojekt(A5)</t>
  </si>
  <si>
    <t>A5</t>
  </si>
  <si>
    <t>Leverandør(B04)</t>
  </si>
  <si>
    <t>B04</t>
  </si>
  <si>
    <t>MYNDIGHED OG instanser (C04)</t>
  </si>
  <si>
    <t>C04</t>
  </si>
  <si>
    <t>E03</t>
  </si>
  <si>
    <t>Fællesmodel(F04)</t>
  </si>
  <si>
    <t>F04</t>
  </si>
  <si>
    <t>Udgivet(G4)</t>
  </si>
  <si>
    <t>G4</t>
  </si>
  <si>
    <t>H3: Snit</t>
  </si>
  <si>
    <t>H3</t>
  </si>
  <si>
    <t>Info. Niveau 4(J4)</t>
  </si>
  <si>
    <t>J4</t>
  </si>
  <si>
    <t>Indretning(K03)</t>
  </si>
  <si>
    <t>K03</t>
  </si>
  <si>
    <t>Arealforvaltning (M04)</t>
  </si>
  <si>
    <t>M04</t>
  </si>
  <si>
    <t xml:space="preserve">Faglig viden om håndtering af aktivers arealer og deres anven- delse. </t>
  </si>
  <si>
    <t>N04</t>
  </si>
  <si>
    <t>Programmering(P4)</t>
  </si>
  <si>
    <t>P4</t>
  </si>
  <si>
    <t>R05</t>
  </si>
  <si>
    <t>Midlertidigt(S4)</t>
  </si>
  <si>
    <t>S4</t>
  </si>
  <si>
    <t>Underrådgivning (W04)</t>
  </si>
  <si>
    <t>W04</t>
  </si>
  <si>
    <t>Belægningsentreprise(Y32)</t>
  </si>
  <si>
    <t>Y32</t>
  </si>
  <si>
    <t>F</t>
  </si>
  <si>
    <t>Filtype (Digital tegnings-filtype 1-9: F1: Tegningsfil; F2: Fagmodel; F3: Udvekslingsmodel; F4: Fællesmodel; F5: Udtræksfil; F6: Digitalt plot; m.v.)</t>
  </si>
  <si>
    <t>Udbudsprojekt(A6)</t>
  </si>
  <si>
    <t>A6</t>
  </si>
  <si>
    <t>Entreprenør(B05)</t>
  </si>
  <si>
    <t>B05</t>
  </si>
  <si>
    <t>ANALYSE (C05)</t>
  </si>
  <si>
    <t>C05</t>
  </si>
  <si>
    <t>E04</t>
  </si>
  <si>
    <t>Modeludtræksfil(F05)</t>
  </si>
  <si>
    <t>F05</t>
  </si>
  <si>
    <t>Erstattet(G5)</t>
  </si>
  <si>
    <t>G5</t>
  </si>
  <si>
    <t>H4: Bygningsudsnit</t>
  </si>
  <si>
    <t>H4</t>
  </si>
  <si>
    <t>Info. Niveau 5(J5)</t>
  </si>
  <si>
    <t>J5</t>
  </si>
  <si>
    <t>By(K04)</t>
  </si>
  <si>
    <t>K04</t>
  </si>
  <si>
    <t>Belysning (M05)</t>
  </si>
  <si>
    <t>M05</t>
  </si>
  <si>
    <t xml:space="preserve">Faglig viden om installationer for strøm i form af kunstig belys- ning ved lyskilde. </t>
  </si>
  <si>
    <t>N05</t>
  </si>
  <si>
    <t>Projektering(P5)</t>
  </si>
  <si>
    <t>P5</t>
  </si>
  <si>
    <t>R06</t>
  </si>
  <si>
    <t>Demonteres og genmonteres(S5)</t>
  </si>
  <si>
    <t>S5</t>
  </si>
  <si>
    <t>Totalentreprise (W05)</t>
  </si>
  <si>
    <t>W05</t>
  </si>
  <si>
    <t>Betonentreprise(Y40)</t>
  </si>
  <si>
    <t>Y40</t>
  </si>
  <si>
    <t>G</t>
  </si>
  <si>
    <t>Status (Dokumentets stade 1-6: G1: Under udarbejdelse; G2: Under kontrol; G3: Under godkendelse; G4: Udgivet; G5: Erstattet; G6: Udgået)</t>
  </si>
  <si>
    <t>Udførelsesprojekt(A7)</t>
  </si>
  <si>
    <t>A7</t>
  </si>
  <si>
    <t>Ejendomsforvalter(B07)</t>
  </si>
  <si>
    <t>B07</t>
  </si>
  <si>
    <t>MØDE (C06)</t>
  </si>
  <si>
    <t>C06</t>
  </si>
  <si>
    <t>DokumentForm - CAD (Bunden/Åben)</t>
  </si>
  <si>
    <t>Kontrolværdi</t>
  </si>
  <si>
    <t>E05</t>
  </si>
  <si>
    <t>Digitalt plot/udtræk(F06)</t>
  </si>
  <si>
    <t>F06</t>
  </si>
  <si>
    <t>Udgået(G6)</t>
  </si>
  <si>
    <t>G6</t>
  </si>
  <si>
    <t>H5: Detalje</t>
  </si>
  <si>
    <t>H5</t>
  </si>
  <si>
    <t>Info. Niveau 6(J6)</t>
  </si>
  <si>
    <t>J6</t>
  </si>
  <si>
    <t>Design(K05)</t>
  </si>
  <si>
    <t>K05</t>
  </si>
  <si>
    <t>Brand og brand- rådgivning (M06)</t>
  </si>
  <si>
    <t>M06</t>
  </si>
  <si>
    <t>Faglig viden om sikring af bygninger og bygningsbrugere mod ild og dokumentation af dette. Flugtveje, brandsektionering</t>
  </si>
  <si>
    <t>N06</t>
  </si>
  <si>
    <t>Fabrikation(P6)</t>
  </si>
  <si>
    <t>P6</t>
  </si>
  <si>
    <t>R07</t>
  </si>
  <si>
    <t>Hovedentreprise (W06)</t>
  </si>
  <si>
    <t>W06</t>
  </si>
  <si>
    <t>Murerentreprise(Y50)</t>
  </si>
  <si>
    <t>Y50</t>
  </si>
  <si>
    <t>H</t>
  </si>
  <si>
    <t>Afbildningstype (Digital tegningstype 0-7: H0: Generelt; H1: Plan; H2: Opstalt; H3: Snit; H4: Bygningsudsnit; H5: Detalje; H6: Diagram eller skema; H7: Rumlig afbildning)</t>
  </si>
  <si>
    <t>Udførelse (A8)</t>
  </si>
  <si>
    <t>A8</t>
  </si>
  <si>
    <t>B07.01</t>
  </si>
  <si>
    <t>TEKNISK SPECIFIKATION (C08)</t>
  </si>
  <si>
    <t>C08</t>
  </si>
  <si>
    <t>Sheets kun i Model</t>
  </si>
  <si>
    <t>E06</t>
  </si>
  <si>
    <t>Notationsfil(F07)</t>
  </si>
  <si>
    <t>F07</t>
  </si>
  <si>
    <t>H6: Diagram/skema</t>
  </si>
  <si>
    <t>H6</t>
  </si>
  <si>
    <t>Info. Niveau 7(J7)</t>
  </si>
  <si>
    <t>J7</t>
  </si>
  <si>
    <t>Kort- og geodata(K06)</t>
  </si>
  <si>
    <t>K06</t>
  </si>
  <si>
    <t>Bredbånd (M07)</t>
  </si>
  <si>
    <t>M07</t>
  </si>
  <si>
    <t>Faglig viden om installationer for telefon, internet, lysledere, kabel-TV mv.. Telefon, internet, lysledere, kabel-TV</t>
  </si>
  <si>
    <t>N07</t>
  </si>
  <si>
    <t>Udførelse(P7)</t>
  </si>
  <si>
    <t>P7</t>
  </si>
  <si>
    <t>R08</t>
  </si>
  <si>
    <t>Storentreprise (W07)</t>
  </si>
  <si>
    <t>W07</t>
  </si>
  <si>
    <t>Tømrer- &amp; snedkerentreprise(Y60)</t>
  </si>
  <si>
    <t>Y60</t>
  </si>
  <si>
    <t>I</t>
  </si>
  <si>
    <t>Projekt id (Kode som entydigt identificerer et projekt for alle parter)</t>
  </si>
  <si>
    <t>Aflevering (A9)</t>
  </si>
  <si>
    <t>A9</t>
  </si>
  <si>
    <t>B07.02</t>
  </si>
  <si>
    <t>OPLYSNING (C09)</t>
  </si>
  <si>
    <t>C09</t>
  </si>
  <si>
    <t>Sheets i 2D tegne-program</t>
  </si>
  <si>
    <t>E0X</t>
  </si>
  <si>
    <t>Symbolfil(F08)</t>
  </si>
  <si>
    <t>F08</t>
  </si>
  <si>
    <t>H7: Rumlig afbildning</t>
  </si>
  <si>
    <t>H7</t>
  </si>
  <si>
    <t>Elektroteknik og IT(K07)</t>
  </si>
  <si>
    <t>K07</t>
  </si>
  <si>
    <t>Byggemodning (M08)</t>
  </si>
  <si>
    <t>M08</t>
  </si>
  <si>
    <t>Faglig viden om udarbejdelse af planer for etablering af fysisk infrastruktur for bebyggelse. Byggeforberedelse</t>
  </si>
  <si>
    <t>N08</t>
  </si>
  <si>
    <t>Drift(P8)</t>
  </si>
  <si>
    <t>P8</t>
  </si>
  <si>
    <t>R09</t>
  </si>
  <si>
    <t>Underentreprise (W08)</t>
  </si>
  <si>
    <t>W08</t>
  </si>
  <si>
    <t>Tømrerentreprise(Y61)</t>
  </si>
  <si>
    <t>Y61</t>
  </si>
  <si>
    <t>J</t>
  </si>
  <si>
    <t>Informationsniveau (CCS-informationsniveau 1-7: Syv stigende detaljeringsgrader)</t>
  </si>
  <si>
    <t>B07.03</t>
  </si>
  <si>
    <t>KVALITETSSTYRING (C10)</t>
  </si>
  <si>
    <t>C10</t>
  </si>
  <si>
    <t>Sheets i modtaget PDF-fil</t>
  </si>
  <si>
    <t>GRUNDLAG (D1)</t>
  </si>
  <si>
    <t>Linjeføringsfil(F09)</t>
  </si>
  <si>
    <t>F09</t>
  </si>
  <si>
    <t>Mekaniske installationer(K08)</t>
  </si>
  <si>
    <t>K08</t>
  </si>
  <si>
    <t>Byggeplads (M09)</t>
  </si>
  <si>
    <t>M09</t>
  </si>
  <si>
    <t xml:space="preserve">Faglig viden om arbejdsområder til opførelse af bebyggelse og/eller anlæg. </t>
  </si>
  <si>
    <t>N09</t>
  </si>
  <si>
    <t>Serevice(P9)</t>
  </si>
  <si>
    <t>P9</t>
  </si>
  <si>
    <t>R10</t>
  </si>
  <si>
    <t>Fagentreprise (W09)</t>
  </si>
  <si>
    <t>W09</t>
  </si>
  <si>
    <t>Snedkerentreprise(Y62)</t>
  </si>
  <si>
    <t>Y62</t>
  </si>
  <si>
    <t>K</t>
  </si>
  <si>
    <t>Vidensområde 01-17 (K01: Arkitektur; K02: By- &amp; landskab; K06: Kort - &amp; landmåling; K08: Mekaniske installationer; K09: Konstruktioner; mm.)</t>
  </si>
  <si>
    <t>Modelfilnavne (Åben)</t>
  </si>
  <si>
    <t>B12</t>
  </si>
  <si>
    <t>TID- &amp; RESSOURCESTYRING (C11)</t>
  </si>
  <si>
    <t>C11</t>
  </si>
  <si>
    <t>Sheets i eksporteret PDF-fil fra Model</t>
  </si>
  <si>
    <t>Objektfil(F10)</t>
  </si>
  <si>
    <t>F10</t>
  </si>
  <si>
    <t>Konstruktioner(K09)</t>
  </si>
  <si>
    <t>K09</t>
  </si>
  <si>
    <t>Bygningsautomatik (CTS, BMS) (M10)</t>
  </si>
  <si>
    <t>M10</t>
  </si>
  <si>
    <t xml:space="preserve">Faglig viden om funktioner uden menneskelig indgriben, som samarbejder med eller indgår som en del af en bygning og dens systemer. </t>
  </si>
  <si>
    <t>N10</t>
  </si>
  <si>
    <t>Myndighedsbehandling(P10)</t>
  </si>
  <si>
    <t>P10</t>
  </si>
  <si>
    <t>R11</t>
  </si>
  <si>
    <t>OPP Offentlig-Privat-Partnerskab (W10)</t>
  </si>
  <si>
    <t>W10</t>
  </si>
  <si>
    <t>Loftentreprise(Y65)</t>
  </si>
  <si>
    <t>Y65</t>
  </si>
  <si>
    <t>L</t>
  </si>
  <si>
    <t>Lokation (Emnets fysiske placering fx trappetype G3: LG3)</t>
  </si>
  <si>
    <t>Bygningsmodel</t>
  </si>
  <si>
    <t>B13</t>
  </si>
  <si>
    <t>Hovedfil(F11)</t>
  </si>
  <si>
    <t>F11</t>
  </si>
  <si>
    <t>Procesanlæg(K10)</t>
  </si>
  <si>
    <t>K10</t>
  </si>
  <si>
    <t>Bygningsreglement (M11)</t>
  </si>
  <si>
    <t>M11</t>
  </si>
  <si>
    <t>Faglig viden om at sikre, at et byggeri udføres, så det over- holder kravene til sikkerheds-, sundheds-, og energimæssige forhold. Brandmyndighed</t>
  </si>
  <si>
    <t>R12</t>
  </si>
  <si>
    <t>Konsortium (W11)</t>
  </si>
  <si>
    <t>W11</t>
  </si>
  <si>
    <t>Døre &amp; vinduesentreprise(Y70)</t>
  </si>
  <si>
    <t>Y70</t>
  </si>
  <si>
    <t>M</t>
  </si>
  <si>
    <t>Fagdisciplin 01-&gt;59 (M01: Affaldshåndtering; M03: Arbejdsmiljø; M08: Brand; M17: Formgivning; M19: Geoteknik; M20: Indeklima; M21: Kloak; osv.)</t>
  </si>
  <si>
    <t>Terrænmodel</t>
  </si>
  <si>
    <t>B15</t>
  </si>
  <si>
    <t>AFLEVERING (D2)</t>
  </si>
  <si>
    <t>Viewfil(F12)</t>
  </si>
  <si>
    <t>F12</t>
  </si>
  <si>
    <t>Transport og logistik(K11)</t>
  </si>
  <si>
    <t>K11</t>
  </si>
  <si>
    <t>Bæredygtighed (M12)</t>
  </si>
  <si>
    <t>M12</t>
  </si>
  <si>
    <t>Faglig viden om løsninger uden ødelæggelse af det forelig- gende grundlag af miljø og ressourcer. Miljø, CSR (corporate social responsibility), energianalyse, energibesparelse, energisimulering, bæredygtighedsanalyse</t>
  </si>
  <si>
    <t>R13</t>
  </si>
  <si>
    <t>Gulventreprise(Y100)</t>
  </si>
  <si>
    <t>Y100</t>
  </si>
  <si>
    <t>N</t>
  </si>
  <si>
    <t xml:space="preserve">Løbenummer (Kode for fortløbende nummerering af dokument: xx_N01; xx_N02 osv) </t>
  </si>
  <si>
    <t>statisk model</t>
  </si>
  <si>
    <t>B16</t>
  </si>
  <si>
    <t>UDBUD &amp; TILBUD (P3)</t>
  </si>
  <si>
    <t>DokumentForm - DOK (Bunden/Åben)</t>
  </si>
  <si>
    <t>Skitser(F13)</t>
  </si>
  <si>
    <t>F13</t>
  </si>
  <si>
    <t>Geofysik og -teknik(K12)</t>
  </si>
  <si>
    <t>K12</t>
  </si>
  <si>
    <t>Cirkulær økonomi (M13)</t>
  </si>
  <si>
    <t>M13</t>
  </si>
  <si>
    <t>Faglig viden om genanvendelse af brugt materiale og/eller bygningsdele. Genbrug, recirkulering</t>
  </si>
  <si>
    <t>R14</t>
  </si>
  <si>
    <t>Stålentreprise(Y110)</t>
  </si>
  <si>
    <t>Y110</t>
  </si>
  <si>
    <t>O</t>
  </si>
  <si>
    <t>Virksomhed projekt id (Kode som entydigt identificerer et projekt i en virksomhed)</t>
  </si>
  <si>
    <t>Installationsmodel</t>
  </si>
  <si>
    <t>Totalliste - ikke nødvendigt på studiet!</t>
  </si>
  <si>
    <t>B20</t>
  </si>
  <si>
    <t>FABRIKATION (P6)</t>
  </si>
  <si>
    <t>Anvisning</t>
  </si>
  <si>
    <t>Forvaltning(K13)</t>
  </si>
  <si>
    <t>K13</t>
  </si>
  <si>
    <t>Commissioning (M14)</t>
  </si>
  <si>
    <t>M14</t>
  </si>
  <si>
    <t xml:space="preserve">Faglig viden om håndtering af aktiver ved kravstillelse, udfø- relse, testning og ibrugtagning af disse samt dokumentation heraf. </t>
  </si>
  <si>
    <t>Tagentreprise(Y130)</t>
  </si>
  <si>
    <t>Y130</t>
  </si>
  <si>
    <t>P</t>
  </si>
  <si>
    <t>Procestype (Aktivitets type 1-8: S1: Ledelse og styring; S2: Planlægning; S3: Udbud og tilbud; S4: Programmering; S5: Projektering; S6: Fabrikation; S7: Udførelse; S8: Drift)</t>
  </si>
  <si>
    <t>Enfamiliehus</t>
  </si>
  <si>
    <t>Fase_Lang (Åben)</t>
  </si>
  <si>
    <t>B21</t>
  </si>
  <si>
    <t>DRIFT (P8)</t>
  </si>
  <si>
    <t>Artikel</t>
  </si>
  <si>
    <t>PDF (Bunden)</t>
  </si>
  <si>
    <t>Økonomi(K14)</t>
  </si>
  <si>
    <t>K14</t>
  </si>
  <si>
    <t>Computational design (M15)</t>
  </si>
  <si>
    <t>M15</t>
  </si>
  <si>
    <t>Faglig viden om parametrisk modellering ved brug af computer. Parametrisk modellering</t>
  </si>
  <si>
    <t>VVS-entreprise(Y170)</t>
  </si>
  <si>
    <t>Y170</t>
  </si>
  <si>
    <t>Q</t>
  </si>
  <si>
    <t>Kontrolleret af (Identifikation af den person, der har gransket eller kontrolleret
et dokument)</t>
  </si>
  <si>
    <t>Rækkehus</t>
  </si>
  <si>
    <t>Billede/foto</t>
  </si>
  <si>
    <t>Jura(K15)</t>
  </si>
  <si>
    <t>K15</t>
  </si>
  <si>
    <t>Dagslysdesign (M16)</t>
  </si>
  <si>
    <t>M16</t>
  </si>
  <si>
    <t xml:space="preserve">Faglig viden om et bygværks egenskaber og påvirkning heraf i forhold til naturligt lysindfald. </t>
  </si>
  <si>
    <t>Ventilationsentreprise(Y180)</t>
  </si>
  <si>
    <t>Y180</t>
  </si>
  <si>
    <t>Ny →</t>
  </si>
  <si>
    <t>R</t>
  </si>
  <si>
    <t>Rolle. Kategorisering efter person i en bestemt funktion eller tildeling af ansvarsområde</t>
  </si>
  <si>
    <t>Kontor</t>
  </si>
  <si>
    <t>Brev</t>
  </si>
  <si>
    <t>Forskning og udvikling(K16)</t>
  </si>
  <si>
    <t>K16</t>
  </si>
  <si>
    <t>Drift og vedligehold (M17)</t>
  </si>
  <si>
    <t>M17</t>
  </si>
  <si>
    <t>Faglig viden om aktiviteter og udgifter ved vedligeholdelse af byggeri. Facilities management</t>
  </si>
  <si>
    <t>EL-entreprise(Y190)</t>
  </si>
  <si>
    <t>Y190</t>
  </si>
  <si>
    <t>S</t>
  </si>
  <si>
    <t xml:space="preserve">Stade (Projektets fase, i Revit Phase 1-5: S1: Fremtidigt/Nyt (New Construction); S2: Eksisterende (Existing); S3: Nedrivning (Demolition); S4: Midlertidigt (Interim); S5: Demonteres og genmonteres) </t>
  </si>
  <si>
    <t>Skole</t>
  </si>
  <si>
    <t>Indholdstype_CAD (Bunden/Åben)</t>
  </si>
  <si>
    <t>Datablad</t>
  </si>
  <si>
    <t>Arbejdsmiljø(K17)</t>
  </si>
  <si>
    <t>K17</t>
  </si>
  <si>
    <t>Ejendomsadmini- stration (M18)</t>
  </si>
  <si>
    <t>M18</t>
  </si>
  <si>
    <t xml:space="preserve">Faglig viden om håndtering af aktiver i forhold til økonomi og brugsrettigheder. </t>
  </si>
  <si>
    <t>Badekabineentreprise(Y210)</t>
  </si>
  <si>
    <t>Y210</t>
  </si>
  <si>
    <t>T</t>
  </si>
  <si>
    <t>Tema (Kategorisering efter fysisk eller faglig opdeling af et emne/bygningsdel/objekt.
(fx med klassificering efter CCS kode))</t>
  </si>
  <si>
    <t>Hospital</t>
  </si>
  <si>
    <t>Diagram</t>
  </si>
  <si>
    <t>Lufthavnsanlæg(K18)</t>
  </si>
  <si>
    <t>K18</t>
  </si>
  <si>
    <t>Forbrænding (M19)</t>
  </si>
  <si>
    <t>M19</t>
  </si>
  <si>
    <t>Faglig viden om destruering af affald ved afbrænding. Forbrændingsanstalt</t>
  </si>
  <si>
    <t>Trappeentreprise(Y220)</t>
  </si>
  <si>
    <t>Y220</t>
  </si>
  <si>
    <t>V</t>
  </si>
  <si>
    <r>
      <t xml:space="preserve">Version (Bogstavskode for en intern udgave af et dokument: </t>
    </r>
    <r>
      <rPr>
        <b/>
        <sz val="11"/>
        <color theme="1"/>
        <rFont val="Calibri"/>
        <family val="2"/>
        <scheme val="minor"/>
      </rPr>
      <t>VA: Version A intern</t>
    </r>
    <r>
      <rPr>
        <sz val="11"/>
        <color theme="1"/>
        <rFont val="Calibri"/>
        <family val="2"/>
        <scheme val="minor"/>
      </rPr>
      <t xml:space="preserve">; </t>
    </r>
    <r>
      <rPr>
        <b/>
        <sz val="11"/>
        <color theme="1"/>
        <rFont val="Calibri"/>
        <family val="2"/>
        <scheme val="minor"/>
      </rPr>
      <t>V2A: Intern version A af ekstern udgivet revision 2</t>
    </r>
  </si>
  <si>
    <t>Bevaringsværdig bygning</t>
  </si>
  <si>
    <t>C07</t>
  </si>
  <si>
    <t>Dokument (PDF)</t>
  </si>
  <si>
    <t>Forsyning og afledning(K19)</t>
  </si>
  <si>
    <t>K19</t>
  </si>
  <si>
    <t>Forklassificering (M20)</t>
  </si>
  <si>
    <t>M20</t>
  </si>
  <si>
    <t>Faglig viden om analyse og kortlægning af forurenet eller måske forurenet jord. Prøvetagning (jordprøver, geoteknik mv.), volumenberegning</t>
  </si>
  <si>
    <t>Jord- og betonentreprise (Y1140)</t>
  </si>
  <si>
    <t>Y1140</t>
  </si>
  <si>
    <t>W</t>
  </si>
  <si>
    <t>Kontraktlig organisation. Kategorisering af byggeorganisation, der varetager kontraktlige ydelser</t>
  </si>
  <si>
    <t>Fredet bygning</t>
  </si>
  <si>
    <t>Dokumentnavne (Åben)</t>
  </si>
  <si>
    <t>Dokument (Word)</t>
  </si>
  <si>
    <t>Model (Bunden)</t>
  </si>
  <si>
    <t>Vej(K20)</t>
  </si>
  <si>
    <t>K20</t>
  </si>
  <si>
    <t>Formgivning (M21)</t>
  </si>
  <si>
    <t>M21</t>
  </si>
  <si>
    <t xml:space="preserve">Faglig viden om udformning og design af objekter. </t>
  </si>
  <si>
    <t>X</t>
  </si>
  <si>
    <t>Udveksling 1-2 (X1: Afsendt; X2: Modtaget)</t>
  </si>
  <si>
    <t>Fællesmodel</t>
  </si>
  <si>
    <t>Ansøgning om byggetilladelse</t>
  </si>
  <si>
    <t>E-mail</t>
  </si>
  <si>
    <t>Bane(K21)</t>
  </si>
  <si>
    <t>K21</t>
  </si>
  <si>
    <t>Fugt (M22)</t>
  </si>
  <si>
    <t>M22</t>
  </si>
  <si>
    <t>Faglig viden om et bygværks egenskaber og påvirkning heraf i forhold til fugtpåvirkning og vandindtrængning. Fugtpåvirkning, luftfugtighed, vand, vanddamp, kondens</t>
  </si>
  <si>
    <t>Y</t>
  </si>
  <si>
    <t>Entreprisetype 01-&gt;265 (Y12: kloak; Y40: Beton; Y50: Murer; Y60: Tømrer og snedker; Y70: Døre, vinduer og porte; Y100: Gulv; Y110: Stål; Y130: Tag; Y170: VVS; Y180: Ventilation; osv)</t>
  </si>
  <si>
    <t>Udvekslingsmodel</t>
  </si>
  <si>
    <t>Arbejdsplan</t>
  </si>
  <si>
    <t xml:space="preserve">  Dispositionsforslag (D2.A3)</t>
  </si>
  <si>
    <t>D2.A3</t>
  </si>
  <si>
    <t>Notat</t>
  </si>
  <si>
    <t>Bro(K22)</t>
  </si>
  <si>
    <t>K22</t>
  </si>
  <si>
    <t>Føringsveje (M23)</t>
  </si>
  <si>
    <t>M23</t>
  </si>
  <si>
    <t xml:space="preserve">Faglig viden om fremføring af el, tekniske installationer mv., så de ikke lider overlast i såvel etablerings- som driftsfasen. </t>
  </si>
  <si>
    <t>Z</t>
  </si>
  <si>
    <t>Dokumentnavn (Titel som identificerer et dokument)</t>
  </si>
  <si>
    <t>Udtræksmodel</t>
  </si>
  <si>
    <t>Beslutningsplan</t>
  </si>
  <si>
    <t xml:space="preserve">  Projektforslag (D2.A4)</t>
  </si>
  <si>
    <t>D2.A4</t>
  </si>
  <si>
    <t>Præsentation (PowerPoint)</t>
  </si>
  <si>
    <t>Tunnel(K23)</t>
  </si>
  <si>
    <t>K23</t>
  </si>
  <si>
    <t>Geologi (M24)</t>
  </si>
  <si>
    <t>M24</t>
  </si>
  <si>
    <t xml:space="preserve">Faglig viden om informationer relateret til jordkloden vedrø- rende undergrund og grundvand. </t>
  </si>
  <si>
    <t>Vindue</t>
  </si>
  <si>
    <t>Brandanalyse</t>
  </si>
  <si>
    <t xml:space="preserve">Programfasen (A11) </t>
  </si>
  <si>
    <t>A11</t>
  </si>
  <si>
    <t xml:space="preserve">  Myndighedsprojekt (D2.A5)</t>
  </si>
  <si>
    <t>D2.A5</t>
  </si>
  <si>
    <t>Regneark</t>
  </si>
  <si>
    <t>Havneanlæg(K24)</t>
  </si>
  <si>
    <t>K24</t>
  </si>
  <si>
    <t>Geoteknik (M25)</t>
  </si>
  <si>
    <t>M25</t>
  </si>
  <si>
    <t xml:space="preserve">Faglig viden om jords fysiske egenskaber og bæreevne. </t>
  </si>
  <si>
    <t>Døre</t>
  </si>
  <si>
    <t>Brev til bygherre</t>
  </si>
  <si>
    <t xml:space="preserve">Forslagsfasen (A12) </t>
  </si>
  <si>
    <t>A12</t>
  </si>
  <si>
    <t xml:space="preserve">  Udbudsprojekt (D2.A6)</t>
  </si>
  <si>
    <t>D2.A6</t>
  </si>
  <si>
    <t>Skitse</t>
  </si>
  <si>
    <t>Maskinanlæg(K25)</t>
  </si>
  <si>
    <t>K25</t>
  </si>
  <si>
    <t>Grafisk design (M26)</t>
  </si>
  <si>
    <t>M26</t>
  </si>
  <si>
    <t xml:space="preserve">Faglig viden om formgivning og opsætning til tryk. </t>
  </si>
  <si>
    <t>D&amp;V-manual</t>
  </si>
  <si>
    <t xml:space="preserve">Projekteringsfasen (A13) </t>
  </si>
  <si>
    <t>A13</t>
  </si>
  <si>
    <t xml:space="preserve">  Udførelsesprojekt (D2.A7)</t>
  </si>
  <si>
    <t>D2.A7</t>
  </si>
  <si>
    <t>Energikilder(K26)</t>
  </si>
  <si>
    <t>K26</t>
  </si>
  <si>
    <t>Højspænding (M27)</t>
  </si>
  <si>
    <t>M27</t>
  </si>
  <si>
    <t>Faglig viden om installationer for strøm med spænding på over
1.000 volt. Elektrisk spænding på over 250 volt, især over 1.000 volt, fx i forbindelse med produktion og distribution af strøm</t>
  </si>
  <si>
    <t>Detailtidsplan</t>
  </si>
  <si>
    <t xml:space="preserve">Udførelsesfasen (A14) </t>
  </si>
  <si>
    <t>A14</t>
  </si>
  <si>
    <t xml:space="preserve">  Udførelse (D2.A8)</t>
  </si>
  <si>
    <t>D2.A8</t>
  </si>
  <si>
    <t>IKT-håndtering (M28)</t>
  </si>
  <si>
    <t>M28</t>
  </si>
  <si>
    <t xml:space="preserve">Faglig viden om informations- og kommunikationsteknologi. </t>
  </si>
  <si>
    <t>Dispensationsansøgning</t>
  </si>
  <si>
    <t xml:space="preserve">Brugsfasen (A15) </t>
  </si>
  <si>
    <t>A15</t>
  </si>
  <si>
    <t>VidensOmråde - Kort vers. (Bunden)</t>
  </si>
  <si>
    <t>Indeklima (M29)</t>
  </si>
  <si>
    <t>M29</t>
  </si>
  <si>
    <t>Faglig viden om betydningen af temperatur, lys, statisk elek- tricitet, luftfugtighed mv. for menneskers komfort og velvære indendørs. Luftfugtighed, indeklimamåling</t>
  </si>
  <si>
    <t>Egenskabsanalyse</t>
  </si>
  <si>
    <t>Industrielt design (M30)</t>
  </si>
  <si>
    <t>M30</t>
  </si>
  <si>
    <t xml:space="preserve">Faglig viden om formgivning og produktion af genstande for fabrikationsmæssig produktion. </t>
  </si>
  <si>
    <t>Tegningsnavne (Åben)</t>
  </si>
  <si>
    <t>Energirammeberegning</t>
  </si>
  <si>
    <t>Jordhåndtering (M31)</t>
  </si>
  <si>
    <t>M31</t>
  </si>
  <si>
    <t>Faglig viden om udgravning, afstivning og lignende af jord. Gravning, jordarbejde for ledninger, udgravning</t>
  </si>
  <si>
    <t>Afløbsplan</t>
  </si>
  <si>
    <t>Fugtanalyse</t>
  </si>
  <si>
    <t>By og landskab(K02)</t>
  </si>
  <si>
    <t>Kloak (M32)</t>
  </si>
  <si>
    <t>M32</t>
  </si>
  <si>
    <t>Faglig viden om installationer for afløb. Septiktank, dræn, dræning, regnvandsbrønd</t>
  </si>
  <si>
    <t>Afsætningsplan</t>
  </si>
  <si>
    <t>Færdigmelding</t>
  </si>
  <si>
    <t>Sheet (Bunden)</t>
  </si>
  <si>
    <t>Kort- og landmåling(K06)</t>
  </si>
  <si>
    <t>Kontrakt (M33)</t>
  </si>
  <si>
    <t>M33</t>
  </si>
  <si>
    <t xml:space="preserve">Faglig viden om kontraktuelle aftaler, betingelser og vilkår. </t>
  </si>
  <si>
    <t>Arealplan</t>
  </si>
  <si>
    <t>Granskningsdokument</t>
  </si>
  <si>
    <t>VVS &amp; kloak (K08)</t>
  </si>
  <si>
    <t>Kotering (M34)</t>
  </si>
  <si>
    <t>M34</t>
  </si>
  <si>
    <t xml:space="preserve">Faglig viden om afsætning og behandling af terrænpunkter og højdekurver. </t>
  </si>
  <si>
    <t>Armeringsplan</t>
  </si>
  <si>
    <t>Gruppekontrakt</t>
  </si>
  <si>
    <t>Køling (M35)</t>
  </si>
  <si>
    <t>M35</t>
  </si>
  <si>
    <t>Faglig viden om funktioner, som gør rum eller objekter koldere. Faglig viden om installationer for køling af bygningsdele, rum og bygværker</t>
  </si>
  <si>
    <t>Beliggenhedsplan</t>
  </si>
  <si>
    <t>Hovedtidsplan</t>
  </si>
  <si>
    <t>Kørestrøm (M36)</t>
  </si>
  <si>
    <t>M36</t>
  </si>
  <si>
    <t xml:space="preserve">Faglig viden om strøm, som bruges til fremdrift. </t>
  </si>
  <si>
    <t>Belysningsplan</t>
  </si>
  <si>
    <t>IKT-procesmanual</t>
  </si>
  <si>
    <t>Indholdstype_DOK_LANG (Bunden/Åben)</t>
  </si>
  <si>
    <t>Lavspænding (M37)</t>
  </si>
  <si>
    <t>M37</t>
  </si>
  <si>
    <t>Faglig viden om installationer for strøm med spænding på under 1.000 volt. Elektrisk spænding på under 1.000 volt, fx i forbindelse med produktion og distribution af strøm</t>
  </si>
  <si>
    <t>Belægningsplan</t>
  </si>
  <si>
    <t>IKT-specifikation</t>
  </si>
  <si>
    <t>Life cycle assess- ment (LCA) (M38)</t>
  </si>
  <si>
    <t>M38</t>
  </si>
  <si>
    <t>Faglig viden om vurdering af produkters eller produktsyste- mers miljøbelastning gennem hele deres livscyklus. CO2-aftryk, levetid</t>
  </si>
  <si>
    <t>Brandplan</t>
  </si>
  <si>
    <t>Kontrolplan</t>
  </si>
  <si>
    <t>Family (Bunden)</t>
  </si>
  <si>
    <t>Life cycle costing (LCC) (M39)</t>
  </si>
  <si>
    <t>M39</t>
  </si>
  <si>
    <t xml:space="preserve">Faglig viden om estimering af totalomkostninger for et bygge- ris levetid. </t>
  </si>
  <si>
    <t>Brugsvandsplan</t>
  </si>
  <si>
    <t>Lokalplan</t>
  </si>
  <si>
    <t>C01.01</t>
  </si>
  <si>
    <t>Linjeføring (M40)</t>
  </si>
  <si>
    <t>M40</t>
  </si>
  <si>
    <t xml:space="preserve">Faglig viden om føring af forsyninger i terræn. </t>
  </si>
  <si>
    <t>Dagslys - 10% - reglen</t>
  </si>
  <si>
    <t>Opgavegrundlag</t>
  </si>
  <si>
    <t>C01.02</t>
  </si>
  <si>
    <t>Logistikplanlægning (M41)</t>
  </si>
  <si>
    <t>M41</t>
  </si>
  <si>
    <t>Faglig viden om styring og planlægning af varer og/eller men- nesker. Kørekurver</t>
  </si>
  <si>
    <t>Dagslys - 300 Lux - metoden</t>
  </si>
  <si>
    <t>Organisationsdiagram</t>
  </si>
  <si>
    <t>C01.03</t>
  </si>
  <si>
    <t>Luft- og gasarter (M42)</t>
  </si>
  <si>
    <t>M42</t>
  </si>
  <si>
    <t xml:space="preserve">Faglig viden om tekniske bygningsinstallationer, som behand- ler eller leverer luftarter. </t>
  </si>
  <si>
    <t>Detalje - Dør bund- og topkarm</t>
  </si>
  <si>
    <t>Portfolio</t>
  </si>
  <si>
    <t>Lysdesign (M43)</t>
  </si>
  <si>
    <t>M43</t>
  </si>
  <si>
    <t>Faglig viden om formgivning og anvendelse af brugsgenstan- de og anordninger, der afgiver lys. Belysningsdesign, lampedesign, lyssætning, belysning</t>
  </si>
  <si>
    <t>Detalje - fundament</t>
  </si>
  <si>
    <t>Projekteringstidsplan</t>
  </si>
  <si>
    <t>C02.01</t>
  </si>
  <si>
    <t>Matrikulering og landmåling (M44)</t>
  </si>
  <si>
    <t>M44</t>
  </si>
  <si>
    <t>Faglig viden om informationer relateret til jordkloden for fast- læggelse af ejendom i en matrikel. Udstykning, afsætning, målsætning, opmåling</t>
  </si>
  <si>
    <t>Detalje - tagfod</t>
  </si>
  <si>
    <t>Projektforslag</t>
  </si>
  <si>
    <t>C02.02</t>
  </si>
  <si>
    <t>IMG (Bunden)</t>
  </si>
  <si>
    <t>Miljøcertificering (M45)</t>
  </si>
  <si>
    <t>M45</t>
  </si>
  <si>
    <t>Faglig viden om udvikling uden ødelæggelse af det fremtidige livsgrundlag ved anvendelse af miljøcertificeringssystemer. BREEAM, DGNB, Nordic Ecolabel, Green lease, Svanemærke</t>
  </si>
  <si>
    <t>Detalje - vinduesfals</t>
  </si>
  <si>
    <t>Referat fra bygherremøde</t>
  </si>
  <si>
    <t>C02.03</t>
  </si>
  <si>
    <t>Udtræksfil - Vis(F05)</t>
  </si>
  <si>
    <t>Miljøsanering (M46)</t>
  </si>
  <si>
    <t>M46</t>
  </si>
  <si>
    <t xml:space="preserve">Faglig viden om kildesorteringen i forbindelse med fornyelse eller nedrivning af bygninger. </t>
  </si>
  <si>
    <t>El-plan</t>
  </si>
  <si>
    <t>Referat fra projekteringsmøde</t>
  </si>
  <si>
    <t>C02.04</t>
  </si>
  <si>
    <t>Digitalt plot - Vis(F06)</t>
  </si>
  <si>
    <t>Møbeldesign (M47)</t>
  </si>
  <si>
    <t>M47</t>
  </si>
  <si>
    <t>Faglig viden om formgivning og produktion af møbler. Møbeldesigner</t>
  </si>
  <si>
    <t>Facade PE</t>
  </si>
  <si>
    <t>Risikoanalyse</t>
  </si>
  <si>
    <t>C02.05</t>
  </si>
  <si>
    <t>Nedbrydning og bortskaffelse (M48)</t>
  </si>
  <si>
    <t>M48</t>
  </si>
  <si>
    <t>Faglig viden om demontering og fjernelse af eksisterende byg- geri. Nedrivningsentreprenør, nedrivningsentreprise, forberedelse og demontering, forbrænding</t>
  </si>
  <si>
    <t>Facade PN</t>
  </si>
  <si>
    <t>Statisk redegørelse</t>
  </si>
  <si>
    <t>C02.06</t>
  </si>
  <si>
    <t>Ophavsret (M49)</t>
  </si>
  <si>
    <t>M49</t>
  </si>
  <si>
    <t xml:space="preserve">Faglig viden om lovmæssig ophavsret. </t>
  </si>
  <si>
    <t>Facade PS</t>
  </si>
  <si>
    <t>Udbudsbrev</t>
  </si>
  <si>
    <t>C02.07</t>
  </si>
  <si>
    <t>Produktudvikling (M50)</t>
  </si>
  <si>
    <t>M50</t>
  </si>
  <si>
    <t>Faglig viden om at forbedre eller opfinde nye produkter og processer for at bringe det i produktion og på marked. Produktdesign</t>
  </si>
  <si>
    <t>Facade PW</t>
  </si>
  <si>
    <t>U-værdiberegning</t>
  </si>
  <si>
    <t>OEKONOMI (C03)</t>
  </si>
  <si>
    <t>Regnvandsafledning (LAR) (M51)</t>
  </si>
  <si>
    <t>M51</t>
  </si>
  <si>
    <t>Faglig viden om installationer for lokal afledning af regnvand og klimasikring. Regnvandsbed, faskine, nedsivningsanlæg</t>
  </si>
  <si>
    <t>Fundamentsplan</t>
  </si>
  <si>
    <t>Ydelsesplan</t>
  </si>
  <si>
    <t>C03.01</t>
  </si>
  <si>
    <t>Renovation (M52)</t>
  </si>
  <si>
    <t>M52</t>
  </si>
  <si>
    <t>Faglig viden om håndtering af aktiver vedrørende håndtering og bortskaffelse af affald. Affaldshåndtering, renovationsfirma</t>
  </si>
  <si>
    <t>Hovedsnit - længdesnit</t>
  </si>
  <si>
    <t>C03.02</t>
  </si>
  <si>
    <t>Renovering (M53)</t>
  </si>
  <si>
    <t>M53</t>
  </si>
  <si>
    <t xml:space="preserve">Faglig viden om fornyelse af en eksisterende løsning. </t>
  </si>
  <si>
    <t>Hovedsnit - tværsnit</t>
  </si>
  <si>
    <t>C03.03</t>
  </si>
  <si>
    <t>Reserveforsyning (M54)</t>
  </si>
  <si>
    <t>M54</t>
  </si>
  <si>
    <t>Faglig viden om beholdning eller metode til levering af noget, som der ikke er et aktuelt behov for. Reserveforsyningsanlæg</t>
  </si>
  <si>
    <t>Hovedsnit 1_100</t>
  </si>
  <si>
    <t>C03.04</t>
  </si>
  <si>
    <t>Rørføring (M55)</t>
  </si>
  <si>
    <t>M55</t>
  </si>
  <si>
    <t xml:space="preserve">Faglig viden om samling af rør til brug for installationer. </t>
  </si>
  <si>
    <t>Hovedsnit 1_20</t>
  </si>
  <si>
    <t>C03.05</t>
  </si>
  <si>
    <t>Råd og svamp (M56)</t>
  </si>
  <si>
    <t>M56</t>
  </si>
  <si>
    <t>Faglig viden om nedbrydende svampe og behandling heraf. Råd- og svampekonsulent</t>
  </si>
  <si>
    <t>Hovedsnit 1_50</t>
  </si>
  <si>
    <t>C03.06</t>
  </si>
  <si>
    <t>Sanitet (M57)</t>
  </si>
  <si>
    <t>M57</t>
  </si>
  <si>
    <t xml:space="preserve">Faglig viden om installationer til brug på toiletter og i vådrum. </t>
  </si>
  <si>
    <t>Hulgennemføringsplan</t>
  </si>
  <si>
    <t>C03.07</t>
  </si>
  <si>
    <t>Signalanlæg (M58)</t>
  </si>
  <si>
    <t>M58</t>
  </si>
  <si>
    <t xml:space="preserve">Faglig viden om en funktion, der sender/formidler information om en begivenhed/et fænomen. </t>
  </si>
  <si>
    <t>Kloakplan</t>
  </si>
  <si>
    <t>MYNDIGHED &amp; INSTANSER (C04)</t>
  </si>
  <si>
    <t>Sikringsanlæg (M59)</t>
  </si>
  <si>
    <t>M59</t>
  </si>
  <si>
    <t xml:space="preserve">Faglig viden om installationer for strøm for sikring mod utilsig- tede hændelser. </t>
  </si>
  <si>
    <t>Loftplan</t>
  </si>
  <si>
    <t>C04.01</t>
  </si>
  <si>
    <t>Skelfastsættelse (M60)</t>
  </si>
  <si>
    <t>M60</t>
  </si>
  <si>
    <t xml:space="preserve">Faglig viden om afsættelse af grænser mellem matrikler. </t>
  </si>
  <si>
    <t>Loftsplan</t>
  </si>
  <si>
    <t>C04.02</t>
  </si>
  <si>
    <t>Softwaredesign (M61)</t>
  </si>
  <si>
    <t>M61</t>
  </si>
  <si>
    <t>Faglig viden om formgivning af brugsgenstande i form af pro- grammel, der kan afvikles i et computersystem. Softwareudvikling, softwaredesigner, softwareudvikler</t>
  </si>
  <si>
    <t>Møbleringsplan</t>
  </si>
  <si>
    <t>C04.03</t>
  </si>
  <si>
    <t>Spildevand (M62)</t>
  </si>
  <si>
    <t>M62</t>
  </si>
  <si>
    <t xml:space="preserve">Faglig viden om at lede spildevand væk eller få det til at ændre retning. </t>
  </si>
  <si>
    <t>Målsætningsplan</t>
  </si>
  <si>
    <t>C04.04</t>
  </si>
  <si>
    <t>Sprinkling (M63)</t>
  </si>
  <si>
    <t>M63</t>
  </si>
  <si>
    <t>Faglig viden om udformning og installation af anlæg til be- kæmpelse af brand i begyndelsesfasen. Faglig viden om installationer for slukning af brand med vand</t>
  </si>
  <si>
    <t>Rumoversigtsplan</t>
  </si>
  <si>
    <t>C04.05</t>
  </si>
  <si>
    <t>Standardisering (M64)</t>
  </si>
  <si>
    <t>M64</t>
  </si>
  <si>
    <t>Faglig viden om at forbedre eller opfinde nye produkter og gøre denne viden til en fælles måde at gøre dette på. Harmonisering, ensretning</t>
  </si>
  <si>
    <t>Situationsplan</t>
  </si>
  <si>
    <t>C04.06</t>
  </si>
  <si>
    <t>Statik (M65)</t>
  </si>
  <si>
    <t>M65</t>
  </si>
  <si>
    <t>Faglig viden om et bygværks egenskaber og påvirkning heraf i forhold til kræfter i bygningskonstruktioner. Konstruktiv virkemåde, laster, forankring</t>
  </si>
  <si>
    <t>Statisk system</t>
  </si>
  <si>
    <t>Stærkstrøm (M66)</t>
  </si>
  <si>
    <t>M66</t>
  </si>
  <si>
    <t xml:space="preserve">Faglig viden om installationer for strøm på 100 volt eller mere. </t>
  </si>
  <si>
    <t>Tagplan</t>
  </si>
  <si>
    <t>C05.01</t>
  </si>
  <si>
    <t>Svagstrøm (M67)</t>
  </si>
  <si>
    <t>M67</t>
  </si>
  <si>
    <t xml:space="preserve">Faglig viden om installationer for strøm på under 25 volt. </t>
  </si>
  <si>
    <t>Tegningsliste</t>
  </si>
  <si>
    <t>C05.02</t>
  </si>
  <si>
    <t>Tekstildesign (M68)</t>
  </si>
  <si>
    <t>M68</t>
  </si>
  <si>
    <t>Faglig viden om formgivning og anvendelse af brugsgenstan- de af vævet materiale til anvendelse for inventar, beklædning og dekoration. Tekstilgeometri, tøjdesign, tekstildesigner</t>
  </si>
  <si>
    <t>Udsparinger i dæk</t>
  </si>
  <si>
    <t>C05.03</t>
  </si>
  <si>
    <t>Tilgængelighed (M69)</t>
  </si>
  <si>
    <t>M69</t>
  </si>
  <si>
    <t>Faglig viden om et bygværks egenskaber og påvirkning heraf i forhold til sværhedsgrad af adgang til samt bevægelse og ophold i bygværket. Handicapforhold</t>
  </si>
  <si>
    <t>Varmeplan</t>
  </si>
  <si>
    <t>C05.04</t>
  </si>
  <si>
    <t>Trafikplanlægning (M70)</t>
  </si>
  <si>
    <t>M70</t>
  </si>
  <si>
    <t xml:space="preserve">Faglig viden om udarbejdelse af planer for trafikale strukturer. </t>
  </si>
  <si>
    <t>Ventilationsplan</t>
  </si>
  <si>
    <t>C05.05</t>
  </si>
  <si>
    <t>Udbudsret (M71)</t>
  </si>
  <si>
    <t>M71</t>
  </si>
  <si>
    <t>Faglig viden om regler, rettigheder og regulering af konflikter i forbindelse med udbud og tilbud på ydelser og leverancer. Udbud, tilbud, licitation, tildelingskriterium, udbudsgrundlag</t>
  </si>
  <si>
    <t>C05.06</t>
  </si>
  <si>
    <t>Uddannelse (M72)</t>
  </si>
  <si>
    <t>M72</t>
  </si>
  <si>
    <t xml:space="preserve">Faglig viden om videreformidling af viden, som sætter modta- geren i stand til at udføre et bestemt hverv. </t>
  </si>
  <si>
    <t>Vand (M73)</t>
  </si>
  <si>
    <t>M73</t>
  </si>
  <si>
    <t xml:space="preserve">Faglig viden om tekniske bygningsinstallationer, som behand- ler eller leverer væsker. </t>
  </si>
  <si>
    <t>C06.01</t>
  </si>
  <si>
    <t>Varme (M74)</t>
  </si>
  <si>
    <t>M74</t>
  </si>
  <si>
    <t xml:space="preserve">Faglig viden om funktioner, som gør rum eller objekter varmere. </t>
  </si>
  <si>
    <t>C06.04</t>
  </si>
  <si>
    <t>Ventilation (M75)</t>
  </si>
  <si>
    <t>M75</t>
  </si>
  <si>
    <t xml:space="preserve">Faglig viden om installationer for udskiftning af luft i bygværker og rum. </t>
  </si>
  <si>
    <t>C06.05</t>
  </si>
  <si>
    <t>Webinterfacedesign (M76)</t>
  </si>
  <si>
    <t>M76</t>
  </si>
  <si>
    <t xml:space="preserve">Faglig viden om udformning og installation af brugerflader til internettet. </t>
  </si>
  <si>
    <t>C06.09</t>
  </si>
  <si>
    <t>C06.10</t>
  </si>
  <si>
    <t>C06.18</t>
  </si>
  <si>
    <t>C08.01</t>
  </si>
  <si>
    <t>C08.02</t>
  </si>
  <si>
    <t>C08.03</t>
  </si>
  <si>
    <t>C08.04</t>
  </si>
  <si>
    <t>C08.05</t>
  </si>
  <si>
    <t>C08.06</t>
  </si>
  <si>
    <t>C08.07</t>
  </si>
  <si>
    <t>C08.08</t>
  </si>
  <si>
    <t>C08.09</t>
  </si>
  <si>
    <t>KVALITET (C10)</t>
  </si>
  <si>
    <t>C10.01</t>
  </si>
  <si>
    <t>C10.02</t>
  </si>
  <si>
    <t>C10.03</t>
  </si>
  <si>
    <t>C10.04</t>
  </si>
  <si>
    <t>C10.05</t>
  </si>
  <si>
    <t>C10.06</t>
  </si>
  <si>
    <t>C10.07</t>
  </si>
  <si>
    <t>C10.08</t>
  </si>
  <si>
    <t>C10.09</t>
  </si>
  <si>
    <t>C10.10</t>
  </si>
  <si>
    <t>C11.01</t>
  </si>
  <si>
    <t>C11.02</t>
  </si>
  <si>
    <t>C11.03</t>
  </si>
  <si>
    <t>D1.A2</t>
  </si>
  <si>
    <t>D1.A3</t>
  </si>
  <si>
    <t>D1.A4</t>
  </si>
  <si>
    <t>D1.A5</t>
  </si>
  <si>
    <t>D1.A6</t>
  </si>
  <si>
    <t>D2.A2</t>
  </si>
  <si>
    <t xml:space="preserve">Projektnavngivning i B360, OneDrive, eksamen m.v.:  </t>
  </si>
  <si>
    <r>
      <t>F23</t>
    </r>
    <r>
      <rPr>
        <sz val="11"/>
        <color rgb="FF000000"/>
        <rFont val="Century Gothic"/>
        <family val="2"/>
      </rPr>
      <t>:</t>
    </r>
  </si>
  <si>
    <t>Forårssemester 2023 (E23 er efterårssemestret)</t>
  </si>
  <si>
    <r>
      <t>1D</t>
    </r>
    <r>
      <rPr>
        <sz val="11"/>
        <color rgb="FF000000"/>
        <rFont val="Century Gothic"/>
        <family val="2"/>
      </rPr>
      <t>:</t>
    </r>
  </si>
  <si>
    <r>
      <t>Klassebetegnelse (1</t>
    </r>
    <r>
      <rPr>
        <sz val="10"/>
        <color rgb="FF1F497D"/>
        <rFont val="Century Gothic"/>
        <family val="2"/>
      </rPr>
      <t>A, 1B, 1C, 1D, 1</t>
    </r>
    <r>
      <rPr>
        <sz val="10"/>
        <color rgb="FF000000"/>
        <rFont val="Century Gothic"/>
        <family val="2"/>
      </rPr>
      <t>E, 1F og 1H osv.)</t>
    </r>
  </si>
  <si>
    <r>
      <t>G3 eller fx BJA</t>
    </r>
    <r>
      <rPr>
        <sz val="11"/>
        <color rgb="FF000000"/>
        <rFont val="Century Gothic"/>
        <family val="2"/>
      </rPr>
      <t>:</t>
    </r>
  </si>
  <si>
    <t>Gruppenummer. Hvis det er individiuelle projekter som fx på 7. semester benyttes initialer.</t>
  </si>
  <si>
    <t>Virksomhedsnavn:</t>
  </si>
  <si>
    <t>KEA</t>
  </si>
  <si>
    <t>←Skal udfyldes (Bør ikke ændres ved skoleprojekter)</t>
  </si>
  <si>
    <t>Projekt-ID:</t>
  </si>
  <si>
    <t>F24-2H-GX</t>
  </si>
  <si>
    <r>
      <t xml:space="preserve">←Skal ALTID udfyldes. </t>
    </r>
    <r>
      <rPr>
        <b/>
        <sz val="11"/>
        <color theme="1"/>
        <rFont val="Calibri"/>
        <family val="2"/>
        <scheme val="minor"/>
      </rPr>
      <t>NB! Ved individuelle projekter/øvelser bruges initialer i stedet for gruppenummer!</t>
    </r>
    <r>
      <rPr>
        <sz val="11"/>
        <color theme="1"/>
        <rFont val="Calibri"/>
        <family val="2"/>
        <scheme val="minor"/>
      </rPr>
      <t xml:space="preserve"> Der sætes automatisk koden "</t>
    </r>
    <r>
      <rPr>
        <b/>
        <sz val="11"/>
        <color theme="1"/>
        <rFont val="Calibri"/>
        <family val="2"/>
        <scheme val="minor"/>
      </rPr>
      <t>I"</t>
    </r>
    <r>
      <rPr>
        <sz val="11"/>
        <color theme="1"/>
        <rFont val="Calibri"/>
        <family val="2"/>
        <scheme val="minor"/>
      </rPr>
      <t xml:space="preserve"> foran projekt-ID i skemaet.</t>
    </r>
  </si>
  <si>
    <t>Læs link:</t>
  </si>
  <si>
    <t>Projektnavn:</t>
  </si>
  <si>
    <t>Udfyld selv</t>
  </si>
  <si>
    <t>←Valgfrit</t>
  </si>
  <si>
    <t>CCS-Info.niveau R1</t>
  </si>
  <si>
    <t>NB! Ovenstående data bliver automatisk overført til Ark: A104_Dokumenter</t>
  </si>
  <si>
    <t>Tegnings- &amp; modelfiler</t>
  </si>
  <si>
    <t>MTH-LOD (Info.niveauer)</t>
  </si>
  <si>
    <r>
      <rPr>
        <b/>
        <sz val="11"/>
        <color rgb="FFFF0000"/>
        <rFont val="Calibri"/>
        <family val="2"/>
        <scheme val="minor"/>
      </rPr>
      <t xml:space="preserve">Række nummer 12 må ikke slettes i tabellen! Da formlerne vil gå tabt!
</t>
    </r>
    <r>
      <rPr>
        <b/>
        <sz val="11"/>
        <rFont val="Calibri"/>
        <family val="2"/>
        <scheme val="minor"/>
      </rPr>
      <t>Navne kan vælges fra listen eller blot indtastes. 
Nye navne som ønskes i liste kan indskrives i tabellen "Modelfilnavne" i fanen "Koder"</t>
    </r>
    <r>
      <rPr>
        <sz val="11"/>
        <rFont val="Calibri"/>
        <family val="2"/>
        <scheme val="minor"/>
      </rPr>
      <t xml:space="preserve">
</t>
    </r>
    <r>
      <rPr>
        <sz val="11"/>
        <color theme="1"/>
        <rFont val="Calibri"/>
        <family val="2"/>
        <scheme val="minor"/>
      </rPr>
      <t xml:space="preserve">Nye linjer udfyldes automatisk ved når nedenstående tomme celle udfyldes med tekst
</t>
    </r>
    <r>
      <rPr>
        <b/>
        <sz val="11"/>
        <color theme="1"/>
        <rFont val="Calibri"/>
        <family val="2"/>
        <scheme val="minor"/>
      </rPr>
      <t>Der kan sorteres på alle kolonner - på pilen</t>
    </r>
  </si>
  <si>
    <t>Dato for oprettelse af dokument, modelfil eller tegning</t>
  </si>
  <si>
    <t>Gå ned i fanen "Koder" og tilpas indholdet i de grønne celler under kolonne E og F!</t>
  </si>
  <si>
    <t>Ved
[Udbudsprojekt (A6)
Udførelsesprojekt (A7)
Udførelse (A8)
Aflevering (A9)]
Bør Entreprisetype vælges</t>
  </si>
  <si>
    <r>
      <rPr>
        <b/>
        <sz val="11"/>
        <color theme="1"/>
        <rFont val="Calibri"/>
        <family val="2"/>
        <scheme val="minor"/>
      </rPr>
      <t>F1:</t>
    </r>
    <r>
      <rPr>
        <sz val="11"/>
        <color theme="1"/>
        <rFont val="Calibri"/>
        <family val="2"/>
        <scheme val="minor"/>
      </rPr>
      <t xml:space="preserve"> 2D-Tegnings fil fx AutoCAD (DWG)
</t>
    </r>
    <r>
      <rPr>
        <b/>
        <sz val="11"/>
        <color theme="1"/>
        <rFont val="Calibri"/>
        <family val="2"/>
        <scheme val="minor"/>
      </rPr>
      <t>F2:</t>
    </r>
    <r>
      <rPr>
        <sz val="11"/>
        <color theme="1"/>
        <rFont val="Calibri"/>
        <family val="2"/>
        <scheme val="minor"/>
      </rPr>
      <t xml:space="preserve"> Fagmodel
</t>
    </r>
    <r>
      <rPr>
        <b/>
        <sz val="11"/>
        <color theme="1"/>
        <rFont val="Calibri"/>
        <family val="2"/>
        <scheme val="minor"/>
      </rPr>
      <t>F3:</t>
    </r>
    <r>
      <rPr>
        <sz val="11"/>
        <color theme="1"/>
        <rFont val="Calibri"/>
        <family val="2"/>
        <scheme val="minor"/>
      </rPr>
      <t xml:space="preserve"> Udvekslingsmodel
</t>
    </r>
    <r>
      <rPr>
        <b/>
        <sz val="11"/>
        <color theme="1"/>
        <rFont val="Calibri"/>
        <family val="2"/>
        <scheme val="minor"/>
      </rPr>
      <t>F4:</t>
    </r>
    <r>
      <rPr>
        <sz val="11"/>
        <color theme="1"/>
        <rFont val="Calibri"/>
        <family val="2"/>
        <scheme val="minor"/>
      </rPr>
      <t xml:space="preserve"> Fællesmodel
</t>
    </r>
    <r>
      <rPr>
        <b/>
        <sz val="11"/>
        <color theme="1"/>
        <rFont val="Calibri"/>
        <family val="2"/>
        <scheme val="minor"/>
      </rPr>
      <t>F5:</t>
    </r>
    <r>
      <rPr>
        <sz val="11"/>
        <color theme="1"/>
        <rFont val="Calibri"/>
        <family val="2"/>
        <scheme val="minor"/>
      </rPr>
      <t xml:space="preserve"> Modeludtræk
</t>
    </r>
    <r>
      <rPr>
        <b/>
        <sz val="11"/>
        <color theme="1"/>
        <rFont val="Calibri"/>
        <family val="2"/>
        <scheme val="minor"/>
      </rPr>
      <t xml:space="preserve">F6: </t>
    </r>
    <r>
      <rPr>
        <sz val="11"/>
        <color theme="1"/>
        <rFont val="Calibri"/>
        <family val="2"/>
        <scheme val="minor"/>
      </rPr>
      <t xml:space="preserve">Digital plot/udtræk (En til flere tegninger).
</t>
    </r>
    <r>
      <rPr>
        <b/>
        <sz val="11"/>
        <color theme="1"/>
        <rFont val="Calibri"/>
        <family val="2"/>
        <scheme val="minor"/>
      </rPr>
      <t xml:space="preserve">F7: </t>
    </r>
    <r>
      <rPr>
        <sz val="11"/>
        <color theme="1"/>
        <rFont val="Calibri"/>
        <family val="2"/>
        <scheme val="minor"/>
      </rPr>
      <t xml:space="preserve">Notationsfil (Tegningsramme, Schedules, templates mv).
</t>
    </r>
    <r>
      <rPr>
        <b/>
        <sz val="11"/>
        <color theme="1"/>
        <rFont val="Calibri"/>
        <family val="2"/>
        <scheme val="minor"/>
      </rPr>
      <t xml:space="preserve">F8: </t>
    </r>
    <r>
      <rPr>
        <sz val="11"/>
        <color theme="1"/>
        <rFont val="Calibri"/>
        <family val="2"/>
        <scheme val="minor"/>
      </rPr>
      <t>Symbolfil</t>
    </r>
  </si>
  <si>
    <r>
      <t xml:space="preserve">Vælg mellem flg. Placeringer:
</t>
    </r>
    <r>
      <rPr>
        <b/>
        <sz val="11"/>
        <color theme="1"/>
        <rFont val="Calibri"/>
        <family val="2"/>
        <scheme val="minor"/>
      </rPr>
      <t>GEOMETRI (C07)
GRUNDLAG (D1)
AFLEVERING (D2)</t>
    </r>
    <r>
      <rPr>
        <sz val="11"/>
        <color theme="1"/>
        <rFont val="Calibri"/>
        <family val="2"/>
        <scheme val="minor"/>
      </rPr>
      <t xml:space="preserve">
</t>
    </r>
    <r>
      <rPr>
        <b/>
        <sz val="11"/>
        <color theme="1"/>
        <rFont val="Calibri"/>
        <family val="2"/>
        <scheme val="minor"/>
      </rPr>
      <t>UDBUD &amp; TILBUD (P3)</t>
    </r>
    <r>
      <rPr>
        <sz val="11"/>
        <color theme="1"/>
        <rFont val="Calibri"/>
        <family val="2"/>
        <scheme val="minor"/>
      </rPr>
      <t xml:space="preserve">
</t>
    </r>
    <r>
      <rPr>
        <b/>
        <sz val="11"/>
        <color theme="1"/>
        <rFont val="Calibri"/>
        <family val="2"/>
        <scheme val="minor"/>
      </rPr>
      <t>FABRIKATION(P6)</t>
    </r>
  </si>
  <si>
    <r>
      <t xml:space="preserve">Kan kun udfyldes for faserne efter Myndighedsprojektet (A5). Dvs. 
</t>
    </r>
    <r>
      <rPr>
        <b/>
        <sz val="11"/>
        <color theme="1"/>
        <rFont val="Calibri"/>
        <family val="2"/>
        <scheme val="minor"/>
      </rPr>
      <t xml:space="preserve">A6: </t>
    </r>
    <r>
      <rPr>
        <sz val="11"/>
        <color theme="1"/>
        <rFont val="Calibri"/>
        <family val="2"/>
        <scheme val="minor"/>
      </rPr>
      <t xml:space="preserve">Udbudsprojekt
</t>
    </r>
    <r>
      <rPr>
        <b/>
        <sz val="11"/>
        <color theme="1"/>
        <rFont val="Calibri"/>
        <family val="2"/>
        <scheme val="minor"/>
      </rPr>
      <t>A7:</t>
    </r>
    <r>
      <rPr>
        <sz val="11"/>
        <color theme="1"/>
        <rFont val="Calibri"/>
        <family val="2"/>
        <scheme val="minor"/>
      </rPr>
      <t xml:space="preserve"> Udførelsesprojekt
</t>
    </r>
    <r>
      <rPr>
        <b/>
        <sz val="11"/>
        <color theme="1"/>
        <rFont val="Calibri"/>
        <family val="2"/>
        <scheme val="minor"/>
      </rPr>
      <t>A8:</t>
    </r>
    <r>
      <rPr>
        <sz val="11"/>
        <color theme="1"/>
        <rFont val="Calibri"/>
        <family val="2"/>
        <scheme val="minor"/>
      </rPr>
      <t xml:space="preserve"> Udførelse
</t>
    </r>
    <r>
      <rPr>
        <b/>
        <sz val="11"/>
        <color theme="1"/>
        <rFont val="Calibri"/>
        <family val="2"/>
        <scheme val="minor"/>
      </rPr>
      <t>A9:</t>
    </r>
    <r>
      <rPr>
        <sz val="11"/>
        <color theme="1"/>
        <rFont val="Calibri"/>
        <family val="2"/>
        <scheme val="minor"/>
      </rPr>
      <t xml:space="preserve"> Aflevering</t>
    </r>
  </si>
  <si>
    <r>
      <rPr>
        <b/>
        <sz val="11"/>
        <color theme="1"/>
        <rFont val="Calibri"/>
        <family val="2"/>
        <scheme val="minor"/>
      </rPr>
      <t>Ikke en del af Molios Informationssystem!</t>
    </r>
    <r>
      <rPr>
        <sz val="11"/>
        <color theme="1"/>
        <rFont val="Calibri"/>
        <family val="2"/>
        <scheme val="minor"/>
      </rPr>
      <t xml:space="preserve">
Flere programmer kan tilføjes i fanen </t>
    </r>
    <r>
      <rPr>
        <b/>
        <sz val="11"/>
        <color theme="1"/>
        <rFont val="Calibri"/>
        <family val="2"/>
        <scheme val="minor"/>
      </rPr>
      <t xml:space="preserve">koder </t>
    </r>
    <r>
      <rPr>
        <sz val="11"/>
        <color theme="1"/>
        <rFont val="Calibri"/>
        <family val="2"/>
        <scheme val="minor"/>
      </rPr>
      <t>under søjle</t>
    </r>
    <r>
      <rPr>
        <b/>
        <sz val="11"/>
        <color theme="1"/>
        <rFont val="Calibri"/>
        <family val="2"/>
        <scheme val="minor"/>
      </rPr>
      <t xml:space="preserve"> L </t>
    </r>
    <r>
      <rPr>
        <sz val="11"/>
        <color theme="1"/>
        <rFont val="Calibri"/>
        <family val="2"/>
        <scheme val="minor"/>
      </rPr>
      <t>(SoftwareVersion)</t>
    </r>
  </si>
  <si>
    <t>Benyttes fx ved renoveringsopgaver</t>
  </si>
  <si>
    <t>Udfyldes kun ved udbudsprojekt</t>
  </si>
  <si>
    <t>LOD</t>
  </si>
  <si>
    <t>Bruges til intern styring af dokumenters version</t>
  </si>
  <si>
    <t>Bruges når en tegning er blevet delt eksternt. 
Ikke nødvendigt på studiet!</t>
  </si>
  <si>
    <r>
      <t xml:space="preserve">Placering i dokument-mappe.
</t>
    </r>
    <r>
      <rPr>
        <b/>
        <sz val="11"/>
        <color theme="1"/>
        <rFont val="Calibri"/>
        <family val="2"/>
        <scheme val="minor"/>
      </rPr>
      <t>NB! Normalt arbejders der på fagmodellerne i B360-skyen, men ved hver faseafslutning tages bacdkup af fagmodellerne og de gemmes (</t>
    </r>
    <r>
      <rPr>
        <b/>
        <sz val="11"/>
        <color rgb="FFFF0000"/>
        <rFont val="Calibri"/>
        <family val="2"/>
        <scheme val="minor"/>
      </rPr>
      <t>File→Save As→ Project</t>
    </r>
    <r>
      <rPr>
        <b/>
        <sz val="11"/>
        <color theme="1"/>
        <rFont val="Calibri"/>
        <family val="2"/>
        <scheme val="minor"/>
      </rPr>
      <t xml:space="preserve">) efter </t>
    </r>
    <r>
      <rPr>
        <b/>
        <sz val="11"/>
        <color rgb="FFFF0000"/>
        <rFont val="Calibri"/>
        <family val="2"/>
        <scheme val="minor"/>
      </rPr>
      <t>Manage→Purge Unused</t>
    </r>
    <r>
      <rPr>
        <b/>
        <sz val="11"/>
        <color theme="1"/>
        <rFont val="Calibri"/>
        <family val="2"/>
        <scheme val="minor"/>
      </rPr>
      <t xml:space="preserve"> i nedenstående mappe!</t>
    </r>
  </si>
  <si>
    <r>
      <t xml:space="preserve">Skriv </t>
    </r>
    <r>
      <rPr>
        <b/>
        <sz val="11"/>
        <color rgb="FFFF0000"/>
        <rFont val="Calibri"/>
        <family val="2"/>
        <scheme val="minor"/>
      </rPr>
      <t>1</t>
    </r>
    <r>
      <rPr>
        <sz val="11"/>
        <color theme="1"/>
        <rFont val="Calibri"/>
        <family val="2"/>
        <scheme val="minor"/>
      </rPr>
      <t xml:space="preserve">
hvis du vil fjerne projekt-ID i filnavnet</t>
    </r>
  </si>
  <si>
    <r>
      <t xml:space="preserve">Skriv </t>
    </r>
    <r>
      <rPr>
        <b/>
        <sz val="11"/>
        <color rgb="FFFF0000"/>
        <rFont val="Calibri"/>
        <family val="2"/>
        <scheme val="minor"/>
      </rPr>
      <t>1</t>
    </r>
    <r>
      <rPr>
        <sz val="11"/>
        <color theme="1"/>
        <rFont val="Calibri"/>
        <family val="2"/>
        <scheme val="minor"/>
      </rPr>
      <t xml:space="preserve">
hvis du vil fjerne dokument-navnet i filnavnet</t>
    </r>
  </si>
  <si>
    <t>Skal udfyldes</t>
  </si>
  <si>
    <t>Bør vælges</t>
  </si>
  <si>
    <t>Valgfri</t>
  </si>
  <si>
    <r>
      <t xml:space="preserve">Udfyldes automatisk
</t>
    </r>
    <r>
      <rPr>
        <b/>
        <sz val="11"/>
        <color rgb="FFFF0000"/>
        <rFont val="Calibri"/>
        <family val="2"/>
        <scheme val="minor"/>
      </rPr>
      <t>Må ikke slettes!</t>
    </r>
  </si>
  <si>
    <t>Bør være blank</t>
  </si>
  <si>
    <t>Beskrivende filnavn
(Kode Z)</t>
  </si>
  <si>
    <t>Versionsdato</t>
  </si>
  <si>
    <t>Udarbejdet af</t>
  </si>
  <si>
    <t>Fase 
(Kode A)</t>
  </si>
  <si>
    <t>FilType 
(Kode F)</t>
  </si>
  <si>
    <t>Indholdstype_CAD
(Kode C, D og P)</t>
  </si>
  <si>
    <t>VidensOmråde
(Kode K)</t>
  </si>
  <si>
    <t>ENTreprisetype
(Kode Y)</t>
  </si>
  <si>
    <t>CAD-version (SV)</t>
  </si>
  <si>
    <t>Stade
(Kode S)</t>
  </si>
  <si>
    <t>StatUs
(Kode G)</t>
  </si>
  <si>
    <t>VirksomhedsType
(Kode B)</t>
  </si>
  <si>
    <t>FagDisciplin
(Kode M)</t>
  </si>
  <si>
    <t>Info. Niveau
(Kode J)</t>
  </si>
  <si>
    <t>Version
(Kode V+bogstav)</t>
  </si>
  <si>
    <t>Revisions nr
(Kode V+heltal)</t>
  </si>
  <si>
    <t>Indholdstype
ArkiveringsKatalog</t>
  </si>
  <si>
    <t>ja=1</t>
  </si>
  <si>
    <r>
      <t>ja=1</t>
    </r>
    <r>
      <rPr>
        <b/>
        <sz val="10"/>
        <color theme="7" tint="0.39997558519241921"/>
        <rFont val="Calibri"/>
        <family val="2"/>
        <scheme val="minor"/>
      </rPr>
      <t>2</t>
    </r>
  </si>
  <si>
    <t>Filnavn - CAD</t>
  </si>
  <si>
    <t>Placering 
i B360</t>
  </si>
  <si>
    <t>Dato
Backup</t>
  </si>
  <si>
    <t>Ansvar</t>
  </si>
  <si>
    <t>BJA</t>
  </si>
  <si>
    <t>Tegningssæt til bygherre</t>
  </si>
  <si>
    <r>
      <t xml:space="preserve">Udfyldes automatisk og hentes fra Ark: </t>
    </r>
    <r>
      <rPr>
        <b/>
        <sz val="11"/>
        <color theme="1"/>
        <rFont val="Calibri"/>
        <family val="2"/>
        <scheme val="minor"/>
      </rPr>
      <t>1)Tegnings- &amp; modelfiler (CAD)</t>
    </r>
  </si>
  <si>
    <t>NB! Ovenstående data bliver automatisk overført til Ark: 1) Tegnings &amp; modelfiler (CAD)</t>
  </si>
  <si>
    <t>Tegningsnavn &amp; tegningsnummer (Ikke filer)</t>
  </si>
  <si>
    <r>
      <rPr>
        <b/>
        <sz val="11"/>
        <color rgb="FFFF0000"/>
        <rFont val="Calibri"/>
        <family val="2"/>
        <scheme val="minor"/>
      </rPr>
      <t xml:space="preserve">Række nummer 9 må ikke slettes i tabellen! Da formlerne vil gå tabt!
</t>
    </r>
    <r>
      <rPr>
        <b/>
        <sz val="11"/>
        <rFont val="Calibri"/>
        <family val="2"/>
        <scheme val="minor"/>
      </rPr>
      <t>Navne kan vælges fra listen eller blot indtastes. 
Nye navne som ønskes i liste kan indskrives i tabellen "Tegningsnavne" i fanen "Koder"</t>
    </r>
    <r>
      <rPr>
        <sz val="11"/>
        <rFont val="Calibri"/>
        <family val="2"/>
        <scheme val="minor"/>
      </rPr>
      <t xml:space="preserve">
</t>
    </r>
    <r>
      <rPr>
        <sz val="11"/>
        <color theme="1"/>
        <rFont val="Calibri"/>
        <family val="2"/>
        <scheme val="minor"/>
      </rPr>
      <t xml:space="preserve">Nye linjer udfyldes automatisk ved når nedenstående tomme celle udfyldes med tekst
</t>
    </r>
    <r>
      <rPr>
        <b/>
        <sz val="11"/>
        <color theme="1"/>
        <rFont val="Calibri"/>
        <family val="2"/>
        <scheme val="minor"/>
      </rPr>
      <t>Der kan sorteres på alle kolonner - på pilen</t>
    </r>
  </si>
  <si>
    <t>Ved eksterne tegningsnumre, som ikke følger Molios Informationshåndteringen og som er modtaget via fx  PDF-filer indtastes her!</t>
  </si>
  <si>
    <t>Bruges ikke i navngivningen - blot til oplysning om tegningens moderfil</t>
  </si>
  <si>
    <r>
      <rPr>
        <b/>
        <sz val="11"/>
        <color theme="1"/>
        <rFont val="Calibri"/>
        <family val="2"/>
        <scheme val="minor"/>
      </rPr>
      <t xml:space="preserve">Kan kun udfyldes ved faserne efter Myndighedsprojektet (A5). </t>
    </r>
    <r>
      <rPr>
        <sz val="11"/>
        <color theme="1"/>
        <rFont val="Calibri"/>
        <family val="2"/>
        <scheme val="minor"/>
      </rPr>
      <t>Dvs. 
A6: Udbudsprojekt
A7: Udførelsesprojekt
A8: Udførelse
A9: Aflevering</t>
    </r>
  </si>
  <si>
    <r>
      <rPr>
        <b/>
        <sz val="11"/>
        <color theme="1"/>
        <rFont val="Calibri"/>
        <family val="2"/>
        <scheme val="minor"/>
      </rPr>
      <t>Vælg ud fra listen!
H0:</t>
    </r>
    <r>
      <rPr>
        <sz val="11"/>
        <color theme="1"/>
        <rFont val="Calibri"/>
        <family val="2"/>
        <scheme val="minor"/>
      </rPr>
      <t xml:space="preserve"> Generelt
</t>
    </r>
    <r>
      <rPr>
        <b/>
        <sz val="11"/>
        <color theme="1"/>
        <rFont val="Calibri"/>
        <family val="2"/>
        <scheme val="minor"/>
      </rPr>
      <t>H1:</t>
    </r>
    <r>
      <rPr>
        <sz val="11"/>
        <color theme="1"/>
        <rFont val="Calibri"/>
        <family val="2"/>
        <scheme val="minor"/>
      </rPr>
      <t xml:space="preserve"> Plan
</t>
    </r>
    <r>
      <rPr>
        <b/>
        <sz val="11"/>
        <color theme="1"/>
        <rFont val="Calibri"/>
        <family val="2"/>
        <scheme val="minor"/>
      </rPr>
      <t xml:space="preserve">H2: </t>
    </r>
    <r>
      <rPr>
        <sz val="11"/>
        <color theme="1"/>
        <rFont val="Calibri"/>
        <family val="2"/>
        <scheme val="minor"/>
      </rPr>
      <t xml:space="preserve">Opstalt
</t>
    </r>
    <r>
      <rPr>
        <b/>
        <sz val="11"/>
        <color theme="1"/>
        <rFont val="Calibri"/>
        <family val="2"/>
        <scheme val="minor"/>
      </rPr>
      <t>H3:</t>
    </r>
    <r>
      <rPr>
        <sz val="11"/>
        <color theme="1"/>
        <rFont val="Calibri"/>
        <family val="2"/>
        <scheme val="minor"/>
      </rPr>
      <t xml:space="preserve"> Snit
</t>
    </r>
    <r>
      <rPr>
        <b/>
        <sz val="11"/>
        <color theme="1"/>
        <rFont val="Calibri"/>
        <family val="2"/>
        <scheme val="minor"/>
      </rPr>
      <t xml:space="preserve">H4: </t>
    </r>
    <r>
      <rPr>
        <sz val="11"/>
        <color theme="1"/>
        <rFont val="Calibri"/>
        <family val="2"/>
        <scheme val="minor"/>
      </rPr>
      <t xml:space="preserve">Bygningsudsnit
</t>
    </r>
    <r>
      <rPr>
        <b/>
        <sz val="11"/>
        <color theme="1"/>
        <rFont val="Calibri"/>
        <family val="2"/>
        <scheme val="minor"/>
      </rPr>
      <t xml:space="preserve">H5: </t>
    </r>
    <r>
      <rPr>
        <sz val="11"/>
        <color theme="1"/>
        <rFont val="Calibri"/>
        <family val="2"/>
        <scheme val="minor"/>
      </rPr>
      <t xml:space="preserve">Detalje
</t>
    </r>
    <r>
      <rPr>
        <b/>
        <sz val="11"/>
        <color theme="1"/>
        <rFont val="Calibri"/>
        <family val="2"/>
        <scheme val="minor"/>
      </rPr>
      <t xml:space="preserve">H6: </t>
    </r>
    <r>
      <rPr>
        <sz val="11"/>
        <color theme="1"/>
        <rFont val="Calibri"/>
        <family val="2"/>
        <scheme val="minor"/>
      </rPr>
      <t xml:space="preserve">Diagram/skema
</t>
    </r>
    <r>
      <rPr>
        <b/>
        <sz val="11"/>
        <color theme="1"/>
        <rFont val="Calibri"/>
        <family val="2"/>
        <scheme val="minor"/>
      </rPr>
      <t>H7:</t>
    </r>
    <r>
      <rPr>
        <sz val="11"/>
        <color theme="1"/>
        <rFont val="Calibri"/>
        <family val="2"/>
        <scheme val="minor"/>
      </rPr>
      <t xml:space="preserve"> Rumlig afbildning</t>
    </r>
  </si>
  <si>
    <r>
      <rPr>
        <b/>
        <sz val="11"/>
        <color theme="1"/>
        <rFont val="Calibri"/>
        <family val="2"/>
        <scheme val="minor"/>
      </rPr>
      <t xml:space="preserve">Vælg ud fra listen!
</t>
    </r>
    <r>
      <rPr>
        <sz val="8"/>
        <color theme="1"/>
        <rFont val="Calibri"/>
        <family val="2"/>
        <scheme val="minor"/>
      </rPr>
      <t>Konstr. u. nederste etage</t>
    </r>
    <r>
      <rPr>
        <sz val="11"/>
        <color theme="1"/>
        <rFont val="Calibri"/>
        <family val="2"/>
        <scheme val="minor"/>
      </rPr>
      <t xml:space="preserve"> (</t>
    </r>
    <r>
      <rPr>
        <b/>
        <sz val="11"/>
        <color theme="1"/>
        <rFont val="Calibri"/>
        <family val="2"/>
        <scheme val="minor"/>
      </rPr>
      <t>E00</t>
    </r>
    <r>
      <rPr>
        <sz val="11"/>
        <color theme="1"/>
        <rFont val="Calibri"/>
        <family val="2"/>
        <scheme val="minor"/>
      </rPr>
      <t>)
Stue/1. etage (</t>
    </r>
    <r>
      <rPr>
        <b/>
        <sz val="11"/>
        <color theme="1"/>
        <rFont val="Calibri"/>
        <family val="2"/>
        <scheme val="minor"/>
      </rPr>
      <t>E01</t>
    </r>
    <r>
      <rPr>
        <sz val="11"/>
        <color theme="1"/>
        <rFont val="Calibri"/>
        <family val="2"/>
        <scheme val="minor"/>
      </rPr>
      <t>)
1. sal/2. etage (</t>
    </r>
    <r>
      <rPr>
        <b/>
        <sz val="11"/>
        <color theme="1"/>
        <rFont val="Calibri"/>
        <family val="2"/>
        <scheme val="minor"/>
      </rPr>
      <t>E02</t>
    </r>
    <r>
      <rPr>
        <sz val="11"/>
        <color theme="1"/>
        <rFont val="Calibri"/>
        <family val="2"/>
        <scheme val="minor"/>
      </rPr>
      <t>)
2. sal/3. etage (</t>
    </r>
    <r>
      <rPr>
        <b/>
        <sz val="11"/>
        <color theme="1"/>
        <rFont val="Calibri"/>
        <family val="2"/>
        <scheme val="minor"/>
      </rPr>
      <t>E03</t>
    </r>
    <r>
      <rPr>
        <sz val="11"/>
        <color theme="1"/>
        <rFont val="Calibri"/>
        <family val="2"/>
        <scheme val="minor"/>
      </rPr>
      <t>)
3. sal/4. etage (</t>
    </r>
    <r>
      <rPr>
        <b/>
        <sz val="11"/>
        <color theme="1"/>
        <rFont val="Calibri"/>
        <family val="2"/>
        <scheme val="minor"/>
      </rPr>
      <t>E04</t>
    </r>
    <r>
      <rPr>
        <sz val="11"/>
        <color theme="1"/>
        <rFont val="Calibri"/>
        <family val="2"/>
        <scheme val="minor"/>
      </rPr>
      <t>)
4. sal/5. etage (</t>
    </r>
    <r>
      <rPr>
        <b/>
        <sz val="11"/>
        <color theme="1"/>
        <rFont val="Calibri"/>
        <family val="2"/>
        <scheme val="minor"/>
      </rPr>
      <t>E05</t>
    </r>
    <r>
      <rPr>
        <sz val="11"/>
        <color theme="1"/>
        <rFont val="Calibri"/>
        <family val="2"/>
        <scheme val="minor"/>
      </rPr>
      <t>)
5. sal/6. etage (</t>
    </r>
    <r>
      <rPr>
        <b/>
        <sz val="11"/>
        <color theme="1"/>
        <rFont val="Calibri"/>
        <family val="2"/>
        <scheme val="minor"/>
      </rPr>
      <t>E06</t>
    </r>
    <r>
      <rPr>
        <sz val="11"/>
        <color theme="1"/>
        <rFont val="Calibri"/>
        <family val="2"/>
        <scheme val="minor"/>
      </rPr>
      <t xml:space="preserve">)
</t>
    </r>
    <r>
      <rPr>
        <sz val="8"/>
        <color theme="1"/>
        <rFont val="Calibri"/>
        <family val="2"/>
        <scheme val="minor"/>
      </rPr>
      <t xml:space="preserve">Flere etager/opstalter/snit </t>
    </r>
    <r>
      <rPr>
        <sz val="11"/>
        <color theme="1"/>
        <rFont val="Calibri"/>
        <family val="2"/>
        <scheme val="minor"/>
      </rPr>
      <t>(</t>
    </r>
    <r>
      <rPr>
        <b/>
        <sz val="11"/>
        <color theme="1"/>
        <rFont val="Calibri"/>
        <family val="2"/>
        <scheme val="minor"/>
      </rPr>
      <t>E0X</t>
    </r>
    <r>
      <rPr>
        <sz val="11"/>
        <color theme="1"/>
        <rFont val="Calibri"/>
        <family val="2"/>
        <scheme val="minor"/>
      </rPr>
      <t>)</t>
    </r>
  </si>
  <si>
    <r>
      <rPr>
        <b/>
        <sz val="9"/>
        <color theme="1"/>
        <rFont val="Calibri"/>
        <family val="2"/>
        <scheme val="minor"/>
      </rPr>
      <t>Benyttes
ved renovering</t>
    </r>
    <r>
      <rPr>
        <sz val="9"/>
        <color theme="1"/>
        <rFont val="Calibri"/>
        <family val="2"/>
        <scheme val="minor"/>
      </rPr>
      <t xml:space="preserve">
Fremtidigt, nyt </t>
    </r>
    <r>
      <rPr>
        <b/>
        <sz val="9"/>
        <color theme="1"/>
        <rFont val="Calibri"/>
        <family val="2"/>
        <scheme val="minor"/>
      </rPr>
      <t>(S1)</t>
    </r>
    <r>
      <rPr>
        <sz val="9"/>
        <color theme="1"/>
        <rFont val="Calibri"/>
        <family val="2"/>
        <scheme val="minor"/>
      </rPr>
      <t xml:space="preserve">
Eksisterende </t>
    </r>
    <r>
      <rPr>
        <b/>
        <sz val="9"/>
        <color theme="1"/>
        <rFont val="Calibri"/>
        <family val="2"/>
        <scheme val="minor"/>
      </rPr>
      <t>(S2)</t>
    </r>
    <r>
      <rPr>
        <sz val="9"/>
        <color theme="1"/>
        <rFont val="Calibri"/>
        <family val="2"/>
        <scheme val="minor"/>
      </rPr>
      <t xml:space="preserve">
Nedrivning, fjernes </t>
    </r>
    <r>
      <rPr>
        <b/>
        <sz val="9"/>
        <color theme="1"/>
        <rFont val="Calibri"/>
        <family val="2"/>
        <scheme val="minor"/>
      </rPr>
      <t>(S3)</t>
    </r>
    <r>
      <rPr>
        <sz val="9"/>
        <color theme="1"/>
        <rFont val="Calibri"/>
        <family val="2"/>
        <scheme val="minor"/>
      </rPr>
      <t xml:space="preserve">
Midlertidigt </t>
    </r>
    <r>
      <rPr>
        <b/>
        <sz val="9"/>
        <color theme="1"/>
        <rFont val="Calibri"/>
        <family val="2"/>
        <scheme val="minor"/>
      </rPr>
      <t>(S4)</t>
    </r>
    <r>
      <rPr>
        <sz val="9"/>
        <color theme="1"/>
        <rFont val="Calibri"/>
        <family val="2"/>
        <scheme val="minor"/>
      </rPr>
      <t xml:space="preserve">
De- og genmonteres </t>
    </r>
    <r>
      <rPr>
        <b/>
        <sz val="9"/>
        <color theme="1"/>
        <rFont val="Calibri"/>
        <family val="2"/>
        <scheme val="minor"/>
      </rPr>
      <t>(S5)</t>
    </r>
  </si>
  <si>
    <r>
      <t xml:space="preserve">Under udarbejdelse </t>
    </r>
    <r>
      <rPr>
        <b/>
        <sz val="9"/>
        <color theme="1"/>
        <rFont val="Calibri"/>
        <family val="2"/>
        <scheme val="minor"/>
      </rPr>
      <t>(G1)</t>
    </r>
    <r>
      <rPr>
        <sz val="9"/>
        <color theme="1"/>
        <rFont val="Calibri"/>
        <family val="2"/>
        <scheme val="minor"/>
      </rPr>
      <t xml:space="preserve">
Under kontrol </t>
    </r>
    <r>
      <rPr>
        <b/>
        <sz val="9"/>
        <color theme="1"/>
        <rFont val="Calibri"/>
        <family val="2"/>
        <scheme val="minor"/>
      </rPr>
      <t>(G2)</t>
    </r>
    <r>
      <rPr>
        <sz val="9"/>
        <color theme="1"/>
        <rFont val="Calibri"/>
        <family val="2"/>
        <scheme val="minor"/>
      </rPr>
      <t xml:space="preserve">
Under godkendelse </t>
    </r>
    <r>
      <rPr>
        <b/>
        <sz val="9"/>
        <color theme="1"/>
        <rFont val="Calibri"/>
        <family val="2"/>
        <scheme val="minor"/>
      </rPr>
      <t>(G3)</t>
    </r>
    <r>
      <rPr>
        <sz val="9"/>
        <color theme="1"/>
        <rFont val="Calibri"/>
        <family val="2"/>
        <scheme val="minor"/>
      </rPr>
      <t xml:space="preserve">
Udgivet </t>
    </r>
    <r>
      <rPr>
        <b/>
        <sz val="9"/>
        <color theme="1"/>
        <rFont val="Calibri"/>
        <family val="2"/>
        <scheme val="minor"/>
      </rPr>
      <t>(G4)</t>
    </r>
    <r>
      <rPr>
        <sz val="9"/>
        <color theme="1"/>
        <rFont val="Calibri"/>
        <family val="2"/>
        <scheme val="minor"/>
      </rPr>
      <t xml:space="preserve">
Erstattet </t>
    </r>
    <r>
      <rPr>
        <b/>
        <sz val="9"/>
        <color theme="1"/>
        <rFont val="Calibri"/>
        <family val="2"/>
        <scheme val="minor"/>
      </rPr>
      <t>(G5)</t>
    </r>
    <r>
      <rPr>
        <sz val="9"/>
        <color theme="1"/>
        <rFont val="Calibri"/>
        <family val="2"/>
        <scheme val="minor"/>
      </rPr>
      <t xml:space="preserve">
Udgået </t>
    </r>
    <r>
      <rPr>
        <b/>
        <sz val="9"/>
        <color theme="1"/>
        <rFont val="Calibri"/>
        <family val="2"/>
        <scheme val="minor"/>
      </rPr>
      <t>(G6)</t>
    </r>
  </si>
  <si>
    <t>Bygherre (B01)
Rådgiver (B02)
Producent (B03)
Leverandør (B04)
Entreprenør (B05)
Ejendomsforvalter (B07)
Driftsherre (B07.01)
Administrator (B07.02)
Ejendomsservice (B07.03)
Myndighed (B12)
Ejer (B13)
Bruger (B15)
Forsikringsselskab (B16)
Forsynings- og bortledningsvirk. (B20)
Forskning og uddannelse (B21)</t>
  </si>
  <si>
    <t>Anbefales</t>
  </si>
  <si>
    <t>Bruges til intern styring af tegningers version</t>
  </si>
  <si>
    <r>
      <rPr>
        <b/>
        <sz val="11"/>
        <color theme="1"/>
        <rFont val="Calibri"/>
        <family val="2"/>
        <scheme val="minor"/>
      </rPr>
      <t>Vælg ud fra listen!</t>
    </r>
    <r>
      <rPr>
        <sz val="11"/>
        <color theme="1"/>
        <rFont val="Calibri"/>
        <family val="2"/>
        <scheme val="minor"/>
      </rPr>
      <t xml:space="preserve">
Der kan enten vælges et fortløbende løbenummer for alle tegninger uanset vidensområde eller opdelt mummerering på vidensområde</t>
    </r>
  </si>
  <si>
    <r>
      <t xml:space="preserve">Kan ikke vælges da det fremgår af den fil som tegningen ligger i </t>
    </r>
    <r>
      <rPr>
        <b/>
        <sz val="11"/>
        <color theme="1"/>
        <rFont val="Calibri"/>
        <family val="2"/>
        <scheme val="minor"/>
      </rPr>
      <t>NB! Skal stemme overens med filerne som tegningerne ligger i! Fremgår også af Indholdstype Arkiveringskatalog</t>
    </r>
  </si>
  <si>
    <r>
      <t xml:space="preserve">Placering af modelfil, tegningsfil eller PDF-samlemappe hvor tegningen er placeret i. Mappen er hentet fra ark: </t>
    </r>
    <r>
      <rPr>
        <b/>
        <sz val="11"/>
        <color theme="1"/>
        <rFont val="Calibri"/>
        <family val="2"/>
        <scheme val="minor"/>
      </rPr>
      <t>1)Tegnings- og modelfiler</t>
    </r>
  </si>
  <si>
    <r>
      <t xml:space="preserve">Skriv </t>
    </r>
    <r>
      <rPr>
        <b/>
        <sz val="11"/>
        <color rgb="FFFF0000"/>
        <rFont val="Calibri"/>
        <family val="2"/>
        <scheme val="minor"/>
      </rPr>
      <t>1</t>
    </r>
    <r>
      <rPr>
        <sz val="11"/>
        <color theme="1"/>
        <rFont val="Calibri"/>
        <family val="2"/>
        <scheme val="minor"/>
      </rPr>
      <t xml:space="preserve">
hvis du vil have projekt-ID i tegningsnummer</t>
    </r>
  </si>
  <si>
    <r>
      <rPr>
        <b/>
        <sz val="10"/>
        <color theme="1"/>
        <rFont val="Calibri"/>
        <family val="2"/>
        <scheme val="minor"/>
      </rPr>
      <t xml:space="preserve">Tegning i en Modelfil (Sheets in Model) eller sheets i andre filer - den tilhørende fil vælges i næste søjle:
</t>
    </r>
    <r>
      <rPr>
        <sz val="10"/>
        <color theme="1"/>
        <rFont val="Calibri"/>
        <family val="2"/>
        <scheme val="minor"/>
      </rPr>
      <t xml:space="preserve">Da Sheets i en Model ikke er en fil, vil filtypen ikke fremgå af tegningsnummeret! </t>
    </r>
    <r>
      <rPr>
        <i/>
        <sz val="10"/>
        <color theme="1"/>
        <rFont val="Calibri"/>
        <family val="2"/>
        <scheme val="minor"/>
      </rPr>
      <t xml:space="preserve">Tegningerne ligger inde i en moderfil, som kan vælges i næste søjle, hvis filen er indtastet i Arket: </t>
    </r>
    <r>
      <rPr>
        <b/>
        <i/>
        <sz val="10"/>
        <color theme="1"/>
        <rFont val="Calibri"/>
        <family val="2"/>
        <scheme val="minor"/>
      </rPr>
      <t>1) Tegnings- og modelfiler</t>
    </r>
    <r>
      <rPr>
        <i/>
        <sz val="10"/>
        <color theme="1"/>
        <rFont val="Calibri"/>
        <family val="2"/>
        <scheme val="minor"/>
      </rPr>
      <t>.</t>
    </r>
    <r>
      <rPr>
        <sz val="10"/>
        <color theme="1"/>
        <rFont val="Calibri"/>
        <family val="2"/>
        <scheme val="minor"/>
      </rPr>
      <t xml:space="preserve"> Grunden til at dokumentnavnet ikke indgår i tegningsnumret, er den måde som Revit navngiver Sheets på.</t>
    </r>
  </si>
  <si>
    <r>
      <t xml:space="preserve">Her vælges den modelfil eller CAD-tegningsfil som tegningen er tilknyttet.
</t>
    </r>
    <r>
      <rPr>
        <sz val="11"/>
        <color rgb="FFFF0000"/>
        <rFont val="Calibri"/>
        <family val="2"/>
        <scheme val="minor"/>
      </rPr>
      <t>NB! Ændres navnet under fanen "1) Tegnings- &amp; modelfiler (CAD)" ændres Filnavn - CAD ikke, men skal genvælges!</t>
    </r>
  </si>
  <si>
    <r>
      <t xml:space="preserve">Hvis tegningen også ligger i en eksporteret PDF-fil eller DWFX-fil bør den også vælges her.
</t>
    </r>
    <r>
      <rPr>
        <sz val="11"/>
        <color rgb="FFFF0000"/>
        <rFont val="Calibri"/>
        <family val="2"/>
        <scheme val="minor"/>
      </rPr>
      <t>NB! Ændres navnet under fanen "1) Tegnings- &amp; modelfiler (CAD)" ændres Filnavn - PDF ikke, men skal genvælges!</t>
    </r>
  </si>
  <si>
    <t>Hvis udfyldt - 
spring resten over</t>
  </si>
  <si>
    <t>Bør udfyldes</t>
  </si>
  <si>
    <t>Udfyldes automatisk</t>
  </si>
  <si>
    <t>Skal vælges</t>
  </si>
  <si>
    <t>SKAL vælges hvis tegningen også ligger på PDF-tegningssæt</t>
  </si>
  <si>
    <t>Tegningsnavn
(Kode Z)</t>
  </si>
  <si>
    <t xml:space="preserve">Tegningsnummer fra ekstern fx tegningsgrundlag </t>
  </si>
  <si>
    <t>DokumentForm - CAD</t>
  </si>
  <si>
    <t>Afbildningstype
(Kode H)</t>
  </si>
  <si>
    <t>Etage
(Kode E)</t>
  </si>
  <si>
    <t>Kontraktlig organisation
(Kode W)</t>
  </si>
  <si>
    <t>Løbenummer</t>
  </si>
  <si>
    <r>
      <rPr>
        <b/>
        <sz val="18"/>
        <color theme="1"/>
        <rFont val="Calibri"/>
        <family val="2"/>
        <scheme val="minor"/>
      </rPr>
      <t>Tegningsnummer</t>
    </r>
    <r>
      <rPr>
        <sz val="11"/>
        <color theme="1"/>
        <rFont val="Calibri"/>
        <family val="2"/>
        <scheme val="minor"/>
      </rPr>
      <t xml:space="preserve">
 </t>
    </r>
    <r>
      <rPr>
        <b/>
        <sz val="11"/>
        <color theme="1"/>
        <rFont val="Calibri"/>
        <family val="2"/>
        <scheme val="minor"/>
      </rPr>
      <t>(Dokumentnavn kan ikke sættes ind i tegningsnummeret)</t>
    </r>
  </si>
  <si>
    <t>Filnavn - PDF</t>
  </si>
  <si>
    <t>Kontrolleret 
af</t>
  </si>
  <si>
    <t>TMP</t>
  </si>
  <si>
    <t>N00</t>
  </si>
  <si>
    <t>F24-2H-GX_A4_F02_K01_Bygningsmodel</t>
  </si>
  <si>
    <t>F24-2H-GX_A4_F06_K01_Tegningssæt til bygherre</t>
  </si>
  <si>
    <t>Brandplan - stue</t>
  </si>
  <si>
    <t>Dokumentnavn &amp; filnavn</t>
  </si>
  <si>
    <r>
      <rPr>
        <b/>
        <sz val="10"/>
        <color rgb="FFFF0000"/>
        <rFont val="Calibri"/>
        <family val="2"/>
        <scheme val="minor"/>
      </rPr>
      <t xml:space="preserve">Række nummer 9 må ikke slettes i tabellen! Da formlerne vil gå tabt!
</t>
    </r>
    <r>
      <rPr>
        <b/>
        <sz val="10"/>
        <rFont val="Calibri"/>
        <family val="2"/>
        <scheme val="minor"/>
      </rPr>
      <t>Navne kan vælges fra listen eller blot indtastes. 
Nye navne som ønskes i liste kan indskrives i tabellen "Dokumentnavne" i fanen "Koder"</t>
    </r>
    <r>
      <rPr>
        <sz val="10"/>
        <rFont val="Calibri"/>
        <family val="2"/>
        <scheme val="minor"/>
      </rPr>
      <t xml:space="preserve">
</t>
    </r>
    <r>
      <rPr>
        <sz val="10"/>
        <color theme="1"/>
        <rFont val="Calibri"/>
        <family val="2"/>
        <scheme val="minor"/>
      </rPr>
      <t xml:space="preserve">Nye linjer udfyldes automatisk ved når nedenstående tomme celle udfyldes med tekst
</t>
    </r>
    <r>
      <rPr>
        <b/>
        <sz val="10"/>
        <color theme="1"/>
        <rFont val="Calibri"/>
        <family val="2"/>
        <scheme val="minor"/>
      </rPr>
      <t>Der kan sorteres på alle kolonner - på pilen</t>
    </r>
  </si>
  <si>
    <t>Til styring af filnavn</t>
  </si>
  <si>
    <t>NB! Undermapper til Indholdstype er vist som indrykket tekst. Alle hovedmapper er skrevet i versaler.</t>
  </si>
  <si>
    <t>Benyttes
ved renovering</t>
  </si>
  <si>
    <t>Ved mange ens dokumenter</t>
  </si>
  <si>
    <t>Placering i dokument-mappe</t>
  </si>
  <si>
    <r>
      <t xml:space="preserve">Skriv </t>
    </r>
    <r>
      <rPr>
        <b/>
        <sz val="11"/>
        <color rgb="FFFF0000"/>
        <rFont val="Calibri"/>
        <family val="2"/>
        <scheme val="minor"/>
      </rPr>
      <t>1</t>
    </r>
    <r>
      <rPr>
        <sz val="11"/>
        <color theme="1"/>
        <rFont val="Calibri"/>
        <family val="2"/>
        <scheme val="minor"/>
      </rPr>
      <t xml:space="preserve">
hvis du vil have projekt-ID i filnavnet</t>
    </r>
  </si>
  <si>
    <t>Valgfrit</t>
  </si>
  <si>
    <t>Beskrivende dokument-filnavn
(Kode Z)</t>
  </si>
  <si>
    <t>Fase
(Kode A)</t>
  </si>
  <si>
    <t>DokumentForm - DOK</t>
  </si>
  <si>
    <t>Indholdstype_DOC</t>
  </si>
  <si>
    <t>UdVeksling
(Kode X)</t>
  </si>
  <si>
    <t>DOKumentation
(Kode D)</t>
  </si>
  <si>
    <t>ProcesType
(Kode P)</t>
  </si>
  <si>
    <t>Kontraktlig Organisation
(Kode W)</t>
  </si>
  <si>
    <t>Løbenummer
(Kode N)</t>
  </si>
  <si>
    <t>Filnavn - dokumenter</t>
  </si>
  <si>
    <t>Kontrolleret
af</t>
  </si>
  <si>
    <t>Referat_N01</t>
  </si>
  <si>
    <t xml:space="preserve">  Bygherremøde (C06.01)</t>
  </si>
  <si>
    <t>Referat_N02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</si>
</sst>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36">
    <font>
      <sz val="11"/>
      <color theme="1"/>
      <name val="Calibri"/>
      <family val="2"/>
      <scheme val="minor"/>
    </font>
    <font>
      <b/>
      <sz val="11"/>
      <color theme="1"/>
      <name val="Calibri"/>
      <family val="2"/>
      <scheme val="minor"/>
    </font>
    <font>
      <u/>
      <sz val="11"/>
      <color theme="10"/>
      <name val="Calibri"/>
      <family val="2"/>
      <scheme val="minor"/>
    </font>
    <font>
      <sz val="10"/>
      <color rgb="FF000000"/>
      <name val="Times New Roman"/>
      <family val="1"/>
    </font>
    <font>
      <sz val="8"/>
      <color theme="1"/>
      <name val="Calibri"/>
      <family val="2"/>
      <scheme val="minor"/>
    </font>
    <font>
      <sz val="11"/>
      <name val="Calibri"/>
      <family val="2"/>
      <scheme val="minor"/>
    </font>
    <font>
      <b/>
      <sz val="11"/>
      <name val="Calibri"/>
      <family val="2"/>
      <scheme val="minor"/>
    </font>
    <font>
      <b/>
      <sz val="9"/>
      <color indexed="81"/>
      <name val="Tahoma"/>
      <family val="2"/>
    </font>
    <font>
      <sz val="9"/>
      <color indexed="81"/>
      <name val="Tahoma"/>
      <family val="2"/>
    </font>
    <font>
      <b/>
      <sz val="11"/>
      <color rgb="FFFF0000"/>
      <name val="Calibri"/>
      <family val="2"/>
      <scheme val="minor"/>
    </font>
    <font>
      <b/>
      <sz val="11"/>
      <color rgb="FF000000"/>
      <name val="Century Gothic"/>
      <family val="2"/>
    </font>
    <font>
      <sz val="11"/>
      <color rgb="FF000000"/>
      <name val="Century Gothic"/>
      <family val="2"/>
    </font>
    <font>
      <sz val="10"/>
      <color rgb="FF000000"/>
      <name val="Century Gothic"/>
      <family val="2"/>
    </font>
    <font>
      <sz val="10"/>
      <color rgb="FF1F497D"/>
      <name val="Century Gothic"/>
      <family val="2"/>
    </font>
    <font>
      <b/>
      <sz val="14"/>
      <color theme="1"/>
      <name val="Calibri"/>
      <family val="2"/>
      <scheme val="minor"/>
    </font>
    <font>
      <sz val="14"/>
      <color theme="1"/>
      <name val="Calibri"/>
      <family val="2"/>
      <scheme val="minor"/>
    </font>
    <font>
      <b/>
      <sz val="12"/>
      <color theme="1"/>
      <name val="Calibri"/>
      <family val="2"/>
      <scheme val="minor"/>
    </font>
    <font>
      <b/>
      <sz val="10"/>
      <color theme="1"/>
      <name val="Calibri"/>
      <family val="2"/>
      <scheme val="minor"/>
    </font>
    <font>
      <b/>
      <sz val="10"/>
      <color theme="7" tint="0.39997558519241921"/>
      <name val="Calibri"/>
      <family val="2"/>
      <scheme val="minor"/>
    </font>
    <font>
      <sz val="10"/>
      <color theme="1"/>
      <name val="Calibri"/>
      <family val="2"/>
      <scheme val="minor"/>
    </font>
    <font>
      <i/>
      <sz val="10"/>
      <color theme="1"/>
      <name val="Calibri"/>
      <family val="2"/>
      <scheme val="minor"/>
    </font>
    <font>
      <sz val="8"/>
      <name val="Calibri"/>
      <family val="2"/>
      <scheme val="minor"/>
    </font>
    <font>
      <b/>
      <i/>
      <sz val="10"/>
      <color theme="1"/>
      <name val="Calibri"/>
      <family val="2"/>
      <scheme val="minor"/>
    </font>
    <font>
      <b/>
      <sz val="20"/>
      <color theme="1"/>
      <name val="Calibri"/>
      <family val="2"/>
      <scheme val="minor"/>
    </font>
    <font>
      <b/>
      <sz val="18"/>
      <color theme="1"/>
      <name val="Calibri"/>
      <family val="2"/>
      <scheme val="minor"/>
    </font>
    <font>
      <b/>
      <sz val="8"/>
      <color indexed="81"/>
      <name val="Tahoma"/>
      <family val="2"/>
    </font>
    <font>
      <b/>
      <u/>
      <sz val="12"/>
      <color theme="10"/>
      <name val="Calibri"/>
      <family val="2"/>
      <scheme val="minor"/>
    </font>
    <font>
      <b/>
      <sz val="16"/>
      <color theme="1"/>
      <name val="Calibri"/>
      <family val="2"/>
      <scheme val="minor"/>
    </font>
    <font>
      <b/>
      <u/>
      <sz val="16"/>
      <color theme="10"/>
      <name val="Calibri"/>
      <family val="2"/>
      <scheme val="minor"/>
    </font>
    <font>
      <sz val="9"/>
      <color theme="1"/>
      <name val="Calibri"/>
      <family val="2"/>
      <scheme val="minor"/>
    </font>
    <font>
      <b/>
      <sz val="9"/>
      <color theme="1"/>
      <name val="Calibri"/>
      <family val="2"/>
      <scheme val="minor"/>
    </font>
    <font>
      <b/>
      <sz val="10"/>
      <color rgb="FFFF0000"/>
      <name val="Calibri"/>
      <family val="2"/>
      <scheme val="minor"/>
    </font>
    <font>
      <b/>
      <sz val="10"/>
      <name val="Calibri"/>
      <family val="2"/>
      <scheme val="minor"/>
    </font>
    <font>
      <sz val="10"/>
      <name val="Calibri"/>
      <family val="2"/>
      <scheme val="minor"/>
    </font>
    <font>
      <sz val="11"/>
      <color rgb="FFFF0000"/>
      <name val="Calibri"/>
      <family val="2"/>
      <scheme val="minor"/>
    </font>
    <font>
      <sz val="11"/>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5B68B"/>
        <bgColor indexed="64"/>
      </patternFill>
    </fill>
    <fill>
      <patternFill patternType="solid">
        <fgColor rgb="FFFFC000"/>
        <bgColor indexed="64"/>
      </patternFill>
    </fill>
    <fill>
      <patternFill patternType="solid">
        <fgColor theme="9" tint="0.59999389629810485"/>
        <bgColor indexed="64"/>
      </patternFill>
    </fill>
    <fill>
      <patternFill patternType="solid">
        <fgColor rgb="FFFF7D7D"/>
        <bgColor indexed="64"/>
      </patternFill>
    </fill>
    <fill>
      <patternFill patternType="solid">
        <fgColor rgb="FFFF7575"/>
        <bgColor indexed="64"/>
      </patternFill>
    </fill>
    <fill>
      <patternFill patternType="solid">
        <fgColor rgb="FFFFC1C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C6E0B4"/>
        <bgColor rgb="FF000000"/>
      </patternFill>
    </fill>
    <fill>
      <patternFill patternType="solid">
        <fgColor rgb="FFA9D08E"/>
        <bgColor rgb="FF000000"/>
      </patternFill>
    </fill>
  </fills>
  <borders count="6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right style="thick">
        <color indexed="64"/>
      </right>
      <top/>
      <bottom/>
      <diagonal/>
    </border>
    <border>
      <left style="thick">
        <color indexed="64"/>
      </left>
      <right style="medium">
        <color indexed="64"/>
      </right>
      <top style="medium">
        <color indexed="64"/>
      </top>
      <bottom style="medium">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style="thick">
        <color indexed="64"/>
      </right>
      <top style="thick">
        <color indexed="64"/>
      </top>
      <bottom style="thin">
        <color indexed="64"/>
      </bottom>
      <diagonal/>
    </border>
    <border>
      <left/>
      <right style="thick">
        <color indexed="64"/>
      </right>
      <top style="thick">
        <color indexed="64"/>
      </top>
      <bottom style="thin">
        <color indexed="64"/>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top/>
      <bottom style="thick">
        <color indexed="64"/>
      </bottom>
      <diagonal/>
    </border>
    <border>
      <left style="thick">
        <color indexed="64"/>
      </left>
      <right style="thick">
        <color indexed="64"/>
      </right>
      <top/>
      <bottom style="thick">
        <color auto="1"/>
      </bottom>
      <diagonal/>
    </border>
    <border>
      <left/>
      <right style="thin">
        <color indexed="64"/>
      </right>
      <top style="thin">
        <color indexed="64"/>
      </top>
      <bottom style="thick">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ck">
        <color indexed="64"/>
      </right>
      <top/>
      <bottom/>
      <diagonal/>
    </border>
    <border>
      <left style="thin">
        <color indexed="64"/>
      </left>
      <right/>
      <top/>
      <bottom/>
      <diagonal/>
    </border>
    <border>
      <left style="thick">
        <color indexed="64"/>
      </left>
      <right style="thick">
        <color indexed="64"/>
      </right>
      <top/>
      <bottom/>
      <diagonal/>
    </border>
    <border>
      <left/>
      <right/>
      <top style="thick">
        <color indexed="64"/>
      </top>
      <bottom style="thin">
        <color indexed="64"/>
      </bottom>
      <diagonal/>
    </border>
    <border>
      <left style="thick">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ck">
        <color indexed="64"/>
      </left>
      <right style="thin">
        <color indexed="64"/>
      </right>
      <top/>
      <bottom/>
      <diagonal/>
    </border>
    <border>
      <left/>
      <right/>
      <top style="thin">
        <color auto="1"/>
      </top>
      <bottom style="thick">
        <color auto="1"/>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medium">
        <color indexed="64"/>
      </left>
      <right style="thick">
        <color indexed="64"/>
      </right>
      <top style="thick">
        <color indexed="64"/>
      </top>
      <bottom style="thick">
        <color indexed="64"/>
      </bottom>
      <diagonal/>
    </border>
    <border>
      <left style="thin">
        <color indexed="64"/>
      </left>
      <right style="thick">
        <color indexed="64"/>
      </right>
      <top style="thick">
        <color auto="1"/>
      </top>
      <bottom/>
      <diagonal/>
    </border>
    <border>
      <left style="thin">
        <color indexed="64"/>
      </left>
      <right style="thin">
        <color indexed="64"/>
      </right>
      <top/>
      <bottom style="thick">
        <color auto="1"/>
      </bottom>
      <diagonal/>
    </border>
    <border>
      <left/>
      <right style="thick">
        <color auto="1"/>
      </right>
      <top style="thin">
        <color auto="1"/>
      </top>
      <bottom style="thick">
        <color auto="1"/>
      </bottom>
      <diagonal/>
    </border>
    <border>
      <left style="medium">
        <color indexed="64"/>
      </left>
      <right/>
      <top style="thick">
        <color indexed="64"/>
      </top>
      <bottom style="thick">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right/>
      <top/>
      <bottom style="thin">
        <color indexed="64"/>
      </bottom>
      <diagonal/>
    </border>
    <border>
      <left style="thick">
        <color indexed="64"/>
      </left>
      <right style="thick">
        <color indexed="64"/>
      </right>
      <top/>
      <bottom style="thin">
        <color indexed="64"/>
      </bottom>
      <diagonal/>
    </border>
    <border>
      <left/>
      <right style="thick">
        <color indexed="64"/>
      </right>
      <top/>
      <bottom style="thin">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bottom style="medium">
        <color rgb="FF000000"/>
      </bottom>
      <diagonal/>
    </border>
    <border>
      <left style="thick">
        <color indexed="64"/>
      </left>
      <right/>
      <top/>
      <bottom/>
      <diagonal/>
    </border>
    <border>
      <left style="thick">
        <color indexed="64"/>
      </left>
      <right style="thick">
        <color indexed="64"/>
      </right>
      <top style="thin">
        <color auto="1"/>
      </top>
      <bottom style="thin">
        <color auto="1"/>
      </bottom>
      <diagonal/>
    </border>
    <border>
      <left style="thick">
        <color indexed="64"/>
      </left>
      <right style="thick">
        <color indexed="64"/>
      </right>
      <top style="thin">
        <color auto="1"/>
      </top>
      <bottom style="thick">
        <color auto="1"/>
      </bottom>
      <diagonal/>
    </border>
  </borders>
  <cellStyleXfs count="2">
    <xf numFmtId="0" fontId="0" fillId="0" borderId="0"/>
    <xf numFmtId="0" fontId="2" fillId="0" borderId="0" applyNumberFormat="0" applyFill="0" applyBorder="0" applyAlignment="0" applyProtection="0"/>
  </cellStyleXfs>
  <cellXfs count="244">
    <xf numFmtId="0" fontId="0" fillId="0" borderId="0" xfId="0"/>
    <xf numFmtId="4" fontId="3" fillId="0" borderId="0" xfId="0" applyNumberFormat="1" applyFont="1" applyAlignment="1">
      <alignment horizontal="right" vertical="top"/>
    </xf>
    <xf numFmtId="4" fontId="4" fillId="0" borderId="0" xfId="0" applyNumberFormat="1" applyFont="1" applyAlignment="1">
      <alignment horizontal="left" vertical="top"/>
    </xf>
    <xf numFmtId="0" fontId="5" fillId="0" borderId="0" xfId="0" applyFont="1"/>
    <xf numFmtId="0" fontId="0" fillId="0" borderId="1" xfId="0" applyBorder="1"/>
    <xf numFmtId="0" fontId="0" fillId="0" borderId="2" xfId="0" applyBorder="1"/>
    <xf numFmtId="0" fontId="0" fillId="0" borderId="3" xfId="0" applyBorder="1" applyAlignment="1">
      <alignment horizontal="left"/>
    </xf>
    <xf numFmtId="0" fontId="0" fillId="0" borderId="4" xfId="0" applyBorder="1"/>
    <xf numFmtId="0" fontId="5" fillId="0" borderId="0" xfId="0" applyFont="1" applyAlignment="1">
      <alignment horizontal="left"/>
    </xf>
    <xf numFmtId="0" fontId="0" fillId="0" borderId="0" xfId="0" applyAlignment="1">
      <alignment horizontal="right"/>
    </xf>
    <xf numFmtId="0" fontId="0" fillId="0" borderId="5" xfId="0" applyBorder="1"/>
    <xf numFmtId="0" fontId="0" fillId="0" borderId="6" xfId="0" applyBorder="1"/>
    <xf numFmtId="0" fontId="0" fillId="2" borderId="7" xfId="0" applyFill="1" applyBorder="1" applyAlignment="1">
      <alignment horizontal="left"/>
    </xf>
    <xf numFmtId="0" fontId="0" fillId="2" borderId="8" xfId="0" applyFill="1" applyBorder="1"/>
    <xf numFmtId="164" fontId="5" fillId="0" borderId="0" xfId="0" applyNumberFormat="1" applyFont="1"/>
    <xf numFmtId="0" fontId="0" fillId="0" borderId="9" xfId="0" applyBorder="1"/>
    <xf numFmtId="0" fontId="0" fillId="0" borderId="10" xfId="0" applyBorder="1"/>
    <xf numFmtId="0" fontId="0" fillId="2" borderId="10" xfId="0" applyFill="1" applyBorder="1" applyAlignment="1">
      <alignment horizontal="left"/>
    </xf>
    <xf numFmtId="0" fontId="0" fillId="2" borderId="11" xfId="0" applyFill="1" applyBorder="1"/>
    <xf numFmtId="0" fontId="0" fillId="2" borderId="12" xfId="0" applyFill="1" applyBorder="1" applyAlignment="1">
      <alignment horizontal="left"/>
    </xf>
    <xf numFmtId="0" fontId="0" fillId="2" borderId="13" xfId="0" applyFill="1" applyBorder="1"/>
    <xf numFmtId="0" fontId="2" fillId="0" borderId="10" xfId="1" applyBorder="1"/>
    <xf numFmtId="0" fontId="5" fillId="0" borderId="0" xfId="0" applyFont="1" applyAlignment="1">
      <alignment horizontal="left" vertical="top"/>
    </xf>
    <xf numFmtId="0" fontId="0" fillId="0" borderId="9" xfId="0" applyBorder="1" applyAlignment="1">
      <alignment vertical="top"/>
    </xf>
    <xf numFmtId="0" fontId="0" fillId="0" borderId="14" xfId="0" applyBorder="1"/>
    <xf numFmtId="0" fontId="0" fillId="0" borderId="15" xfId="0" applyBorder="1"/>
    <xf numFmtId="0" fontId="6" fillId="0" borderId="0" xfId="0" applyFont="1"/>
    <xf numFmtId="0" fontId="0" fillId="0" borderId="0" xfId="0" applyAlignment="1">
      <alignment horizontal="left" vertical="top"/>
    </xf>
    <xf numFmtId="0" fontId="5" fillId="0" borderId="33" xfId="0" applyFont="1" applyBorder="1"/>
    <xf numFmtId="0" fontId="5" fillId="0" borderId="0" xfId="0" applyFont="1" applyAlignment="1">
      <alignment shrinkToFit="1"/>
    </xf>
    <xf numFmtId="0" fontId="0" fillId="0" borderId="0" xfId="0" applyAlignment="1">
      <alignment horizontal="left" vertical="top" shrinkToFit="1"/>
    </xf>
    <xf numFmtId="4" fontId="0" fillId="5" borderId="47" xfId="0" applyNumberFormat="1" applyFill="1" applyBorder="1" applyAlignment="1" applyProtection="1">
      <alignment horizontal="center"/>
      <protection locked="0"/>
    </xf>
    <xf numFmtId="4" fontId="0" fillId="2" borderId="45" xfId="0" applyNumberFormat="1" applyFill="1" applyBorder="1" applyAlignment="1" applyProtection="1">
      <alignment horizontal="center"/>
      <protection locked="0"/>
    </xf>
    <xf numFmtId="4" fontId="0" fillId="5" borderId="45" xfId="0" applyNumberFormat="1" applyFill="1" applyBorder="1" applyAlignment="1" applyProtection="1">
      <alignment horizontal="center" shrinkToFit="1"/>
      <protection locked="0"/>
    </xf>
    <xf numFmtId="4" fontId="0" fillId="0" borderId="0" xfId="0" applyNumberFormat="1" applyAlignment="1" applyProtection="1">
      <alignment textRotation="90" shrinkToFit="1"/>
      <protection locked="0"/>
    </xf>
    <xf numFmtId="4" fontId="0" fillId="0" borderId="29" xfId="0" applyNumberFormat="1" applyBorder="1" applyProtection="1">
      <protection locked="0"/>
    </xf>
    <xf numFmtId="4" fontId="0" fillId="0" borderId="0" xfId="0" applyNumberFormat="1" applyProtection="1">
      <protection locked="0"/>
    </xf>
    <xf numFmtId="4" fontId="0" fillId="0" borderId="18" xfId="0" applyNumberFormat="1" applyBorder="1" applyAlignment="1" applyProtection="1">
      <alignment textRotation="90" shrinkToFit="1"/>
      <protection locked="0"/>
    </xf>
    <xf numFmtId="4" fontId="14" fillId="4" borderId="46" xfId="0" applyNumberFormat="1" applyFont="1" applyFill="1" applyBorder="1" applyAlignment="1" applyProtection="1">
      <alignment horizontal="right"/>
      <protection locked="0"/>
    </xf>
    <xf numFmtId="4" fontId="0" fillId="4" borderId="47" xfId="0" applyNumberFormat="1" applyFill="1" applyBorder="1" applyAlignment="1" applyProtection="1">
      <alignment horizontal="center"/>
      <protection locked="0"/>
    </xf>
    <xf numFmtId="4" fontId="15" fillId="7" borderId="19" xfId="0" applyNumberFormat="1" applyFont="1" applyFill="1" applyBorder="1" applyAlignment="1" applyProtection="1">
      <alignment horizontal="right"/>
      <protection locked="0"/>
    </xf>
    <xf numFmtId="4" fontId="0" fillId="7" borderId="47" xfId="0" applyNumberFormat="1" applyFill="1" applyBorder="1" applyAlignment="1" applyProtection="1">
      <alignment horizontal="center"/>
      <protection locked="0"/>
    </xf>
    <xf numFmtId="4" fontId="15" fillId="4" borderId="19" xfId="0" applyNumberFormat="1" applyFont="1" applyFill="1" applyBorder="1" applyAlignment="1" applyProtection="1">
      <alignment horizontal="right"/>
      <protection locked="0"/>
    </xf>
    <xf numFmtId="4" fontId="0" fillId="0" borderId="0" xfId="0" applyNumberFormat="1" applyAlignment="1" applyProtection="1">
      <alignment horizontal="center"/>
      <protection locked="0"/>
    </xf>
    <xf numFmtId="4" fontId="0" fillId="7" borderId="27" xfId="0" applyNumberFormat="1" applyFill="1" applyBorder="1" applyAlignment="1" applyProtection="1">
      <alignment horizontal="center"/>
      <protection locked="0"/>
    </xf>
    <xf numFmtId="4" fontId="0" fillId="8" borderId="27" xfId="0" applyNumberFormat="1" applyFill="1" applyBorder="1" applyAlignment="1" applyProtection="1">
      <alignment horizontal="center"/>
      <protection locked="0"/>
    </xf>
    <xf numFmtId="4" fontId="0" fillId="4" borderId="27" xfId="0" applyNumberFormat="1" applyFill="1" applyBorder="1" applyAlignment="1" applyProtection="1">
      <alignment horizontal="center"/>
      <protection locked="0"/>
    </xf>
    <xf numFmtId="4" fontId="0" fillId="4" borderId="17" xfId="0" applyNumberFormat="1" applyFill="1" applyBorder="1" applyAlignment="1" applyProtection="1">
      <alignment horizontal="center"/>
      <protection locked="0"/>
    </xf>
    <xf numFmtId="4" fontId="0" fillId="4" borderId="44" xfId="0" applyNumberFormat="1" applyFill="1" applyBorder="1" applyAlignment="1" applyProtection="1">
      <alignment horizontal="center"/>
      <protection locked="0"/>
    </xf>
    <xf numFmtId="4" fontId="0" fillId="8" borderId="30" xfId="0" applyNumberFormat="1" applyFill="1" applyBorder="1" applyAlignment="1" applyProtection="1">
      <alignment horizontal="center" wrapText="1"/>
      <protection locked="0"/>
    </xf>
    <xf numFmtId="4" fontId="17" fillId="7" borderId="32" xfId="0" applyNumberFormat="1" applyFont="1" applyFill="1" applyBorder="1" applyAlignment="1" applyProtection="1">
      <alignment horizontal="center" vertical="center" wrapText="1"/>
      <protection locked="0"/>
    </xf>
    <xf numFmtId="4" fontId="17" fillId="7" borderId="33" xfId="0" applyNumberFormat="1" applyFont="1" applyFill="1" applyBorder="1" applyAlignment="1" applyProtection="1">
      <alignment horizontal="center" vertical="center" wrapText="1"/>
      <protection locked="0"/>
    </xf>
    <xf numFmtId="4" fontId="17" fillId="8" borderId="33" xfId="0" applyNumberFormat="1" applyFont="1" applyFill="1" applyBorder="1" applyAlignment="1" applyProtection="1">
      <alignment horizontal="center" vertical="center" wrapText="1"/>
      <protection locked="0"/>
    </xf>
    <xf numFmtId="4" fontId="17" fillId="4" borderId="33" xfId="0" applyNumberFormat="1" applyFont="1" applyFill="1" applyBorder="1" applyAlignment="1" applyProtection="1">
      <alignment horizontal="center" vertical="center" wrapText="1"/>
      <protection locked="0"/>
    </xf>
    <xf numFmtId="4" fontId="17" fillId="4" borderId="32" xfId="0" applyNumberFormat="1" applyFont="1" applyFill="1" applyBorder="1" applyAlignment="1" applyProtection="1">
      <alignment horizontal="center" vertical="center" wrapText="1"/>
      <protection locked="0"/>
    </xf>
    <xf numFmtId="4" fontId="17" fillId="4" borderId="0" xfId="0" applyNumberFormat="1" applyFont="1" applyFill="1" applyAlignment="1" applyProtection="1">
      <alignment horizontal="center" vertical="center" wrapText="1"/>
      <protection locked="0"/>
    </xf>
    <xf numFmtId="4" fontId="17" fillId="4" borderId="34" xfId="0" applyNumberFormat="1" applyFont="1" applyFill="1" applyBorder="1" applyAlignment="1" applyProtection="1">
      <alignment horizontal="center" vertical="center" wrapText="1"/>
      <protection locked="0"/>
    </xf>
    <xf numFmtId="4" fontId="17" fillId="8" borderId="36" xfId="0" applyNumberFormat="1" applyFont="1" applyFill="1" applyBorder="1" applyAlignment="1" applyProtection="1">
      <alignment horizontal="center" vertical="center" wrapText="1"/>
      <protection locked="0"/>
    </xf>
    <xf numFmtId="4" fontId="19" fillId="0" borderId="0" xfId="0" applyNumberFormat="1" applyFont="1" applyProtection="1">
      <protection locked="0"/>
    </xf>
    <xf numFmtId="0" fontId="19" fillId="0" borderId="32" xfId="0" applyFont="1" applyBorder="1" applyAlignment="1" applyProtection="1">
      <alignment horizontal="left" shrinkToFit="1"/>
      <protection locked="0"/>
    </xf>
    <xf numFmtId="14" fontId="19" fillId="0" borderId="33" xfId="0" applyNumberFormat="1" applyFont="1" applyBorder="1" applyAlignment="1" applyProtection="1">
      <alignment horizontal="center" shrinkToFit="1"/>
      <protection locked="0"/>
    </xf>
    <xf numFmtId="4" fontId="19" fillId="0" borderId="34" xfId="0" applyNumberFormat="1" applyFont="1" applyBorder="1" applyAlignment="1" applyProtection="1">
      <alignment horizontal="center" shrinkToFit="1"/>
      <protection locked="0"/>
    </xf>
    <xf numFmtId="4" fontId="19" fillId="0" borderId="43" xfId="0" applyNumberFormat="1" applyFont="1" applyBorder="1" applyAlignment="1" applyProtection="1">
      <alignment horizontal="center" shrinkToFit="1"/>
      <protection locked="0"/>
    </xf>
    <xf numFmtId="4" fontId="19" fillId="0" borderId="33" xfId="0" applyNumberFormat="1" applyFont="1" applyBorder="1" applyAlignment="1" applyProtection="1">
      <alignment horizontal="left" shrinkToFit="1"/>
      <protection locked="0"/>
    </xf>
    <xf numFmtId="4" fontId="19" fillId="0" borderId="34" xfId="0" applyNumberFormat="1" applyFont="1" applyBorder="1" applyAlignment="1" applyProtection="1">
      <alignment horizontal="left" shrinkToFit="1"/>
      <protection locked="0"/>
    </xf>
    <xf numFmtId="4" fontId="19" fillId="0" borderId="32" xfId="0" applyNumberFormat="1" applyFont="1" applyBorder="1" applyAlignment="1" applyProtection="1">
      <alignment horizontal="center"/>
      <protection locked="0"/>
    </xf>
    <xf numFmtId="3" fontId="19" fillId="0" borderId="18" xfId="0" applyNumberFormat="1" applyFont="1" applyBorder="1" applyAlignment="1" applyProtection="1">
      <alignment horizontal="center"/>
      <protection locked="0"/>
    </xf>
    <xf numFmtId="3" fontId="19" fillId="0" borderId="36" xfId="0" applyNumberFormat="1" applyFont="1" applyBorder="1" applyAlignment="1" applyProtection="1">
      <alignment horizontal="center" shrinkToFit="1"/>
      <protection locked="0"/>
    </xf>
    <xf numFmtId="0" fontId="0" fillId="0" borderId="0" xfId="0" applyProtection="1">
      <protection locked="0"/>
    </xf>
    <xf numFmtId="4" fontId="0" fillId="0" borderId="0" xfId="0" applyNumberFormat="1"/>
    <xf numFmtId="4" fontId="17" fillId="9" borderId="36" xfId="0" applyNumberFormat="1" applyFont="1" applyFill="1" applyBorder="1" applyAlignment="1">
      <alignment horizontal="center" vertical="center" wrapText="1"/>
    </xf>
    <xf numFmtId="4" fontId="0" fillId="9" borderId="30" xfId="0" applyNumberFormat="1" applyFill="1" applyBorder="1" applyAlignment="1">
      <alignment horizontal="center" wrapText="1"/>
    </xf>
    <xf numFmtId="4" fontId="16" fillId="3" borderId="0" xfId="0" applyNumberFormat="1" applyFont="1" applyFill="1" applyAlignment="1" applyProtection="1">
      <alignment horizontal="centerContinuous" shrinkToFit="1"/>
      <protection locked="0"/>
    </xf>
    <xf numFmtId="4" fontId="1" fillId="3" borderId="0" xfId="0" applyNumberFormat="1" applyFont="1" applyFill="1" applyAlignment="1" applyProtection="1">
      <alignment horizontal="centerContinuous" shrinkToFit="1"/>
      <protection locked="0"/>
    </xf>
    <xf numFmtId="4" fontId="1" fillId="3" borderId="48" xfId="0" applyNumberFormat="1" applyFont="1" applyFill="1" applyBorder="1" applyAlignment="1" applyProtection="1">
      <alignment horizontal="centerContinuous" shrinkToFit="1"/>
      <protection locked="0"/>
    </xf>
    <xf numFmtId="0" fontId="0" fillId="0" borderId="18" xfId="0" applyBorder="1" applyProtection="1">
      <protection locked="0"/>
    </xf>
    <xf numFmtId="4" fontId="0" fillId="7" borderId="38" xfId="0" applyNumberFormat="1" applyFill="1" applyBorder="1" applyAlignment="1" applyProtection="1">
      <alignment horizontal="center"/>
      <protection locked="0"/>
    </xf>
    <xf numFmtId="4" fontId="0" fillId="7" borderId="39" xfId="0" applyNumberFormat="1" applyFill="1" applyBorder="1" applyAlignment="1" applyProtection="1">
      <alignment horizontal="center"/>
      <protection locked="0"/>
    </xf>
    <xf numFmtId="4" fontId="0" fillId="7" borderId="40" xfId="0" applyNumberFormat="1" applyFill="1" applyBorder="1" applyAlignment="1" applyProtection="1">
      <alignment horizontal="center"/>
      <protection locked="0"/>
    </xf>
    <xf numFmtId="4" fontId="0" fillId="7" borderId="41" xfId="0" applyNumberFormat="1" applyFill="1" applyBorder="1" applyAlignment="1" applyProtection="1">
      <alignment horizontal="center"/>
      <protection locked="0"/>
    </xf>
    <xf numFmtId="4" fontId="0" fillId="7" borderId="42" xfId="0" applyNumberFormat="1" applyFill="1" applyBorder="1" applyAlignment="1" applyProtection="1">
      <alignment horizontal="center"/>
      <protection locked="0"/>
    </xf>
    <xf numFmtId="4" fontId="0" fillId="4" borderId="39" xfId="0" applyNumberFormat="1" applyFill="1" applyBorder="1" applyAlignment="1" applyProtection="1">
      <alignment horizontal="center"/>
      <protection locked="0"/>
    </xf>
    <xf numFmtId="4" fontId="0" fillId="4" borderId="40" xfId="0" applyNumberFormat="1" applyFill="1" applyBorder="1" applyAlignment="1" applyProtection="1">
      <alignment horizontal="center"/>
      <protection locked="0"/>
    </xf>
    <xf numFmtId="4" fontId="1" fillId="0" borderId="0" xfId="0" applyNumberFormat="1" applyFont="1" applyAlignment="1" applyProtection="1">
      <alignment vertical="center" textRotation="90"/>
      <protection locked="0"/>
    </xf>
    <xf numFmtId="4" fontId="17" fillId="7" borderId="0" xfId="0" applyNumberFormat="1" applyFont="1" applyFill="1" applyAlignment="1" applyProtection="1">
      <alignment horizontal="center" vertical="center"/>
      <protection locked="0"/>
    </xf>
    <xf numFmtId="4" fontId="17" fillId="7" borderId="18" xfId="0" applyNumberFormat="1" applyFont="1" applyFill="1" applyBorder="1" applyAlignment="1" applyProtection="1">
      <alignment horizontal="center" vertical="center"/>
      <protection locked="0"/>
    </xf>
    <xf numFmtId="4" fontId="17" fillId="4" borderId="18" xfId="0" applyNumberFormat="1" applyFont="1" applyFill="1" applyBorder="1" applyAlignment="1" applyProtection="1">
      <alignment horizontal="center" vertical="center" wrapText="1"/>
      <protection locked="0"/>
    </xf>
    <xf numFmtId="4" fontId="17" fillId="8" borderId="0" xfId="0" applyNumberFormat="1" applyFont="1" applyFill="1" applyAlignment="1" applyProtection="1">
      <alignment horizontal="center" vertical="center" wrapText="1"/>
      <protection locked="0"/>
    </xf>
    <xf numFmtId="0" fontId="19" fillId="0" borderId="0" xfId="0" applyFont="1" applyAlignment="1" applyProtection="1">
      <alignment horizontal="left"/>
      <protection locked="0"/>
    </xf>
    <xf numFmtId="4" fontId="19" fillId="0" borderId="18" xfId="0" applyNumberFormat="1" applyFont="1" applyBorder="1" applyAlignment="1" applyProtection="1">
      <alignment horizontal="center"/>
      <protection locked="0"/>
    </xf>
    <xf numFmtId="4" fontId="19" fillId="0" borderId="0" xfId="0" applyNumberFormat="1" applyFont="1" applyAlignment="1" applyProtection="1">
      <alignment horizontal="left"/>
      <protection locked="0"/>
    </xf>
    <xf numFmtId="3" fontId="19" fillId="0" borderId="0" xfId="0" applyNumberFormat="1" applyFont="1" applyAlignment="1" applyProtection="1">
      <alignment horizontal="center"/>
      <protection locked="0"/>
    </xf>
    <xf numFmtId="3" fontId="19" fillId="0" borderId="36" xfId="0" applyNumberFormat="1" applyFont="1" applyBorder="1" applyAlignment="1" applyProtection="1">
      <alignment horizontal="center"/>
      <protection locked="0"/>
    </xf>
    <xf numFmtId="3" fontId="19" fillId="0" borderId="34" xfId="0" applyNumberFormat="1" applyFont="1" applyBorder="1" applyAlignment="1" applyProtection="1">
      <alignment horizontal="center"/>
      <protection locked="0"/>
    </xf>
    <xf numFmtId="3" fontId="19" fillId="0" borderId="43" xfId="0" applyNumberFormat="1" applyFont="1" applyBorder="1" applyAlignment="1" applyProtection="1">
      <alignment horizontal="center"/>
      <protection locked="0"/>
    </xf>
    <xf numFmtId="14" fontId="19" fillId="0" borderId="0" xfId="0" applyNumberFormat="1" applyFont="1" applyAlignment="1" applyProtection="1">
      <alignment horizontal="center"/>
      <protection locked="0"/>
    </xf>
    <xf numFmtId="4" fontId="19" fillId="0" borderId="0" xfId="0" applyNumberFormat="1" applyFont="1" applyAlignment="1" applyProtection="1">
      <alignment horizontal="center"/>
      <protection locked="0"/>
    </xf>
    <xf numFmtId="4" fontId="19" fillId="0" borderId="36" xfId="0" applyNumberFormat="1" applyFont="1" applyBorder="1" applyAlignment="1">
      <alignment horizontal="left"/>
    </xf>
    <xf numFmtId="4" fontId="17" fillId="0" borderId="26" xfId="0" applyNumberFormat="1" applyFont="1" applyBorder="1" applyAlignment="1">
      <alignment horizontal="left" vertical="top" wrapText="1"/>
    </xf>
    <xf numFmtId="4" fontId="23" fillId="9" borderId="36" xfId="0" applyNumberFormat="1" applyFont="1" applyFill="1" applyBorder="1" applyAlignment="1">
      <alignment horizontal="center" vertical="center" wrapText="1"/>
    </xf>
    <xf numFmtId="4" fontId="1" fillId="0" borderId="0" xfId="0" applyNumberFormat="1" applyFont="1" applyAlignment="1" applyProtection="1">
      <alignment horizontal="right" shrinkToFit="1"/>
      <protection locked="0"/>
    </xf>
    <xf numFmtId="4" fontId="9" fillId="0" borderId="0" xfId="0" applyNumberFormat="1" applyFont="1" applyProtection="1">
      <protection locked="0"/>
    </xf>
    <xf numFmtId="4" fontId="10" fillId="0" borderId="0" xfId="0" applyNumberFormat="1" applyFont="1" applyAlignment="1" applyProtection="1">
      <alignment horizontal="right" vertical="center"/>
      <protection locked="0"/>
    </xf>
    <xf numFmtId="4" fontId="12" fillId="0" borderId="0" xfId="0" applyNumberFormat="1" applyFont="1" applyAlignment="1" applyProtection="1">
      <alignment vertical="center"/>
      <protection locked="0"/>
    </xf>
    <xf numFmtId="0" fontId="19" fillId="0" borderId="32" xfId="0" applyFont="1" applyBorder="1" applyAlignment="1" applyProtection="1">
      <alignment horizontal="left"/>
      <protection locked="0"/>
    </xf>
    <xf numFmtId="14" fontId="19" fillId="0" borderId="33" xfId="0" applyNumberFormat="1" applyFont="1" applyBorder="1" applyAlignment="1" applyProtection="1">
      <alignment horizontal="center"/>
      <protection locked="0"/>
    </xf>
    <xf numFmtId="4" fontId="19" fillId="0" borderId="34" xfId="0" applyNumberFormat="1" applyFont="1" applyBorder="1" applyAlignment="1" applyProtection="1">
      <alignment horizontal="center"/>
      <protection locked="0"/>
    </xf>
    <xf numFmtId="4" fontId="19" fillId="0" borderId="43" xfId="0" applyNumberFormat="1" applyFont="1" applyBorder="1" applyAlignment="1" applyProtection="1">
      <alignment horizontal="left"/>
      <protection locked="0"/>
    </xf>
    <xf numFmtId="4" fontId="19" fillId="0" borderId="33" xfId="0" applyNumberFormat="1" applyFont="1" applyBorder="1" applyAlignment="1" applyProtection="1">
      <alignment horizontal="center"/>
      <protection locked="0"/>
    </xf>
    <xf numFmtId="4" fontId="19" fillId="0" borderId="33" xfId="0" applyNumberFormat="1" applyFont="1" applyBorder="1" applyAlignment="1" applyProtection="1">
      <alignment horizontal="left"/>
      <protection locked="0"/>
    </xf>
    <xf numFmtId="4" fontId="19" fillId="0" borderId="34" xfId="0" applyNumberFormat="1" applyFont="1" applyBorder="1" applyAlignment="1" applyProtection="1">
      <alignment horizontal="left"/>
      <protection locked="0"/>
    </xf>
    <xf numFmtId="4" fontId="19" fillId="0" borderId="32" xfId="0" applyNumberFormat="1" applyFont="1" applyBorder="1" applyAlignment="1" applyProtection="1">
      <alignment horizontal="left"/>
      <protection locked="0"/>
    </xf>
    <xf numFmtId="0" fontId="5" fillId="0" borderId="0" xfId="0" applyFont="1" applyAlignment="1">
      <alignment horizontal="left" indent="1"/>
    </xf>
    <xf numFmtId="4" fontId="0" fillId="0" borderId="0" xfId="0" applyNumberFormat="1" applyAlignment="1">
      <alignment textRotation="90" shrinkToFit="1"/>
    </xf>
    <xf numFmtId="4" fontId="0" fillId="0" borderId="29" xfId="0" applyNumberFormat="1" applyBorder="1"/>
    <xf numFmtId="4" fontId="0" fillId="0" borderId="18" xfId="0" applyNumberFormat="1" applyBorder="1" applyAlignment="1">
      <alignment textRotation="90" shrinkToFit="1"/>
    </xf>
    <xf numFmtId="4" fontId="14" fillId="4" borderId="46" xfId="0" applyNumberFormat="1" applyFont="1" applyFill="1" applyBorder="1" applyAlignment="1">
      <alignment horizontal="right"/>
    </xf>
    <xf numFmtId="4" fontId="0" fillId="4" borderId="47" xfId="0" applyNumberFormat="1" applyFill="1" applyBorder="1" applyAlignment="1">
      <alignment horizontal="center"/>
    </xf>
    <xf numFmtId="4" fontId="15" fillId="7" borderId="19" xfId="0" applyNumberFormat="1" applyFont="1" applyFill="1" applyBorder="1" applyAlignment="1">
      <alignment horizontal="right"/>
    </xf>
    <xf numFmtId="4" fontId="0" fillId="7" borderId="47" xfId="0" applyNumberFormat="1" applyFill="1" applyBorder="1" applyAlignment="1">
      <alignment horizontal="center"/>
    </xf>
    <xf numFmtId="4" fontId="15" fillId="4" borderId="19" xfId="0" applyNumberFormat="1" applyFont="1" applyFill="1" applyBorder="1" applyAlignment="1">
      <alignment horizontal="right"/>
    </xf>
    <xf numFmtId="4" fontId="2" fillId="0" borderId="0" xfId="1" applyNumberFormat="1" applyAlignment="1" applyProtection="1">
      <alignment horizontal="center"/>
    </xf>
    <xf numFmtId="4" fontId="16" fillId="3" borderId="0" xfId="0" applyNumberFormat="1" applyFont="1" applyFill="1" applyAlignment="1">
      <alignment horizontal="centerContinuous" shrinkToFit="1"/>
    </xf>
    <xf numFmtId="4" fontId="1" fillId="3" borderId="0" xfId="0" applyNumberFormat="1" applyFont="1" applyFill="1" applyAlignment="1">
      <alignment horizontal="centerContinuous" shrinkToFit="1"/>
    </xf>
    <xf numFmtId="4" fontId="1" fillId="3" borderId="48" xfId="0" applyNumberFormat="1" applyFont="1" applyFill="1" applyBorder="1" applyAlignment="1">
      <alignment horizontal="centerContinuous" shrinkToFit="1"/>
    </xf>
    <xf numFmtId="4" fontId="1" fillId="0" borderId="0" xfId="0" applyNumberFormat="1" applyFont="1" applyAlignment="1">
      <alignment horizontal="center"/>
    </xf>
    <xf numFmtId="4" fontId="0" fillId="0" borderId="0" xfId="0" applyNumberFormat="1" applyAlignment="1">
      <alignment horizontal="center"/>
    </xf>
    <xf numFmtId="4" fontId="0" fillId="7" borderId="16" xfId="0" applyNumberFormat="1" applyFill="1" applyBorder="1" applyAlignment="1">
      <alignment horizontal="center"/>
    </xf>
    <xf numFmtId="4" fontId="0" fillId="7" borderId="27" xfId="0" applyNumberFormat="1" applyFill="1" applyBorder="1" applyAlignment="1">
      <alignment horizontal="center"/>
    </xf>
    <xf numFmtId="4" fontId="0" fillId="7" borderId="17" xfId="0" applyNumberFormat="1" applyFill="1" applyBorder="1" applyAlignment="1">
      <alignment horizontal="center"/>
    </xf>
    <xf numFmtId="4" fontId="0" fillId="7" borderId="16" xfId="0" applyNumberFormat="1" applyFill="1" applyBorder="1" applyAlignment="1">
      <alignment horizontal="center" wrapText="1"/>
    </xf>
    <xf numFmtId="4" fontId="0" fillId="7" borderId="31" xfId="0" applyNumberFormat="1" applyFill="1" applyBorder="1" applyAlignment="1">
      <alignment horizontal="center" shrinkToFit="1"/>
    </xf>
    <xf numFmtId="4" fontId="0" fillId="8" borderId="27" xfId="0" applyNumberFormat="1" applyFill="1" applyBorder="1" applyAlignment="1">
      <alignment horizontal="center"/>
    </xf>
    <xf numFmtId="4" fontId="0" fillId="4" borderId="27" xfId="0" applyNumberFormat="1" applyFill="1" applyBorder="1" applyAlignment="1">
      <alignment horizontal="center"/>
    </xf>
    <xf numFmtId="4" fontId="0" fillId="4" borderId="31" xfId="0" applyNumberFormat="1" applyFill="1" applyBorder="1" applyAlignment="1">
      <alignment horizontal="center"/>
    </xf>
    <xf numFmtId="4" fontId="0" fillId="4" borderId="17" xfId="0" applyNumberFormat="1" applyFill="1" applyBorder="1" applyAlignment="1">
      <alignment horizontal="center"/>
    </xf>
    <xf numFmtId="4" fontId="0" fillId="4" borderId="44" xfId="0" applyNumberFormat="1" applyFill="1" applyBorder="1" applyAlignment="1">
      <alignment horizontal="center"/>
    </xf>
    <xf numFmtId="4" fontId="0" fillId="8" borderId="28" xfId="0" applyNumberFormat="1" applyFill="1" applyBorder="1" applyAlignment="1">
      <alignment horizontal="center" shrinkToFit="1"/>
    </xf>
    <xf numFmtId="4" fontId="0" fillId="9" borderId="50" xfId="0" applyNumberFormat="1" applyFill="1" applyBorder="1" applyAlignment="1">
      <alignment horizontal="center"/>
    </xf>
    <xf numFmtId="4" fontId="0" fillId="8" borderId="30" xfId="0" applyNumberFormat="1" applyFill="1" applyBorder="1" applyAlignment="1">
      <alignment horizontal="center" wrapText="1"/>
    </xf>
    <xf numFmtId="4" fontId="0" fillId="7" borderId="16" xfId="0" applyNumberFormat="1" applyFill="1" applyBorder="1" applyAlignment="1">
      <alignment horizontal="center" shrinkToFit="1"/>
    </xf>
    <xf numFmtId="4" fontId="0" fillId="7" borderId="51" xfId="0" applyNumberFormat="1" applyFill="1" applyBorder="1" applyAlignment="1">
      <alignment horizontal="center" shrinkToFit="1"/>
    </xf>
    <xf numFmtId="4" fontId="1" fillId="0" borderId="18" xfId="0" applyNumberFormat="1" applyFont="1" applyBorder="1" applyAlignment="1">
      <alignment vertical="center" textRotation="90"/>
    </xf>
    <xf numFmtId="4" fontId="17" fillId="7" borderId="32" xfId="0" applyNumberFormat="1" applyFont="1" applyFill="1" applyBorder="1" applyAlignment="1">
      <alignment horizontal="center" vertical="center" wrapText="1"/>
    </xf>
    <xf numFmtId="4" fontId="17" fillId="7" borderId="33" xfId="0" applyNumberFormat="1" applyFont="1" applyFill="1" applyBorder="1" applyAlignment="1">
      <alignment horizontal="center" vertical="center"/>
    </xf>
    <xf numFmtId="4" fontId="17" fillId="7" borderId="34" xfId="0" applyNumberFormat="1" applyFont="1" applyFill="1" applyBorder="1" applyAlignment="1">
      <alignment horizontal="center" vertical="center"/>
    </xf>
    <xf numFmtId="4" fontId="17" fillId="7" borderId="43" xfId="0" applyNumberFormat="1" applyFont="1" applyFill="1" applyBorder="1" applyAlignment="1">
      <alignment horizontal="center" vertical="center" wrapText="1"/>
    </xf>
    <xf numFmtId="4" fontId="17" fillId="6" borderId="32" xfId="0" applyNumberFormat="1" applyFont="1" applyFill="1" applyBorder="1" applyAlignment="1">
      <alignment horizontal="center" vertical="center" wrapText="1"/>
    </xf>
    <xf numFmtId="4" fontId="17" fillId="7" borderId="33" xfId="0" applyNumberFormat="1" applyFont="1" applyFill="1" applyBorder="1" applyAlignment="1">
      <alignment horizontal="center" vertical="center" wrapText="1"/>
    </xf>
    <xf numFmtId="4" fontId="17" fillId="8" borderId="33" xfId="0" applyNumberFormat="1" applyFont="1" applyFill="1" applyBorder="1" applyAlignment="1">
      <alignment horizontal="center" vertical="center" wrapText="1"/>
    </xf>
    <xf numFmtId="4" fontId="17" fillId="4" borderId="33" xfId="0" applyNumberFormat="1" applyFont="1" applyFill="1" applyBorder="1" applyAlignment="1">
      <alignment horizontal="center" vertical="center" wrapText="1"/>
    </xf>
    <xf numFmtId="4" fontId="17" fillId="4" borderId="32" xfId="0" applyNumberFormat="1" applyFont="1" applyFill="1" applyBorder="1" applyAlignment="1">
      <alignment horizontal="center" vertical="center" wrapText="1"/>
    </xf>
    <xf numFmtId="4" fontId="17" fillId="4" borderId="49" xfId="0" applyNumberFormat="1" applyFont="1" applyFill="1" applyBorder="1" applyAlignment="1">
      <alignment horizontal="center" vertical="center" wrapText="1"/>
    </xf>
    <xf numFmtId="4" fontId="17" fillId="4" borderId="0" xfId="0" applyNumberFormat="1" applyFont="1" applyFill="1" applyAlignment="1">
      <alignment horizontal="center" vertical="center" wrapText="1"/>
    </xf>
    <xf numFmtId="4" fontId="17" fillId="4" borderId="34" xfId="0" applyNumberFormat="1" applyFont="1" applyFill="1" applyBorder="1" applyAlignment="1">
      <alignment horizontal="center" vertical="center" wrapText="1"/>
    </xf>
    <xf numFmtId="4" fontId="17" fillId="8" borderId="35" xfId="0" applyNumberFormat="1" applyFont="1" applyFill="1" applyBorder="1" applyAlignment="1">
      <alignment horizontal="center" vertical="center" wrapText="1"/>
    </xf>
    <xf numFmtId="4" fontId="17" fillId="9" borderId="33" xfId="0" applyNumberFormat="1" applyFont="1" applyFill="1" applyBorder="1" applyAlignment="1">
      <alignment horizontal="center" vertical="center" wrapText="1"/>
    </xf>
    <xf numFmtId="4" fontId="17" fillId="8" borderId="36" xfId="0" applyNumberFormat="1" applyFont="1" applyFill="1" applyBorder="1" applyAlignment="1">
      <alignment horizontal="center" vertical="center" wrapText="1"/>
    </xf>
    <xf numFmtId="4" fontId="23" fillId="7" borderId="43" xfId="0" applyNumberFormat="1" applyFont="1" applyFill="1" applyBorder="1" applyAlignment="1">
      <alignment horizontal="center" vertical="center" wrapText="1"/>
    </xf>
    <xf numFmtId="4" fontId="23" fillId="7" borderId="0" xfId="0" applyNumberFormat="1" applyFont="1" applyFill="1" applyAlignment="1">
      <alignment horizontal="center" vertical="center" wrapText="1"/>
    </xf>
    <xf numFmtId="4" fontId="19" fillId="0" borderId="0" xfId="0" applyNumberFormat="1" applyFont="1"/>
    <xf numFmtId="4" fontId="17" fillId="4" borderId="33" xfId="0" applyNumberFormat="1" applyFont="1" applyFill="1" applyBorder="1" applyAlignment="1">
      <alignment horizontal="center" vertical="center"/>
    </xf>
    <xf numFmtId="4" fontId="17" fillId="8" borderId="0" xfId="0" applyNumberFormat="1" applyFont="1" applyFill="1" applyAlignment="1">
      <alignment horizontal="center" vertical="center" wrapText="1"/>
    </xf>
    <xf numFmtId="4" fontId="16" fillId="3" borderId="0" xfId="0" applyNumberFormat="1" applyFont="1" applyFill="1" applyAlignment="1">
      <alignment horizontal="left"/>
    </xf>
    <xf numFmtId="4" fontId="1" fillId="3" borderId="0" xfId="0" applyNumberFormat="1" applyFont="1" applyFill="1" applyAlignment="1">
      <alignment horizontal="center"/>
    </xf>
    <xf numFmtId="4" fontId="1" fillId="3" borderId="52" xfId="0" applyNumberFormat="1" applyFont="1" applyFill="1" applyBorder="1" applyAlignment="1">
      <alignment horizontal="center"/>
    </xf>
    <xf numFmtId="4" fontId="17" fillId="0" borderId="57" xfId="0" applyNumberFormat="1" applyFont="1" applyBorder="1" applyAlignment="1">
      <alignment horizontal="left" vertical="top" wrapText="1"/>
    </xf>
    <xf numFmtId="4" fontId="24" fillId="4" borderId="58" xfId="0" applyNumberFormat="1" applyFont="1" applyFill="1" applyBorder="1" applyAlignment="1">
      <alignment horizontal="centerContinuous"/>
    </xf>
    <xf numFmtId="4" fontId="27" fillId="4" borderId="59" xfId="0" applyNumberFormat="1" applyFont="1" applyFill="1" applyBorder="1" applyAlignment="1">
      <alignment horizontal="centerContinuous"/>
    </xf>
    <xf numFmtId="4" fontId="28" fillId="4" borderId="59" xfId="1" applyNumberFormat="1" applyFont="1" applyFill="1" applyBorder="1" applyAlignment="1" applyProtection="1">
      <alignment horizontal="centerContinuous"/>
    </xf>
    <xf numFmtId="4" fontId="27" fillId="4" borderId="60" xfId="0" applyNumberFormat="1" applyFont="1" applyFill="1" applyBorder="1" applyAlignment="1">
      <alignment horizontal="centerContinuous"/>
    </xf>
    <xf numFmtId="4" fontId="24" fillId="7" borderId="58" xfId="0" applyNumberFormat="1" applyFont="1" applyFill="1" applyBorder="1" applyAlignment="1">
      <alignment horizontal="centerContinuous"/>
    </xf>
    <xf numFmtId="4" fontId="16" fillId="7" borderId="59" xfId="0" applyNumberFormat="1" applyFont="1" applyFill="1" applyBorder="1" applyAlignment="1">
      <alignment horizontal="centerContinuous"/>
    </xf>
    <xf numFmtId="4" fontId="26" fillId="7" borderId="59" xfId="1" applyNumberFormat="1" applyFont="1" applyFill="1" applyBorder="1" applyAlignment="1" applyProtection="1">
      <alignment horizontal="centerContinuous"/>
    </xf>
    <xf numFmtId="4" fontId="16" fillId="7" borderId="60" xfId="0" applyNumberFormat="1" applyFont="1" applyFill="1" applyBorder="1" applyAlignment="1">
      <alignment horizontal="centerContinuous"/>
    </xf>
    <xf numFmtId="4" fontId="0" fillId="10" borderId="59" xfId="0" applyNumberFormat="1" applyFill="1" applyBorder="1" applyAlignment="1" applyProtection="1">
      <alignment horizontal="centerContinuous"/>
      <protection locked="0"/>
    </xf>
    <xf numFmtId="4" fontId="0" fillId="10" borderId="59" xfId="0" applyNumberFormat="1" applyFill="1" applyBorder="1" applyAlignment="1">
      <alignment horizontal="centerContinuous"/>
    </xf>
    <xf numFmtId="4" fontId="2" fillId="10" borderId="59" xfId="1" applyNumberFormat="1" applyFill="1" applyBorder="1" applyAlignment="1" applyProtection="1">
      <alignment horizontal="centerContinuous"/>
      <protection locked="0"/>
    </xf>
    <xf numFmtId="0" fontId="0" fillId="10" borderId="60" xfId="0" applyFill="1" applyBorder="1" applyAlignment="1">
      <alignment horizontal="centerContinuous"/>
    </xf>
    <xf numFmtId="4" fontId="24" fillId="2" borderId="58" xfId="0" applyNumberFormat="1" applyFont="1" applyFill="1" applyBorder="1" applyAlignment="1" applyProtection="1">
      <alignment horizontal="centerContinuous"/>
      <protection locked="0"/>
    </xf>
    <xf numFmtId="4" fontId="10" fillId="0" borderId="29" xfId="0" applyNumberFormat="1" applyFont="1" applyBorder="1" applyAlignment="1" applyProtection="1">
      <alignment horizontal="right" vertical="center"/>
      <protection locked="0"/>
    </xf>
    <xf numFmtId="4" fontId="12" fillId="0" borderId="29" xfId="0" applyNumberFormat="1" applyFont="1" applyBorder="1" applyAlignment="1" applyProtection="1">
      <alignment vertical="center"/>
      <protection locked="0"/>
    </xf>
    <xf numFmtId="4" fontId="19" fillId="0" borderId="61" xfId="0" applyNumberFormat="1" applyFont="1" applyBorder="1" applyAlignment="1">
      <alignment horizontal="center" vertical="center"/>
    </xf>
    <xf numFmtId="4" fontId="19" fillId="0" borderId="61" xfId="0" applyNumberFormat="1" applyFont="1" applyBorder="1" applyAlignment="1">
      <alignment horizontal="center" vertical="center" wrapText="1"/>
    </xf>
    <xf numFmtId="4" fontId="17" fillId="0" borderId="0" xfId="0" applyNumberFormat="1" applyFont="1" applyAlignment="1" applyProtection="1">
      <alignment horizontal="center" vertical="center"/>
      <protection locked="0"/>
    </xf>
    <xf numFmtId="4" fontId="17" fillId="0" borderId="0" xfId="0" applyNumberFormat="1" applyFont="1" applyAlignment="1" applyProtection="1">
      <alignment horizontal="center" vertical="center" wrapText="1"/>
      <protection locked="0"/>
    </xf>
    <xf numFmtId="4" fontId="19" fillId="0" borderId="20" xfId="0" applyNumberFormat="1" applyFont="1" applyBorder="1" applyAlignment="1" applyProtection="1">
      <alignment horizontal="center" vertical="top" wrapText="1"/>
      <protection locked="0"/>
    </xf>
    <xf numFmtId="4" fontId="0" fillId="0" borderId="20" xfId="0" applyNumberFormat="1" applyBorder="1" applyAlignment="1">
      <alignment horizontal="center" vertical="top" wrapText="1"/>
    </xf>
    <xf numFmtId="4" fontId="0" fillId="0" borderId="21" xfId="0" applyNumberFormat="1" applyBorder="1" applyAlignment="1">
      <alignment horizontal="center" vertical="top" wrapText="1"/>
    </xf>
    <xf numFmtId="4" fontId="0" fillId="0" borderId="22" xfId="0" applyNumberFormat="1" applyBorder="1" applyAlignment="1">
      <alignment horizontal="center" vertical="top" wrapText="1"/>
    </xf>
    <xf numFmtId="4" fontId="0" fillId="0" borderId="23" xfId="0" applyNumberFormat="1" applyBorder="1" applyAlignment="1">
      <alignment horizontal="center" vertical="top" wrapText="1"/>
    </xf>
    <xf numFmtId="4" fontId="0" fillId="0" borderId="21" xfId="0" applyNumberFormat="1" applyBorder="1" applyAlignment="1">
      <alignment horizontal="center" vertical="top" wrapText="1" shrinkToFit="1"/>
    </xf>
    <xf numFmtId="4" fontId="0" fillId="0" borderId="21" xfId="0" applyNumberFormat="1" applyBorder="1" applyAlignment="1">
      <alignment horizontal="left" vertical="top" wrapText="1" shrinkToFit="1"/>
    </xf>
    <xf numFmtId="4" fontId="0" fillId="0" borderId="23" xfId="0" applyNumberFormat="1" applyBorder="1" applyAlignment="1">
      <alignment horizontal="left" vertical="top" wrapText="1" shrinkToFit="1"/>
    </xf>
    <xf numFmtId="4" fontId="29" fillId="0" borderId="23" xfId="0" applyNumberFormat="1" applyFont="1" applyBorder="1" applyAlignment="1">
      <alignment horizontal="left" vertical="top" wrapText="1"/>
    </xf>
    <xf numFmtId="4" fontId="29" fillId="0" borderId="21" xfId="0" applyNumberFormat="1" applyFont="1" applyBorder="1" applyAlignment="1">
      <alignment horizontal="left" vertical="top" wrapText="1"/>
    </xf>
    <xf numFmtId="4" fontId="4" fillId="0" borderId="21" xfId="0" applyNumberFormat="1" applyFont="1" applyBorder="1" applyAlignment="1">
      <alignment horizontal="left" vertical="top" wrapText="1"/>
    </xf>
    <xf numFmtId="4" fontId="0" fillId="0" borderId="21" xfId="0" applyNumberFormat="1" applyBorder="1" applyAlignment="1">
      <alignment horizontal="center" vertical="top"/>
    </xf>
    <xf numFmtId="4" fontId="0" fillId="0" borderId="22" xfId="0" applyNumberFormat="1" applyBorder="1" applyAlignment="1">
      <alignment horizontal="center" vertical="top"/>
    </xf>
    <xf numFmtId="4" fontId="0" fillId="0" borderId="37" xfId="0" applyNumberFormat="1" applyBorder="1" applyAlignment="1">
      <alignment horizontal="center" vertical="top" wrapText="1"/>
    </xf>
    <xf numFmtId="4" fontId="0" fillId="0" borderId="24" xfId="0" applyNumberFormat="1" applyBorder="1" applyAlignment="1">
      <alignment horizontal="center" vertical="top" wrapText="1"/>
    </xf>
    <xf numFmtId="4" fontId="0" fillId="0" borderId="25" xfId="0" applyNumberFormat="1" applyBorder="1" applyAlignment="1">
      <alignment horizontal="center" vertical="top" wrapText="1"/>
    </xf>
    <xf numFmtId="4" fontId="19" fillId="0" borderId="26" xfId="0" applyNumberFormat="1" applyFont="1" applyBorder="1" applyAlignment="1">
      <alignment horizontal="left" vertical="top" wrapText="1"/>
    </xf>
    <xf numFmtId="4" fontId="0" fillId="0" borderId="20" xfId="0" applyNumberFormat="1" applyBorder="1" applyAlignment="1">
      <alignment horizontal="left" vertical="top" wrapText="1"/>
    </xf>
    <xf numFmtId="4" fontId="0" fillId="0" borderId="26" xfId="0" applyNumberFormat="1" applyBorder="1" applyAlignment="1">
      <alignment horizontal="left" vertical="top" wrapText="1"/>
    </xf>
    <xf numFmtId="4" fontId="0" fillId="0" borderId="53" xfId="0" applyNumberFormat="1" applyBorder="1" applyAlignment="1">
      <alignment horizontal="center" vertical="top" wrapText="1"/>
    </xf>
    <xf numFmtId="4" fontId="0" fillId="0" borderId="53" xfId="0" applyNumberFormat="1" applyBorder="1" applyAlignment="1">
      <alignment horizontal="left" vertical="top" wrapText="1"/>
    </xf>
    <xf numFmtId="4" fontId="0" fillId="0" borderId="53" xfId="0" applyNumberFormat="1" applyBorder="1" applyAlignment="1">
      <alignment horizontal="center" vertical="top" wrapText="1" shrinkToFit="1"/>
    </xf>
    <xf numFmtId="4" fontId="0" fillId="0" borderId="53" xfId="0" applyNumberFormat="1" applyBorder="1" applyAlignment="1">
      <alignment horizontal="left" vertical="top" wrapText="1" shrinkToFit="1"/>
    </xf>
    <xf numFmtId="4" fontId="0" fillId="0" borderId="53" xfId="0" applyNumberFormat="1" applyBorder="1" applyAlignment="1">
      <alignment horizontal="center" vertical="top"/>
    </xf>
    <xf numFmtId="4" fontId="0" fillId="0" borderId="54" xfId="0" applyNumberFormat="1" applyBorder="1" applyAlignment="1">
      <alignment horizontal="center" vertical="top"/>
    </xf>
    <xf numFmtId="4" fontId="0" fillId="0" borderId="55" xfId="0" applyNumberFormat="1" applyBorder="1" applyAlignment="1">
      <alignment horizontal="center" vertical="top" wrapText="1"/>
    </xf>
    <xf numFmtId="4" fontId="0" fillId="0" borderId="54" xfId="0" applyNumberFormat="1" applyBorder="1" applyAlignment="1">
      <alignment horizontal="center" vertical="top" wrapText="1"/>
    </xf>
    <xf numFmtId="4" fontId="0" fillId="0" borderId="56" xfId="0" applyNumberFormat="1" applyBorder="1" applyAlignment="1">
      <alignment horizontal="center" vertical="top" wrapText="1"/>
    </xf>
    <xf numFmtId="4" fontId="0" fillId="0" borderId="21" xfId="0" applyNumberFormat="1" applyBorder="1" applyAlignment="1" applyProtection="1">
      <alignment horizontal="center" vertical="top"/>
      <protection locked="0"/>
    </xf>
    <xf numFmtId="4" fontId="0" fillId="0" borderId="22" xfId="0" applyNumberFormat="1" applyBorder="1" applyAlignment="1" applyProtection="1">
      <alignment horizontal="center" vertical="top" wrapText="1"/>
      <protection locked="0"/>
    </xf>
    <xf numFmtId="4" fontId="0" fillId="0" borderId="23" xfId="0" applyNumberFormat="1" applyBorder="1" applyAlignment="1" applyProtection="1">
      <alignment horizontal="center" vertical="top"/>
      <protection locked="0"/>
    </xf>
    <xf numFmtId="4" fontId="1" fillId="0" borderId="37" xfId="0" applyNumberFormat="1" applyFont="1" applyBorder="1" applyAlignment="1" applyProtection="1">
      <alignment horizontal="left" vertical="top" wrapText="1"/>
      <protection locked="0"/>
    </xf>
    <xf numFmtId="4" fontId="0" fillId="0" borderId="37" xfId="0" applyNumberFormat="1" applyBorder="1" applyAlignment="1" applyProtection="1">
      <alignment horizontal="center" vertical="top" wrapText="1"/>
      <protection locked="0"/>
    </xf>
    <xf numFmtId="4" fontId="0" fillId="0" borderId="21" xfId="0" applyNumberFormat="1" applyBorder="1" applyAlignment="1" applyProtection="1">
      <alignment horizontal="left" vertical="top" wrapText="1" shrinkToFit="1"/>
      <protection locked="0"/>
    </xf>
    <xf numFmtId="4" fontId="0" fillId="0" borderId="23" xfId="0" applyNumberFormat="1" applyBorder="1" applyAlignment="1" applyProtection="1">
      <alignment horizontal="center" vertical="top" wrapText="1"/>
      <protection locked="0"/>
    </xf>
    <xf numFmtId="4" fontId="5" fillId="0" borderId="22" xfId="0" applyNumberFormat="1" applyFont="1" applyBorder="1" applyAlignment="1" applyProtection="1">
      <alignment horizontal="center" vertical="top" wrapText="1"/>
      <protection locked="0"/>
    </xf>
    <xf numFmtId="4" fontId="0" fillId="0" borderId="25" xfId="0" applyNumberFormat="1" applyBorder="1" applyAlignment="1" applyProtection="1">
      <alignment horizontal="center" vertical="top" wrapText="1"/>
      <protection locked="0"/>
    </xf>
    <xf numFmtId="4" fontId="0" fillId="0" borderId="0" xfId="0" applyNumberFormat="1" applyAlignment="1" applyProtection="1">
      <alignment horizontal="left"/>
      <protection locked="0"/>
    </xf>
    <xf numFmtId="4" fontId="0" fillId="0" borderId="0" xfId="0" applyNumberFormat="1" applyAlignment="1">
      <alignment horizontal="left"/>
    </xf>
    <xf numFmtId="4" fontId="19" fillId="0" borderId="32" xfId="0" applyNumberFormat="1" applyFont="1" applyBorder="1" applyAlignment="1" applyProtection="1">
      <alignment horizontal="center" shrinkToFit="1"/>
      <protection locked="0"/>
    </xf>
    <xf numFmtId="4" fontId="19" fillId="0" borderId="33" xfId="0" applyNumberFormat="1" applyFont="1" applyBorder="1" applyAlignment="1" applyProtection="1">
      <alignment horizontal="center" shrinkToFit="1"/>
      <protection locked="0"/>
    </xf>
    <xf numFmtId="4" fontId="19" fillId="0" borderId="35" xfId="0" applyNumberFormat="1" applyFont="1" applyBorder="1" applyAlignment="1" applyProtection="1">
      <alignment horizontal="center" shrinkToFit="1"/>
      <protection locked="0"/>
    </xf>
    <xf numFmtId="4" fontId="1" fillId="3" borderId="59" xfId="0" applyNumberFormat="1" applyFont="1" applyFill="1" applyBorder="1" applyAlignment="1" applyProtection="1">
      <alignment horizontal="centerContinuous" shrinkToFit="1"/>
      <protection locked="0"/>
    </xf>
    <xf numFmtId="4" fontId="17" fillId="7" borderId="0" xfId="0" applyNumberFormat="1" applyFont="1" applyFill="1" applyAlignment="1" applyProtection="1">
      <alignment horizontal="center" vertical="center" wrapText="1"/>
      <protection locked="0"/>
    </xf>
    <xf numFmtId="4" fontId="19" fillId="0" borderId="32" xfId="0" applyNumberFormat="1" applyFont="1" applyBorder="1" applyAlignment="1" applyProtection="1">
      <alignment horizontal="left" shrinkToFit="1"/>
      <protection locked="0"/>
    </xf>
    <xf numFmtId="3" fontId="19" fillId="0" borderId="62" xfId="0" applyNumberFormat="1" applyFont="1" applyBorder="1" applyAlignment="1" applyProtection="1">
      <alignment horizontal="center" shrinkToFit="1"/>
      <protection locked="0"/>
    </xf>
    <xf numFmtId="4" fontId="19" fillId="0" borderId="36" xfId="0" applyNumberFormat="1" applyFont="1" applyBorder="1" applyAlignment="1">
      <alignment horizontal="center"/>
    </xf>
    <xf numFmtId="4" fontId="19" fillId="0" borderId="18" xfId="0" applyNumberFormat="1" applyFont="1" applyBorder="1" applyAlignment="1">
      <alignment horizontal="left" indent="1"/>
    </xf>
    <xf numFmtId="4" fontId="19" fillId="0" borderId="43" xfId="0" applyNumberFormat="1" applyFont="1" applyBorder="1" applyAlignment="1" applyProtection="1">
      <alignment horizontal="left" indent="1"/>
      <protection locked="0"/>
    </xf>
    <xf numFmtId="4" fontId="19" fillId="0" borderId="18" xfId="0" applyNumberFormat="1" applyFont="1" applyBorder="1" applyAlignment="1" applyProtection="1">
      <alignment horizontal="left" indent="1"/>
      <protection locked="0"/>
    </xf>
    <xf numFmtId="4" fontId="19" fillId="0" borderId="0" xfId="0" applyNumberFormat="1" applyFont="1" applyAlignment="1" applyProtection="1">
      <alignment horizontal="center" shrinkToFit="1"/>
      <protection locked="0"/>
    </xf>
    <xf numFmtId="4" fontId="19" fillId="0" borderId="18" xfId="0" applyNumberFormat="1" applyFont="1" applyBorder="1" applyAlignment="1">
      <alignment horizontal="left"/>
    </xf>
    <xf numFmtId="4" fontId="19" fillId="0" borderId="0" xfId="0" applyNumberFormat="1" applyFont="1" applyAlignment="1">
      <alignment horizontal="left"/>
    </xf>
    <xf numFmtId="4" fontId="19" fillId="0" borderId="62" xfId="0" applyNumberFormat="1" applyFont="1" applyBorder="1" applyAlignment="1">
      <alignment horizontal="left" indent="1"/>
    </xf>
    <xf numFmtId="4" fontId="19" fillId="0" borderId="0" xfId="0" applyNumberFormat="1" applyFont="1" applyAlignment="1" applyProtection="1">
      <alignment horizontal="left" indent="1"/>
      <protection locked="0"/>
    </xf>
    <xf numFmtId="0" fontId="35" fillId="11" borderId="63" xfId="0" applyFont="1" applyFill="1" applyBorder="1"/>
    <xf numFmtId="0" fontId="35" fillId="12" borderId="63" xfId="0" applyFont="1" applyFill="1" applyBorder="1"/>
    <xf numFmtId="0" fontId="35" fillId="12" borderId="64" xfId="0" applyFont="1" applyFill="1" applyBorder="1"/>
  </cellXfs>
  <cellStyles count="2">
    <cellStyle name="Hyperlink" xfId="1" builtinId="8"/>
    <cellStyle name="Normal" xfId="0" builtinId="0"/>
  </cellStyles>
  <dxfs count="236">
    <dxf>
      <font>
        <strike val="0"/>
        <outline val="0"/>
        <shadow val="0"/>
        <u val="none"/>
        <vertAlign val="baseline"/>
        <sz val="10"/>
        <color theme="1"/>
        <name val="Calibri"/>
        <family val="2"/>
        <scheme val="minor"/>
      </font>
      <numFmt numFmtId="4" formatCode="#,##0.00"/>
      <fill>
        <patternFill patternType="none">
          <fgColor indexed="64"/>
          <bgColor auto="1"/>
        </patternFill>
      </fill>
      <alignment horizontal="center"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fill>
        <patternFill patternType="none">
          <fgColor indexed="64"/>
          <bgColor auto="1"/>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0"/>
        <color theme="1"/>
        <name val="Calibri"/>
        <family val="2"/>
        <scheme val="minor"/>
      </font>
      <numFmt numFmtId="3" formatCode="#,##0"/>
      <fill>
        <patternFill patternType="none">
          <fgColor indexed="64"/>
          <bgColor auto="1"/>
        </patternFill>
      </fill>
      <alignment horizontal="center" vertical="bottom" textRotation="0" wrapText="0" indent="0" justifyLastLine="0" shrinkToFit="0" readingOrder="0"/>
      <border diagonalUp="0" diagonalDown="0" outline="0">
        <left style="thick">
          <color indexed="64"/>
        </left>
        <right style="thick">
          <color indexed="64"/>
        </right>
        <top/>
        <bottom/>
      </border>
      <protection locked="0" hidden="0"/>
    </dxf>
    <dxf>
      <font>
        <strike val="0"/>
        <outline val="0"/>
        <shadow val="0"/>
        <u val="none"/>
        <vertAlign val="baseline"/>
        <sz val="10"/>
        <color theme="1"/>
        <name val="Calibri"/>
        <family val="2"/>
        <scheme val="minor"/>
      </font>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border diagonalUp="0" diagonalDown="0" outline="0">
        <left style="thick">
          <color indexed="64"/>
        </left>
        <right style="thick">
          <color indexed="64"/>
        </right>
        <top/>
        <bottom/>
      </border>
      <protection locked="1" hidden="0"/>
    </dxf>
    <dxf>
      <font>
        <b val="0"/>
        <i val="0"/>
        <strike val="0"/>
        <condense val="0"/>
        <extend val="0"/>
        <outline val="0"/>
        <shadow val="0"/>
        <u val="none"/>
        <vertAlign val="baseline"/>
        <sz val="10"/>
        <color theme="1"/>
        <name val="Calibri"/>
        <family val="2"/>
        <scheme val="minor"/>
      </font>
      <numFmt numFmtId="3" formatCode="#,##0"/>
      <fill>
        <patternFill patternType="none">
          <fgColor indexed="64"/>
          <bgColor auto="1"/>
        </patternFill>
      </fill>
      <alignment horizontal="center" vertical="bottom" textRotation="0" wrapText="0" indent="0" justifyLastLine="0" shrinkToFit="0" readingOrder="0"/>
      <border diagonalUp="0" diagonalDown="0" outline="0">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1"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ck">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center" vertical="bottom" textRotation="0" wrapText="0" indent="0" justifyLastLine="0" shrinkToFit="0" readingOrder="0"/>
      <border diagonalUp="0" diagonalDown="0" outline="0">
        <right style="thick">
          <color indexed="64"/>
        </right>
      </border>
      <protection locked="0" hidden="0"/>
    </dxf>
    <dxf>
      <font>
        <b val="0"/>
        <i val="0"/>
        <strike val="0"/>
        <condense val="0"/>
        <extend val="0"/>
        <outline val="0"/>
        <shadow val="0"/>
        <u val="none"/>
        <vertAlign val="baseline"/>
        <sz val="10"/>
        <color theme="1"/>
        <name val="Calibri"/>
        <family val="2"/>
        <scheme val="minor"/>
      </font>
      <numFmt numFmtId="19" formatCode="dd/mm/yyyy"/>
      <fill>
        <patternFill patternType="none">
          <fgColor indexed="64"/>
          <bgColor auto="1"/>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left"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fill>
        <patternFill patternType="none">
          <fgColor indexed="64"/>
          <bgColor auto="1"/>
        </patternFill>
      </fill>
      <protection locked="0" hidden="0"/>
    </dxf>
    <dxf>
      <font>
        <b/>
        <i val="0"/>
        <strike val="0"/>
        <condense val="0"/>
        <extend val="0"/>
        <outline val="0"/>
        <shadow val="0"/>
        <u val="none"/>
        <vertAlign val="baseline"/>
        <sz val="10"/>
        <color theme="1"/>
        <name val="Calibri"/>
        <family val="2"/>
        <scheme val="minor"/>
      </font>
      <numFmt numFmtId="4" formatCode="#,##0.00"/>
      <fill>
        <patternFill patternType="none">
          <fgColor indexed="64"/>
          <bgColor auto="1"/>
        </patternFill>
      </fill>
      <alignment horizontal="center" vertical="center" textRotation="0" indent="0" justifyLastLine="0" shrinkToFit="0" readingOrder="0"/>
      <protection locked="0" hidden="0"/>
    </dxf>
    <dxf>
      <font>
        <strike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protection locked="0" hidden="0"/>
    </dxf>
    <dxf>
      <font>
        <strike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protection locked="0" hidden="0"/>
    </dxf>
    <dxf>
      <font>
        <strike val="0"/>
        <outline val="0"/>
        <shadow val="0"/>
        <u val="none"/>
        <vertAlign val="baseline"/>
        <sz val="10"/>
        <color theme="1"/>
        <name val="Calibri"/>
        <family val="2"/>
        <scheme val="minor"/>
      </font>
      <numFmt numFmtId="4" formatCode="#,##0.00"/>
      <alignment horizontal="left" vertical="bottom" textRotation="0" wrapText="0" relativeIndent="1"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relativeIndent="1"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relativeIndent="1" justifyLastLine="0" shrinkToFit="0" readingOrder="0"/>
      <border diagonalUp="0" diagonalDown="0" outline="0">
        <left style="thick">
          <color indexed="64"/>
        </left>
        <right/>
        <top/>
        <bottom/>
      </border>
      <protection locked="1"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1" readingOrder="0"/>
      <border diagonalUp="0" diagonalDown="0" outline="0">
        <left style="thick">
          <color indexed="64"/>
        </left>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ck">
          <color indexed="64"/>
        </left>
        <right style="thick">
          <color indexed="64"/>
        </right>
        <top/>
        <bottom/>
      </border>
      <protection locked="1"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ck">
          <color indexed="64"/>
        </left>
        <right style="thin">
          <color indexed="64"/>
        </right>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1"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19" formatCode="dd/mm/yyyy"/>
      <alignment horizontal="center" vertical="bottom" textRotation="0" wrapText="0" indent="0" justifyLastLine="0" shrinkToFit="1"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1" readingOrder="0"/>
      <border diagonalUp="0" diagonalDown="0" outline="0">
        <left/>
        <right style="thin">
          <color indexed="64"/>
        </right>
        <top/>
        <bottom/>
      </border>
      <protection locked="0" hidden="0"/>
    </dxf>
    <dxf>
      <border>
        <bottom style="medium">
          <color rgb="FF000000"/>
        </bottom>
      </border>
    </dxf>
    <dxf>
      <font>
        <strike val="0"/>
        <outline val="0"/>
        <shadow val="0"/>
        <u val="none"/>
        <vertAlign val="baseline"/>
        <sz val="10"/>
        <color theme="1"/>
        <name val="Calibri"/>
        <family val="2"/>
        <scheme val="minor"/>
      </font>
      <numFmt numFmtId="4" formatCode="#,##0.00"/>
      <alignment vertical="bottom" textRotation="0" wrapText="0" justifyLastLine="0" shrinkToFit="1"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center" textRotation="0" indent="0" justifyLastLine="0" shrinkToFit="0" readingOrder="0"/>
      <protection locked="1" hidden="0"/>
    </dxf>
    <dxf>
      <font>
        <strike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protection locked="0" hidden="0"/>
    </dxf>
    <dxf>
      <font>
        <strike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protection locked="1"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0" readingOrder="0"/>
      <border diagonalUp="0" diagonalDown="0" outline="0">
        <left style="thick">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0" readingOrder="0"/>
      <border diagonalUp="0" diagonalDown="0" outline="0">
        <left style="thick">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ck">
          <color indexed="64"/>
        </left>
        <right style="thick">
          <color indexed="64"/>
        </right>
        <top/>
        <bottom/>
      </border>
      <protection locked="1" hidden="0"/>
    </dxf>
    <dxf>
      <font>
        <b val="0"/>
        <i val="0"/>
        <strike val="0"/>
        <condense val="0"/>
        <extend val="0"/>
        <outline val="0"/>
        <shadow val="0"/>
        <u val="none"/>
        <vertAlign val="baseline"/>
        <sz val="10"/>
        <color theme="1"/>
        <name val="Calibri"/>
        <family val="2"/>
        <scheme val="minor"/>
      </font>
      <numFmt numFmtId="3" formatCode="#,##0"/>
      <alignment horizontal="center" vertical="bottom" textRotation="0" wrapText="0" indent="0" justifyLastLine="0" shrinkToFit="0"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style="thick">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bottom" textRotation="0" wrapText="0" indent="0" justifyLastLine="0" shrinkToFit="0" readingOrder="0"/>
      <border diagonalUp="0" diagonalDown="0" outline="0">
        <left style="thin">
          <color indexed="64"/>
        </left>
        <right style="thick">
          <color indexed="64"/>
        </right>
        <top/>
        <bottom/>
      </border>
      <protection locked="0" hidden="0"/>
    </dxf>
    <dxf>
      <font>
        <b val="0"/>
        <i val="0"/>
        <strike val="0"/>
        <condense val="0"/>
        <extend val="0"/>
        <outline val="0"/>
        <shadow val="0"/>
        <u val="none"/>
        <vertAlign val="baseline"/>
        <sz val="10"/>
        <color theme="1"/>
        <name val="Calibri"/>
        <family val="2"/>
        <scheme val="minor"/>
      </font>
      <numFmt numFmtId="19" formatCode="dd/mm/yyyy"/>
      <alignment horizontal="center" vertical="bottom" textRotation="0" wrapText="0"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theme="1"/>
        <name val="Calibri"/>
        <family val="2"/>
        <scheme val="minor"/>
      </font>
      <numFmt numFmtId="4" formatCode="#,##0.00"/>
      <alignment horizontal="left" vertical="bottom" textRotation="0" wrapText="0" indent="0" justifyLastLine="0" shrinkToFit="0" readingOrder="0"/>
      <border diagonalUp="0" diagonalDown="0" outline="0">
        <left/>
        <right style="thin">
          <color indexed="64"/>
        </right>
        <top/>
        <bottom/>
      </border>
      <protection locked="0" hidden="0"/>
    </dxf>
    <dxf>
      <border>
        <bottom style="medium">
          <color rgb="FF000000"/>
        </bottom>
      </border>
    </dxf>
    <dxf>
      <font>
        <strike val="0"/>
        <outline val="0"/>
        <shadow val="0"/>
        <u val="none"/>
        <vertAlign val="baseline"/>
        <sz val="10"/>
        <color theme="1"/>
        <name val="Calibri"/>
        <family val="2"/>
        <scheme val="minor"/>
      </font>
      <numFmt numFmtId="4" formatCode="#,##0.00"/>
      <protection locked="0" hidden="0"/>
    </dxf>
    <dxf>
      <font>
        <b val="0"/>
        <i val="0"/>
        <strike val="0"/>
        <condense val="0"/>
        <extend val="0"/>
        <outline val="0"/>
        <shadow val="0"/>
        <u val="none"/>
        <vertAlign val="baseline"/>
        <sz val="10"/>
        <color theme="1"/>
        <name val="Calibri"/>
        <family val="2"/>
        <scheme val="minor"/>
      </font>
      <numFmt numFmtId="4" formatCode="#,##0.00"/>
      <alignment horizontal="center" vertical="center" textRotation="0" indent="0" justifyLastLine="0" shrinkToFit="0" readingOrder="0"/>
      <protection locked="1" hidden="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numFmt numFmtId="0" formatCode="General"/>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numFmt numFmtId="164" formatCode="yyyy/mm/dd;@"/>
      <fill>
        <patternFill patternType="none">
          <fgColor indexed="64"/>
          <bgColor auto="1"/>
        </patternFill>
      </fill>
    </dxf>
    <dxf>
      <font>
        <strike val="0"/>
        <outline val="0"/>
        <shadow val="0"/>
        <u val="none"/>
        <vertAlign val="baseline"/>
        <sz val="11"/>
        <color auto="1"/>
        <name val="Calibri"/>
        <family val="2"/>
        <scheme val="minor"/>
      </font>
      <numFmt numFmtId="0" formatCode="General"/>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protection locked="1" hidden="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numFmt numFmtId="0" formatCode="General"/>
      <fill>
        <patternFill patternType="none">
          <fgColor indexed="64"/>
          <bgColor auto="1"/>
        </patternFill>
      </fill>
      <alignment textRotation="0" wrapText="0" justifyLastLine="0" shrinkToFit="1"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numFmt numFmtId="0" formatCode="General"/>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border outline="0">
        <top style="thin">
          <color indexed="64"/>
        </top>
        <bottom style="medium">
          <color indexed="64"/>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border outline="0">
        <bottom style="thin">
          <color indexed="64"/>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dxf>
    <dxf>
      <font>
        <strike val="0"/>
        <outline val="0"/>
        <shadow val="0"/>
        <u val="none"/>
        <vertAlign val="baseline"/>
        <sz val="11"/>
        <color auto="1"/>
        <name val="Calibri"/>
        <family val="2"/>
        <scheme val="minor"/>
      </font>
      <fill>
        <patternFill patternType="none">
          <fgColor indexed="64"/>
          <bgColor auto="1"/>
        </patternFill>
      </fill>
    </dxf>
    <dxf>
      <font>
        <strike val="0"/>
        <outline val="0"/>
        <shadow val="0"/>
        <u val="none"/>
        <vertAlign val="baseline"/>
        <sz val="11"/>
        <color auto="1"/>
        <name val="Calibri"/>
        <family val="2"/>
        <scheme val="minor"/>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fill>
        <patternFill patternType="solid">
          <fgColor indexed="64"/>
          <bgColor rgb="FF92D050"/>
        </patternFill>
      </fill>
      <border diagonalUp="0" diagonalDown="0">
        <left style="medium">
          <color indexed="64"/>
        </left>
        <right/>
        <top style="thin">
          <color indexed="64"/>
        </top>
        <bottom/>
        <vertical/>
        <horizontal/>
      </border>
    </dxf>
    <dxf>
      <fill>
        <patternFill patternType="solid">
          <fgColor indexed="64"/>
          <bgColor rgb="FF92D050"/>
        </patternFill>
      </fill>
      <alignment horizontal="left" vertical="bottom" textRotation="0" wrapText="0" indent="0" justifyLastLine="0" shrinkToFit="0" readingOrder="0"/>
      <border diagonalUp="0" diagonalDown="0">
        <left/>
        <right style="medium">
          <color indexed="64"/>
        </right>
        <top style="thin">
          <color indexed="64"/>
        </top>
        <bottom/>
        <vertical/>
        <horizontal/>
      </border>
    </dxf>
    <dxf>
      <border outline="0">
        <bottom style="medium">
          <color indexed="64"/>
        </bottom>
      </border>
    </dxf>
    <dxf>
      <border outline="0">
        <left style="medium">
          <color indexed="64"/>
        </left>
        <right style="medium">
          <color indexed="64"/>
        </right>
        <top style="medium">
          <color indexed="64"/>
        </top>
        <bottom style="medium">
          <color indexed="64"/>
        </bottom>
      </border>
    </dxf>
    <dxf>
      <alignment horizontal="left" vertical="bottom" textRotation="0" wrapText="0" indent="0" justifyLastLine="0" shrinkToFit="0" readingOrder="0"/>
      <border diagonalUp="0" diagonalDown="0" outline="0">
        <left style="medium">
          <color indexed="64"/>
        </left>
        <right style="medium">
          <color indexed="64"/>
        </right>
        <top/>
        <bottom/>
      </border>
    </dxf>
    <dxf>
      <fill>
        <patternFill>
          <bgColor theme="4" tint="0.39994506668294322"/>
        </patternFill>
      </fill>
    </dxf>
    <dxf>
      <fill>
        <patternFill>
          <bgColor theme="4" tint="0.59996337778862885"/>
        </patternFill>
      </fill>
    </dxf>
    <dxf>
      <fill>
        <patternFill>
          <bgColor theme="7" tint="0.39994506668294322"/>
        </patternFill>
      </fill>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
      <fill>
        <patternFill>
          <bgColor rgb="FFF5B68B"/>
        </patternFill>
      </fill>
    </dxf>
    <dxf>
      <fill>
        <patternFill>
          <bgColor rgb="FFFADAC6"/>
        </patternFill>
      </fill>
    </dxf>
    <dxf>
      <fill>
        <patternFill>
          <bgColor theme="7" tint="0.39994506668294322"/>
        </patternFill>
      </fill>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
      <fill>
        <patternFill>
          <bgColor theme="9" tint="0.39994506668294322"/>
        </patternFill>
      </fill>
    </dxf>
    <dxf>
      <fill>
        <patternFill>
          <bgColor theme="9" tint="0.59996337778862885"/>
        </patternFill>
      </fill>
    </dxf>
    <dxf>
      <fill>
        <patternFill>
          <bgColor theme="7" tint="0.39994506668294322"/>
        </patternFill>
      </fill>
      <border>
        <left style="thick">
          <color auto="1"/>
        </left>
        <right style="thick">
          <color auto="1"/>
        </right>
        <top style="thick">
          <color auto="1"/>
        </top>
        <bottom style="thick">
          <color auto="1"/>
        </bottom>
      </border>
    </dxf>
    <dxf>
      <border>
        <left style="thick">
          <color auto="1"/>
        </left>
        <right style="thick">
          <color auto="1"/>
        </right>
        <top style="thick">
          <color auto="1"/>
        </top>
        <bottom style="thick">
          <color auto="1"/>
        </bottom>
        <vertical style="thin">
          <color auto="1"/>
        </vertical>
        <horizontal style="thin">
          <color auto="1"/>
        </horizontal>
      </border>
    </dxf>
  </dxfs>
  <tableStyles count="3" defaultTableStyle="TableStyleMedium2" defaultPivotStyle="PivotStyleLight16">
    <tableStyle name="KEA_01" pivot="0" count="4" xr9:uid="{AF221C38-B139-4260-BCEA-A74E9B3AE3EC}">
      <tableStyleElement type="wholeTable" dxfId="235"/>
      <tableStyleElement type="headerRow" dxfId="234"/>
      <tableStyleElement type="firstRowStripe" dxfId="233"/>
      <tableStyleElement type="secondRowStripe" dxfId="232"/>
    </tableStyle>
    <tableStyle name="KEA_02" pivot="0" count="4" xr9:uid="{1DE46111-C70C-4DA7-8AFF-EF04ED44D27A}">
      <tableStyleElement type="wholeTable" dxfId="231"/>
      <tableStyleElement type="headerRow" dxfId="230"/>
      <tableStyleElement type="firstRowStripe" dxfId="229"/>
      <tableStyleElement type="secondRowStripe" dxfId="228"/>
    </tableStyle>
    <tableStyle name="KEA_03" pivot="0" count="4" xr9:uid="{5898E2BC-1992-40D2-86DD-9A66239399CC}">
      <tableStyleElement type="wholeTable" dxfId="227"/>
      <tableStyleElement type="headerRow" dxfId="226"/>
      <tableStyleElement type="firstRowStripe" dxfId="225"/>
      <tableStyleElement type="secondRowStripe" dxfId="224"/>
    </tableStyle>
  </tableStyles>
  <colors>
    <mruColors>
      <color rgb="FFFF7575"/>
      <color rgb="FFFFC1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598714</xdr:colOff>
      <xdr:row>27</xdr:row>
      <xdr:rowOff>114300</xdr:rowOff>
    </xdr:from>
    <xdr:to>
      <xdr:col>3</xdr:col>
      <xdr:colOff>91440</xdr:colOff>
      <xdr:row>42</xdr:row>
      <xdr:rowOff>129540</xdr:rowOff>
    </xdr:to>
    <xdr:sp macro="" textlink="">
      <xdr:nvSpPr>
        <xdr:cNvPr id="2" name="Tekstfelt 1">
          <a:extLst>
            <a:ext uri="{FF2B5EF4-FFF2-40B4-BE49-F238E27FC236}">
              <a16:creationId xmlns:a16="http://schemas.microsoft.com/office/drawing/2014/main" id="{77E6B6AA-E7F1-4801-959D-01C7A6D3372D}"/>
            </a:ext>
          </a:extLst>
        </xdr:cNvPr>
        <xdr:cNvSpPr txBox="1"/>
      </xdr:nvSpPr>
      <xdr:spPr>
        <a:xfrm>
          <a:off x="598714" y="5074920"/>
          <a:ext cx="12629606" cy="2758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Filtype bruges kun i filnavne!</a:t>
          </a:r>
        </a:p>
        <a:p>
          <a:r>
            <a:rPr lang="da-DK" sz="1100" b="1"/>
            <a:t>F01: </a:t>
          </a:r>
          <a:r>
            <a:rPr lang="da-DK" sz="1100" b="0"/>
            <a:t>Tegningsfil. Typisk 2D-AutoCAD-tegninger eller tegningere i anden 2D-software. F1 er ikke at forveksle med F6 som er digitalt udtræk/print/plot.</a:t>
          </a:r>
        </a:p>
        <a:p>
          <a:r>
            <a:rPr lang="da-DK" sz="1100" b="1"/>
            <a:t>F02: </a:t>
          </a:r>
          <a:r>
            <a:rPr lang="da-DK" sz="1100" b="0"/>
            <a:t>Fagmodel. Typisk en Revit eller anden BIM-modelfil. Arkitektmodel, Terrænmodel, Ingeniørmodeller.</a:t>
          </a:r>
        </a:p>
        <a:p>
          <a:r>
            <a:rPr lang="da-DK" sz="1100" b="1"/>
            <a:t>F03:</a:t>
          </a:r>
          <a:r>
            <a:rPr lang="da-DK" sz="1100" b="0"/>
            <a:t> Udvekslingsfagmodel. Modelfil oprettet ud fra en eller flere fagmodeller med det formål at formidle modeldata fra ét fagområde til et andet. Typisk anvendt for 3-d-modelfiler, fx IFC-model</a:t>
          </a:r>
        </a:p>
        <a:p>
          <a:r>
            <a:rPr lang="da-DK" sz="1100" b="1"/>
            <a:t>F04:</a:t>
          </a:r>
          <a:r>
            <a:rPr lang="da-DK" sz="1100" b="0"/>
            <a:t> </a:t>
          </a:r>
          <a:r>
            <a:rPr lang="da-DK" sz="1000" b="0"/>
            <a:t>Fællesmodel. Modelfil der indeholdes flere forskellige fagmodeller linket sammen i en fælles model til brug for granskning, visualisering og konsistenskontrol. Typisk anvendt for 3-d-modelfiler, fx Naviswork, BiMcollab og Solibri.</a:t>
          </a:r>
        </a:p>
        <a:p>
          <a:r>
            <a:rPr lang="da-DK" sz="1100" b="1"/>
            <a:t>F05: </a:t>
          </a:r>
          <a:r>
            <a:rPr lang="da-DK" sz="1100" b="0"/>
            <a:t>Modeludtræksfil. Udtræk fra en fagmodel af bygningsdele, fx tagkonstruktionen, møbler, vægge m.v. vha. Revit: Groups→Convert Group to file (Link). </a:t>
          </a:r>
        </a:p>
        <a:p>
          <a:r>
            <a:rPr lang="da-DK" sz="1100" b="1"/>
            <a:t>F06: </a:t>
          </a:r>
          <a:r>
            <a:rPr lang="da-DK" sz="1100" b="0"/>
            <a:t>Digital plot. Digital tegning i form af print i PDF, DWF, jpg m.v. </a:t>
          </a:r>
        </a:p>
        <a:p>
          <a:r>
            <a:rPr lang="da-DK" sz="1100" b="1"/>
            <a:t>F07: </a:t>
          </a:r>
          <a:r>
            <a:rPr lang="da-DK" sz="1100" b="0"/>
            <a:t>Notationsfil. Typisk tegningsrammer, tegningsskilte, templates, noter, signaturforklaringer m.v i en fil/family.</a:t>
          </a:r>
        </a:p>
        <a:p>
          <a:r>
            <a:rPr lang="da-DK" sz="1100" b="1"/>
            <a:t>F08:</a:t>
          </a:r>
          <a:r>
            <a:rPr lang="da-DK" sz="1100" b="0"/>
            <a:t> Symbolfil. Typisk 2D-symboler. Fx brandsymboler, el-symboler mv. Kan være lavet i Revit eller AutoCAD.</a:t>
          </a:r>
        </a:p>
        <a:p>
          <a:r>
            <a:rPr lang="da-DK" sz="1100" b="1"/>
            <a:t>F09:</a:t>
          </a:r>
          <a:r>
            <a:rPr lang="da-DK" sz="1100" b="0"/>
            <a:t> Linjeføringsfil. Kan ikke vælges i systemet. Typisk DSB filer inden for veje og jernbaner.</a:t>
          </a:r>
        </a:p>
        <a:p>
          <a:r>
            <a:rPr lang="da-DK" sz="1100" b="1"/>
            <a:t>F10:</a:t>
          </a:r>
          <a:r>
            <a:rPr lang="da-DK" sz="1100" b="0"/>
            <a:t> Objektfil. Typisk 3D objekter fx som loadable families i Revit.</a:t>
          </a:r>
        </a:p>
        <a:p>
          <a:r>
            <a:rPr lang="da-DK" sz="1100" b="1"/>
            <a:t>F11:</a:t>
          </a:r>
          <a:r>
            <a:rPr lang="da-DK" sz="1100" b="0"/>
            <a:t> Hovedfil/Centralfil. Brugere af BIM360 ligger centralfilen oppe i skyen og loaklfilen er gemt på computeren.</a:t>
          </a:r>
        </a:p>
        <a:p>
          <a:r>
            <a:rPr lang="da-DK" sz="1100" b="1"/>
            <a:t>F12:</a:t>
          </a:r>
          <a:r>
            <a:rPr lang="da-DK" sz="1100" b="0"/>
            <a:t> Viewfil. Fil der indeholder views, som benyttes som referencefil for tegnings, fagmodel eller fællesmodeller. Fx Revit (RVT), ArchiCAD (PLN), AutoCAD(DWG), BCF, Tekla (TBP), Navisworks (NWD)</a:t>
          </a:r>
        </a:p>
        <a:p>
          <a:r>
            <a:rPr lang="da-DK" sz="1100" b="1"/>
            <a:t>F13: </a:t>
          </a:r>
          <a:r>
            <a:rPr lang="da-DK" sz="1100" b="0"/>
            <a:t>Skitser. Typisk indskannede 2D-skitser</a:t>
          </a:r>
        </a:p>
      </xdr:txBody>
    </xdr:sp>
    <xdr:clientData/>
  </xdr:twoCellAnchor>
  <xdr:twoCellAnchor>
    <xdr:from>
      <xdr:col>0</xdr:col>
      <xdr:colOff>167641</xdr:colOff>
      <xdr:row>42</xdr:row>
      <xdr:rowOff>100551</xdr:rowOff>
    </xdr:from>
    <xdr:to>
      <xdr:col>3</xdr:col>
      <xdr:colOff>1</xdr:colOff>
      <xdr:row>47</xdr:row>
      <xdr:rowOff>100551</xdr:rowOff>
    </xdr:to>
    <xdr:sp macro="" textlink="">
      <xdr:nvSpPr>
        <xdr:cNvPr id="3" name="Tekstfelt 2">
          <a:extLst>
            <a:ext uri="{FF2B5EF4-FFF2-40B4-BE49-F238E27FC236}">
              <a16:creationId xmlns:a16="http://schemas.microsoft.com/office/drawing/2014/main" id="{E4CD2C24-4F57-4545-BE98-189996CA16DD}"/>
            </a:ext>
          </a:extLst>
        </xdr:cNvPr>
        <xdr:cNvSpPr txBox="1"/>
      </xdr:nvSpPr>
      <xdr:spPr>
        <a:xfrm>
          <a:off x="167641" y="8124411"/>
          <a:ext cx="12603480" cy="9525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Revisionsberskrivelse af Excelarket:</a:t>
          </a:r>
        </a:p>
        <a:p>
          <a:r>
            <a:rPr lang="da-DK" sz="1100" b="1" i="0" u="none" strike="noStrike" baseline="0">
              <a:solidFill>
                <a:schemeClr val="dk1"/>
              </a:solidFill>
              <a:latin typeface="+mn-lt"/>
              <a:ea typeface="+mn-ea"/>
              <a:cs typeface="+mn-cs"/>
            </a:rPr>
            <a:t>KEA_Molio_Informationshåndtering A104_VA (BJA): VA: Version A er den første version af Molios Informationshåndtering i en forenklet udgave.</a:t>
          </a:r>
        </a:p>
      </xdr:txBody>
    </xdr:sp>
    <xdr:clientData/>
  </xdr:twoCellAnchor>
  <xdr:twoCellAnchor editAs="oneCell">
    <xdr:from>
      <xdr:col>0</xdr:col>
      <xdr:colOff>0</xdr:colOff>
      <xdr:row>48</xdr:row>
      <xdr:rowOff>81818</xdr:rowOff>
    </xdr:from>
    <xdr:to>
      <xdr:col>2</xdr:col>
      <xdr:colOff>7464494</xdr:colOff>
      <xdr:row>80</xdr:row>
      <xdr:rowOff>133988</xdr:rowOff>
    </xdr:to>
    <xdr:pic>
      <xdr:nvPicPr>
        <xdr:cNvPr id="4" name="Billede 3">
          <a:extLst>
            <a:ext uri="{FF2B5EF4-FFF2-40B4-BE49-F238E27FC236}">
              <a16:creationId xmlns:a16="http://schemas.microsoft.com/office/drawing/2014/main" id="{70781CC9-8638-4D69-AEA3-06064480AD32}"/>
            </a:ext>
          </a:extLst>
        </xdr:cNvPr>
        <xdr:cNvPicPr>
          <a:picLocks noChangeAspect="1"/>
        </xdr:cNvPicPr>
      </xdr:nvPicPr>
      <xdr:blipFill>
        <a:blip xmlns:r="http://schemas.openxmlformats.org/officeDocument/2006/relationships" r:embed="rId1"/>
        <a:stretch>
          <a:fillRect/>
        </a:stretch>
      </xdr:blipFill>
      <xdr:spPr>
        <a:xfrm>
          <a:off x="0" y="9248678"/>
          <a:ext cx="8801804" cy="6144360"/>
        </a:xfrm>
        <a:prstGeom prst="rect">
          <a:avLst/>
        </a:prstGeom>
      </xdr:spPr>
    </xdr:pic>
    <xdr:clientData/>
  </xdr:twoCellAnchor>
  <xdr:twoCellAnchor editAs="oneCell">
    <xdr:from>
      <xdr:col>63</xdr:col>
      <xdr:colOff>1820671</xdr:colOff>
      <xdr:row>27</xdr:row>
      <xdr:rowOff>159890</xdr:rowOff>
    </xdr:from>
    <xdr:to>
      <xdr:col>70</xdr:col>
      <xdr:colOff>779774</xdr:colOff>
      <xdr:row>59</xdr:row>
      <xdr:rowOff>37971</xdr:rowOff>
    </xdr:to>
    <xdr:pic>
      <xdr:nvPicPr>
        <xdr:cNvPr id="5" name="Billede 4">
          <a:extLst>
            <a:ext uri="{FF2B5EF4-FFF2-40B4-BE49-F238E27FC236}">
              <a16:creationId xmlns:a16="http://schemas.microsoft.com/office/drawing/2014/main" id="{38FA04FC-218E-4223-A1DD-54586A3B9F26}"/>
            </a:ext>
          </a:extLst>
        </xdr:cNvPr>
        <xdr:cNvPicPr>
          <a:picLocks noChangeAspect="1"/>
        </xdr:cNvPicPr>
      </xdr:nvPicPr>
      <xdr:blipFill>
        <a:blip xmlns:r="http://schemas.openxmlformats.org/officeDocument/2006/relationships" r:embed="rId2"/>
        <a:stretch>
          <a:fillRect/>
        </a:stretch>
      </xdr:blipFill>
      <xdr:spPr>
        <a:xfrm>
          <a:off x="75586504" y="5335140"/>
          <a:ext cx="7747079" cy="5974081"/>
        </a:xfrm>
        <a:prstGeom prst="rect">
          <a:avLst/>
        </a:prstGeom>
      </xdr:spPr>
    </xdr:pic>
    <xdr:clientData/>
  </xdr:twoCellAnchor>
  <xdr:twoCellAnchor editAs="oneCell">
    <xdr:from>
      <xdr:col>51</xdr:col>
      <xdr:colOff>1191024</xdr:colOff>
      <xdr:row>26</xdr:row>
      <xdr:rowOff>158805</xdr:rowOff>
    </xdr:from>
    <xdr:to>
      <xdr:col>63</xdr:col>
      <xdr:colOff>1189676</xdr:colOff>
      <xdr:row>80</xdr:row>
      <xdr:rowOff>49624</xdr:rowOff>
    </xdr:to>
    <xdr:pic>
      <xdr:nvPicPr>
        <xdr:cNvPr id="6" name="Billede 5">
          <a:extLst>
            <a:ext uri="{FF2B5EF4-FFF2-40B4-BE49-F238E27FC236}">
              <a16:creationId xmlns:a16="http://schemas.microsoft.com/office/drawing/2014/main" id="{21A0883D-B48E-4933-B603-2A03A2CFC391}"/>
            </a:ext>
          </a:extLst>
        </xdr:cNvPr>
        <xdr:cNvPicPr>
          <a:picLocks noChangeAspect="1"/>
        </xdr:cNvPicPr>
      </xdr:nvPicPr>
      <xdr:blipFill>
        <a:blip xmlns:r="http://schemas.openxmlformats.org/officeDocument/2006/relationships" r:embed="rId3"/>
        <a:stretch>
          <a:fillRect/>
        </a:stretch>
      </xdr:blipFill>
      <xdr:spPr>
        <a:xfrm>
          <a:off x="66427189" y="4838381"/>
          <a:ext cx="10989381" cy="9596907"/>
        </a:xfrm>
        <a:prstGeom prst="rect">
          <a:avLst/>
        </a:prstGeom>
      </xdr:spPr>
    </xdr:pic>
    <xdr:clientData/>
  </xdr:twoCellAnchor>
  <xdr:twoCellAnchor editAs="oneCell">
    <xdr:from>
      <xdr:col>0</xdr:col>
      <xdr:colOff>284383</xdr:colOff>
      <xdr:row>78</xdr:row>
      <xdr:rowOff>69339</xdr:rowOff>
    </xdr:from>
    <xdr:to>
      <xdr:col>2</xdr:col>
      <xdr:colOff>6766348</xdr:colOff>
      <xdr:row>134</xdr:row>
      <xdr:rowOff>91756</xdr:rowOff>
    </xdr:to>
    <xdr:pic>
      <xdr:nvPicPr>
        <xdr:cNvPr id="7" name="Billede 6">
          <a:extLst>
            <a:ext uri="{FF2B5EF4-FFF2-40B4-BE49-F238E27FC236}">
              <a16:creationId xmlns:a16="http://schemas.microsoft.com/office/drawing/2014/main" id="{A5A27BC1-917A-4373-9066-7EC60C4D372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4383" y="14356839"/>
          <a:ext cx="7868805" cy="10254172"/>
        </a:xfrm>
        <a:prstGeom prst="rect">
          <a:avLst/>
        </a:prstGeom>
      </xdr:spPr>
    </xdr:pic>
    <xdr:clientData/>
  </xdr:twoCellAnchor>
  <xdr:twoCellAnchor editAs="oneCell">
    <xdr:from>
      <xdr:col>5</xdr:col>
      <xdr:colOff>183885</xdr:colOff>
      <xdr:row>9</xdr:row>
      <xdr:rowOff>15241</xdr:rowOff>
    </xdr:from>
    <xdr:to>
      <xdr:col>12</xdr:col>
      <xdr:colOff>495301</xdr:colOff>
      <xdr:row>21</xdr:row>
      <xdr:rowOff>74523</xdr:rowOff>
    </xdr:to>
    <xdr:pic>
      <xdr:nvPicPr>
        <xdr:cNvPr id="8" name="Billede 7">
          <a:extLst>
            <a:ext uri="{FF2B5EF4-FFF2-40B4-BE49-F238E27FC236}">
              <a16:creationId xmlns:a16="http://schemas.microsoft.com/office/drawing/2014/main" id="{3E3B7635-018B-6144-B938-7AAD064624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5812505" y="1676401"/>
          <a:ext cx="7146556" cy="2253842"/>
        </a:xfrm>
        <a:prstGeom prst="rect">
          <a:avLst/>
        </a:prstGeom>
      </xdr:spPr>
    </xdr:pic>
    <xdr:clientData/>
  </xdr:twoCellAnchor>
  <xdr:twoCellAnchor editAs="oneCell">
    <xdr:from>
      <xdr:col>31</xdr:col>
      <xdr:colOff>205741</xdr:colOff>
      <xdr:row>55</xdr:row>
      <xdr:rowOff>45721</xdr:rowOff>
    </xdr:from>
    <xdr:to>
      <xdr:col>42</xdr:col>
      <xdr:colOff>188735</xdr:colOff>
      <xdr:row>80</xdr:row>
      <xdr:rowOff>55098</xdr:rowOff>
    </xdr:to>
    <xdr:pic>
      <xdr:nvPicPr>
        <xdr:cNvPr id="9" name="Billede 8">
          <a:extLst>
            <a:ext uri="{FF2B5EF4-FFF2-40B4-BE49-F238E27FC236}">
              <a16:creationId xmlns:a16="http://schemas.microsoft.com/office/drawing/2014/main" id="{5847A3ED-0EA4-F971-63E5-DCDD9F782A0C}"/>
            </a:ext>
          </a:extLst>
        </xdr:cNvPr>
        <xdr:cNvPicPr>
          <a:picLocks noChangeAspect="1"/>
        </xdr:cNvPicPr>
      </xdr:nvPicPr>
      <xdr:blipFill>
        <a:blip xmlns:r="http://schemas.openxmlformats.org/officeDocument/2006/relationships" r:embed="rId6"/>
        <a:stretch>
          <a:fillRect/>
        </a:stretch>
      </xdr:blipFill>
      <xdr:spPr>
        <a:xfrm>
          <a:off x="43014901" y="10126981"/>
          <a:ext cx="11138674" cy="4596617"/>
        </a:xfrm>
        <a:prstGeom prst="rect">
          <a:avLst/>
        </a:prstGeom>
      </xdr:spPr>
    </xdr:pic>
    <xdr:clientData/>
  </xdr:twoCellAnchor>
  <xdr:twoCellAnchor editAs="oneCell">
    <xdr:from>
      <xdr:col>23</xdr:col>
      <xdr:colOff>0</xdr:colOff>
      <xdr:row>56</xdr:row>
      <xdr:rowOff>1</xdr:rowOff>
    </xdr:from>
    <xdr:to>
      <xdr:col>30</xdr:col>
      <xdr:colOff>969000</xdr:colOff>
      <xdr:row>109</xdr:row>
      <xdr:rowOff>83373</xdr:rowOff>
    </xdr:to>
    <xdr:pic>
      <xdr:nvPicPr>
        <xdr:cNvPr id="10" name="Billede 9">
          <a:extLst>
            <a:ext uri="{FF2B5EF4-FFF2-40B4-BE49-F238E27FC236}">
              <a16:creationId xmlns:a16="http://schemas.microsoft.com/office/drawing/2014/main" id="{F90AA05F-AE66-8151-4017-44554BEFBEBC}"/>
            </a:ext>
          </a:extLst>
        </xdr:cNvPr>
        <xdr:cNvPicPr>
          <a:picLocks noChangeAspect="1"/>
        </xdr:cNvPicPr>
      </xdr:nvPicPr>
      <xdr:blipFill>
        <a:blip xmlns:r="http://schemas.openxmlformats.org/officeDocument/2006/relationships" r:embed="rId7"/>
        <a:stretch>
          <a:fillRect/>
        </a:stretch>
      </xdr:blipFill>
      <xdr:spPr>
        <a:xfrm>
          <a:off x="34164494" y="10067366"/>
          <a:ext cx="8652313" cy="96012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0259DA-4637-445F-90F8-1A3B0BA4F76D}" name="Tabel_Udarbejdet_Af" displayName="Tabel_Udarbejdet_Af" ref="E2:F8" totalsRowShown="0" headerRowDxfId="223" headerRowBorderDxfId="221" tableBorderDxfId="222">
  <autoFilter ref="E2:F8" xr:uid="{6D56974E-1AD2-454A-8E10-217E3B01A0E0}"/>
  <tableColumns count="2">
    <tableColumn id="1" xr3:uid="{09FA6DE5-C6E7-49D5-9D60-462AA1D8E71E}" name="Udarbejdet Af (Åben):" dataDxfId="220"/>
    <tableColumn id="2" xr3:uid="{2E69E265-8457-4F54-A169-0E44C4DBD13E}" name="Initialer:" dataDxfId="219"/>
  </tableColumns>
  <tableStyleInfo name="TableStyleMedium2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CD92D1-40C5-470B-8F36-75B64945BAC4}" name="Tabel_Softwareversion" displayName="Tabel_Softwareversion" ref="L2:M7" totalsRowShown="0" headerRowDxfId="218" dataDxfId="217">
  <autoFilter ref="L2:M7" xr:uid="{0C649689-4393-40B8-9E66-FB0DBA36F9C9}"/>
  <tableColumns count="2">
    <tableColumn id="1" xr3:uid="{056D9793-C1E0-4D37-984A-822272267EE5}" name="SoftwareVersion (Åben)" dataDxfId="216"/>
    <tableColumn id="2" xr3:uid="{59BAB549-0A10-473D-8719-D393EA3AF845}" name="CAD-version" dataDxfId="215"/>
  </tableColumns>
  <tableStyleInfo name="KEA_0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306468-3986-4B23-B3A3-7FB0566707ED}" name="Tabel_Indholdstype_DOK" displayName="Tabel_Indholdstype_DOK" ref="U40:V120" totalsRowShown="0" headerRowDxfId="214" dataDxfId="213">
  <autoFilter ref="U40:V120" xr:uid="{81D25802-D062-411D-A007-1C6D7C6B6799}"/>
  <tableColumns count="2">
    <tableColumn id="1" xr3:uid="{E492FD2C-2CC1-455C-BA0C-732074A51B83}" name="Indholdstype_DOK_LANG (Bunden/Åben)" dataDxfId="212"/>
    <tableColumn id="2" xr3:uid="{A3B8EC29-B4B2-43EA-9A99-F13EAC3B179A}" name="Værdikode" dataDxfId="211"/>
  </tableColumns>
  <tableStyleInfo name="KEA_0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ACE0963-D60F-4CF9-9D21-027EB3BDDEA5}" name="Tabel_Indholdstype_CAD" displayName="Tabel_Indholdstype_CAD" ref="U21:V34" totalsRowShown="0" headerRowDxfId="210" dataDxfId="209">
  <autoFilter ref="U21:V34" xr:uid="{C9C8B59F-C503-4A08-99A5-F98F48C5EDD3}"/>
  <tableColumns count="2">
    <tableColumn id="1" xr3:uid="{4FC0AF0C-D925-4088-BD50-6CCC178BAC11}" name="Indholdstype_CAD (Bunden/Åben)" dataDxfId="208"/>
    <tableColumn id="2" xr3:uid="{0316ADF9-682A-44E3-99FF-879EE5ECD207}" name="Værdikode" dataDxfId="207"/>
  </tableColumns>
  <tableStyleInfo name="KEA_0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13F47FC-7F12-48E2-A3A8-7B792F8DBAB2}" name="Tabel_Filtype" displayName="Tabel_Filtype" ref="AD2:AF16" totalsRowShown="0" headerRowDxfId="206" dataDxfId="205">
  <autoFilter ref="AD2:AF16" xr:uid="{99A971BF-5992-4A99-B44C-927CCDA3D3F5}"/>
  <tableColumns count="3">
    <tableColumn id="1" xr3:uid="{D3CFECEF-2009-42D6-A8E8-5B329858DA11}" name="FilType (Bunden)" dataDxfId="204"/>
    <tableColumn id="2" xr3:uid="{ADDBEA18-B02B-424D-8AE6-4B2B23E62FEC}" name="Værdikode" dataDxfId="203"/>
    <tableColumn id="3" xr3:uid="{ECF2E087-8DEF-480B-8A1B-323D5C93260A}" name="Mappe" dataDxfId="202"/>
  </tableColumns>
  <tableStyleInfo name="KEA_0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EB54C72-D41F-4DE8-9947-F7A252577166}" name="Tabel_PDF" displayName="Tabel_PDF" ref="AD18:AF20" totalsRowShown="0" headerRowDxfId="201" dataDxfId="200">
  <autoFilter ref="AD18:AF20" xr:uid="{F3073AC9-C1AA-42BE-B2C5-5BDB2C2D123A}"/>
  <tableColumns count="3">
    <tableColumn id="1" xr3:uid="{72D264A0-B210-4966-A981-39C578E5B74E}" name="PDF (Bunden)" dataDxfId="199">
      <calculatedColumnFormula>AD8</calculatedColumnFormula>
    </tableColumn>
    <tableColumn id="2" xr3:uid="{B4B581CE-E11B-4216-8BF8-40065AFC911C}" name="Værdikode" dataDxfId="198"/>
    <tableColumn id="3" xr3:uid="{8974A423-FEEB-4914-A6FD-571F3CCEC668}" name="Mappe" dataDxfId="197"/>
  </tableColumns>
  <tableStyleInfo name="KEA_0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88129E5-2861-428C-87C2-8A9A661569AF}" name="Tabel_Model" displayName="Tabel_Model" ref="AD24:AF32" totalsRowShown="0" headerRowDxfId="196" dataDxfId="195">
  <autoFilter ref="AD24:AF32" xr:uid="{1850AF74-15DD-4D9F-BEDA-9FE91A203784}"/>
  <tableColumns count="3">
    <tableColumn id="1" xr3:uid="{D161B7D1-8FFB-4149-AA33-853AADC75625}" name="Model (Bunden)" dataDxfId="194">
      <calculatedColumnFormula>AD5</calculatedColumnFormula>
    </tableColumn>
    <tableColumn id="2" xr3:uid="{42E694B7-579B-4911-963F-772979977D2F}" name="Værdikode" dataDxfId="193"/>
    <tableColumn id="3" xr3:uid="{F2532FB7-25B6-4A40-A518-7122E2F47A3B}" name="Mappe" dataDxfId="192"/>
  </tableColumns>
  <tableStyleInfo name="KEA_0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011EDAE-21AF-4BB8-9537-650A0B2AB8C2}" name="Tabel12" displayName="Tabel12" ref="AD36:AF38" totalsRowShown="0" headerRowDxfId="191" dataDxfId="190" tableBorderDxfId="189">
  <autoFilter ref="AD36:AF38" xr:uid="{6D8DCE50-FC2D-4218-B8BB-A052AEDE3724}"/>
  <tableColumns count="3">
    <tableColumn id="1" xr3:uid="{49231EEE-75D5-43E8-9387-8AFEAD85FD5F}" name="Sheet (Bunden)" dataDxfId="188">
      <calculatedColumnFormula>AD6</calculatedColumnFormula>
    </tableColumn>
    <tableColumn id="2" xr3:uid="{2E902C20-846F-4616-AD0F-07DE5698665E}" name="Værdikode" dataDxfId="187"/>
    <tableColumn id="3" xr3:uid="{176BF47A-92AA-4DA0-9304-6DE4D7D79289}" name="Mappe" dataDxfId="186"/>
  </tableColumns>
  <tableStyleInfo name="KEA_0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451EB2-0465-4E09-8F9E-149528934F9B}" name="Tabel14" displayName="Tabel14" ref="AD42:AF44" totalsRowShown="0" headerRowDxfId="185" dataDxfId="184">
  <autoFilter ref="AD42:AF44" xr:uid="{F60CADFB-7DE6-4049-A1EB-CFCC5AA2B113}"/>
  <tableColumns count="3">
    <tableColumn id="1" xr3:uid="{3F2BC9A4-24AD-4F07-86DE-410BE3DA266E}" name="Family (Bunden)" dataDxfId="183">
      <calculatedColumnFormula>AD10</calculatedColumnFormula>
    </tableColumn>
    <tableColumn id="2" xr3:uid="{DC8AC29E-4A71-4C07-8027-05250D154C46}" name="Værdikode" dataDxfId="182"/>
    <tableColumn id="3" xr3:uid="{A5CA9035-AEA2-4F20-87FF-56A7C6B9852A}" name="Mappe" dataDxfId="181"/>
  </tableColumns>
  <tableStyleInfo name="KEA_0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DA3CCF-CBB0-41E9-AC04-EB03F05A213B}" name="Tabel16" displayName="Tabel16" ref="AD48:AF50" totalsRowShown="0" headerRowDxfId="180" dataDxfId="179">
  <autoFilter ref="AD48:AF50" xr:uid="{8779625D-6C74-45EB-A7D4-CBAA6A6FA4AB}"/>
  <tableColumns count="3">
    <tableColumn id="1" xr3:uid="{5CB93216-81A6-44CB-B34D-0F2175CAFDE2}" name="IMG (Bunden)" dataDxfId="178"/>
    <tableColumn id="2" xr3:uid="{A22F6089-BEF5-4792-B622-CCA53C27017C}" name="Værdikode" dataDxfId="177"/>
    <tableColumn id="3" xr3:uid="{63018465-D8E6-456A-A62B-45B5A4E34170}" name="Mappe" dataDxfId="176"/>
  </tableColumns>
  <tableStyleInfo name="KEA_0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ED7F265-CC14-4024-80FB-CD02CC29E4B1}" name="Tabel_Dokumentform_CAD" displayName="Tabel_Dokumentform_CAD" ref="X9:Y13" totalsRowShown="0" headerRowDxfId="175" dataDxfId="174">
  <autoFilter ref="X9:Y13" xr:uid="{80C02726-BFFD-4068-93F6-4E8448E7CB8F}"/>
  <tableColumns count="2">
    <tableColumn id="1" xr3:uid="{01D01831-6E62-4AAD-8697-1F637ED88841}" name="DokumentForm - CAD (Bunden/Åben)" dataDxfId="173"/>
    <tableColumn id="2" xr3:uid="{34E581A2-FE7B-477F-A295-504F47AC1AA3}" name="Kontrolværdi" dataDxfId="172"/>
  </tableColumns>
  <tableStyleInfo name="KEA_0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F6BB0F-F723-4C72-BA2F-20122F7538AB}" name="Tabel_Dokumentform_DOK" displayName="Tabel_Dokumentform_DOK" ref="X16:Y29" totalsRowShown="0" headerRowDxfId="171" dataDxfId="170">
  <autoFilter ref="X16:Y29" xr:uid="{70D013DF-05EB-442E-B011-CD0F3A526782}"/>
  <sortState xmlns:xlrd2="http://schemas.microsoft.com/office/spreadsheetml/2017/richdata2" ref="X17:Y29">
    <sortCondition ref="X16:X29"/>
  </sortState>
  <tableColumns count="2">
    <tableColumn id="1" xr3:uid="{A0235490-FA0D-4111-ADAE-E2C84E0CBB22}" name="DokumentForm - DOK (Bunden/Åben)" dataDxfId="169"/>
    <tableColumn id="2" xr3:uid="{4E282CB0-2F5B-406D-B48E-7D5DEF49954F}" name="Kontrolværdi" dataDxfId="168"/>
  </tableColumns>
  <tableStyleInfo name="KEA_0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12D98AD-000B-4C64-B7E0-44AEA36C2481}" name="Tabel_Fase_Kort" displayName="Tabel_Fase_Kort" ref="O2:P11" totalsRowShown="0" headerRowDxfId="167" dataDxfId="166">
  <autoFilter ref="O2:P11" xr:uid="{C907C2FC-34FB-469C-B910-2EC9EB5F0605}"/>
  <tableColumns count="2">
    <tableColumn id="1" xr3:uid="{6BB0F542-DA1A-49DC-B3AB-280C5C530CC0}" name="Fase_Kort (Åben)" dataDxfId="165"/>
    <tableColumn id="2" xr3:uid="{78B97A75-6A7B-4E96-8E14-43FF8D34C765}" name="Værdikode" dataDxfId="164"/>
  </tableColumns>
  <tableStyleInfo name="KEA_0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354E79D-1004-4BC8-831E-50629A7A50AE}" name="Tabel_Stade" displayName="Tabel_Stade" ref="BF2:BG8" totalsRowShown="0" headerRowDxfId="163" dataDxfId="162">
  <autoFilter ref="BF2:BG8" xr:uid="{CDDDC5F7-2A15-4A5A-A2C5-E92351CD2627}"/>
  <tableColumns count="2">
    <tableColumn id="1" xr3:uid="{74336D0D-4A29-462E-B7BB-744C677AF968}" name="STade (Bunden)" dataDxfId="161"/>
    <tableColumn id="2" xr3:uid="{4F689255-2B33-4664-B894-92942FCC81BC}" name="Værdikode" dataDxfId="160"/>
  </tableColumns>
  <tableStyleInfo name="KEA_0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0A97562-35DF-424B-A5CF-77AF885A106A}" name="Tabel_Status" displayName="Tabel_Status" ref="AH2:AI9" totalsRowShown="0" headerRowDxfId="159" dataDxfId="158" tableBorderDxfId="157">
  <autoFilter ref="AH2:AI9" xr:uid="{4631159C-1C54-47AA-8A7D-93B5270FA2E5}"/>
  <tableColumns count="2">
    <tableColumn id="1" xr3:uid="{16D23298-27FF-4C85-A72B-2E056994BA16}" name="StatUs (Bunden)" dataDxfId="156"/>
    <tableColumn id="2" xr3:uid="{EB7B4291-2D93-4AF5-BD05-C09D2C20E42B}" name="Værdikode" dataDxfId="155"/>
  </tableColumns>
  <tableStyleInfo name="KEA_0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9A86739-86EB-4B4A-8EED-98FB495F7C30}" name="Tabel22" displayName="Tabel22" ref="BO2:BP5" totalsRowShown="0" headerRowDxfId="154" dataDxfId="153">
  <autoFilter ref="BO2:BP5" xr:uid="{8724E953-77FC-4B16-BD93-4B1B6B42CAD6}"/>
  <tableColumns count="2">
    <tableColumn id="1" xr3:uid="{D0AA66EA-7F97-46EF-A27B-157EADEE513E}" name="UdVeksling (Bunden)" dataDxfId="152"/>
    <tableColumn id="2" xr3:uid="{44EB5FC2-BA49-4896-898D-96784559429E}" name="Værdikode" dataDxfId="151"/>
  </tableColumns>
  <tableStyleInfo name="KEA_03"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C079C39-E011-4ADD-AFD5-4923A3196498}" name="Tabel_Dokumentation" displayName="Tabel_Dokumentation" ref="X2:Y5" totalsRowShown="0" headerRowDxfId="150" dataDxfId="149">
  <autoFilter ref="X2:Y5" xr:uid="{AE93B0B7-E9C0-4FFF-8863-E253AAF2D23F}"/>
  <tableColumns count="2">
    <tableColumn id="1" xr3:uid="{ABB0FE89-BFC3-4026-8D78-8CD6D1D49006}" name="DOKumentation (Bunden)" dataDxfId="148"/>
    <tableColumn id="2" xr3:uid="{A82459A4-1696-42CC-8FA9-06B9130A0BC3}" name="Værdikode" dataDxfId="147"/>
  </tableColumns>
  <tableStyleInfo name="KEA_0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31DE524-DB57-483E-9629-5D7FEEAE86D7}" name="Tabel_Procestype" displayName="Tabel_Procestype" ref="AZ2:BA13" totalsRowShown="0" headerRowDxfId="146" dataDxfId="145">
  <autoFilter ref="AZ2:BA13" xr:uid="{9C5C30B5-2988-4BAB-8D95-BAEB87585AF4}"/>
  <tableColumns count="2">
    <tableColumn id="1" xr3:uid="{E7E50F5B-08E9-4E0C-8AC2-08833F8A8FD7}" name="ProcesType (Bunden)" dataDxfId="144"/>
    <tableColumn id="2" xr3:uid="{97F10F11-45E4-41A8-8406-122FF0C0DA4B}" name="Værdikode" dataDxfId="143"/>
  </tableColumns>
  <tableStyleInfo name="KEA_0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85D781-9FC1-4B49-9A8F-16A19104EC56}" name="Tabel_Virksomhedstype" displayName="Tabel_Virksomhedstype" ref="R2:S18" totalsRowShown="0" headerRowDxfId="142" dataDxfId="141">
  <autoFilter ref="R2:S18" xr:uid="{CF8355BE-F383-41E2-A602-D6207F582B8E}"/>
  <tableColumns count="2">
    <tableColumn id="1" xr3:uid="{1A22FA04-60BF-4C70-890A-9C1B5106939B}" name="VirksomhedsType (Åben)" dataDxfId="140"/>
    <tableColumn id="2" xr3:uid="{9FA98C3E-9945-4EB4-B19F-59DF3DB333F1}" name="Værdikode" dataDxfId="139"/>
  </tableColumns>
  <tableStyleInfo name="KEA_0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4DFF1CA-DDB3-42DC-838E-FA0D8EE0676A}" name="Tabel_Fagdisciplin" displayName="Tabel_Fagdisciplin" ref="AT2:AV79" totalsRowShown="0" headerRowDxfId="138" dataDxfId="137">
  <autoFilter ref="AT2:AV79" xr:uid="{0FF632C0-44C7-477A-BC6C-2A851A419201}"/>
  <tableColumns count="3">
    <tableColumn id="1" xr3:uid="{1CFD2BDE-D93B-4950-A6CC-5F7861A29BF0}" name="FagDisciplin (Åben)" dataDxfId="136">
      <calculatedColumnFormula>AP3&amp;" ("&amp;AO3&amp;")"</calculatedColumnFormula>
    </tableColumn>
    <tableColumn id="2" xr3:uid="{F98F7B3E-9B09-45E2-A1C8-5EF51C7AAE01}" name="Værdikode" dataDxfId="135"/>
    <tableColumn id="4" xr3:uid="{6CECE36C-D8B0-44BC-BD24-88D56E570CD5}" name="Beskrivelse" dataDxfId="134">
      <calculatedColumnFormula>AS3&amp;". "&amp;AT3</calculatedColumnFormula>
    </tableColumn>
  </tableColumns>
  <tableStyleInfo name="KEA_0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2C52514-E507-49EF-924C-856FC50DC810}" name="Tabel_Entreprisetype" displayName="Tabel_Entreprisetype" ref="BR2:BS26" totalsRowShown="0" headerRowDxfId="133" dataDxfId="132">
  <autoFilter ref="BR2:BS26" xr:uid="{6CE82F71-6D89-44B1-A8CD-F97CBF3E7611}"/>
  <tableColumns count="2">
    <tableColumn id="1" xr3:uid="{0D70F1EB-C96D-42B2-AB3D-C45B9C3BEFCF}" name="ENTreprisetype (Åben)" dataDxfId="131"/>
    <tableColumn id="2" xr3:uid="{C28157D5-0CE0-4A41-86E6-0210EF468729}" name="Værdikode" dataDxfId="130"/>
  </tableColumns>
  <tableStyleInfo name="KEA_0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D27A9C2-3033-4717-B7BA-A18A7B436667}" name="Tabel28" displayName="Tabel28" ref="BL2:BM14" totalsRowShown="0" headerRowDxfId="129" dataDxfId="128">
  <autoFilter ref="BL2:BM14" xr:uid="{A63D6881-01BD-4562-B1D3-F7038805196F}"/>
  <tableColumns count="2">
    <tableColumn id="1" xr3:uid="{6C307C41-C4E4-4424-8CE2-10CC63D0750B}" name="Kontraktlig Organisation (Bunden)" dataDxfId="127"/>
    <tableColumn id="2" xr3:uid="{AE94BD0A-8BD5-442A-8694-0346A6E5D4C4}" name="Værdiliste" dataDxfId="126"/>
  </tableColumns>
  <tableStyleInfo name="KEA_0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19CFF94-DCBD-4E4F-B056-9961077AF3A6}" name="Tabel_Vidensområde" displayName="Tabel_Vidensområde" ref="AQ2:AR30" totalsRowShown="0" headerRowDxfId="125" dataDxfId="124">
  <autoFilter ref="AQ2:AR30" xr:uid="{D66E278D-8D7E-484A-8170-E9FB9E66B88A}"/>
  <tableColumns count="2">
    <tableColumn id="1" xr3:uid="{470351D0-AC64-423F-A49E-9793C22DFC34}" name="VidensOmråde (Bunden)" dataDxfId="123"/>
    <tableColumn id="2" xr3:uid="{B8DFAA19-B10F-401D-BF66-82B63EE2BD8C}" name="Værdikode" dataDxfId="122"/>
  </tableColumns>
  <tableStyleInfo name="KEA_0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5D847F4-E43E-405B-A860-EF7459E9DDC9}" name="Tabel_Etage" displayName="Tabel_Etage" ref="AA2:AB11" totalsRowShown="0" headerRowDxfId="121" dataDxfId="120">
  <autoFilter ref="AA2:AB11" xr:uid="{8B6400C7-1D74-42AB-8297-E20F92DAA5A3}"/>
  <tableColumns count="2">
    <tableColumn id="1" xr3:uid="{7F02E3F6-EE12-42FC-A0A8-54A94CA5FED9}" name="ETage (Åben)" dataDxfId="119"/>
    <tableColumn id="2" xr3:uid="{71C37DBB-0813-461A-A3DF-183C7394ADFA}" name="Værdikode" dataDxfId="118"/>
  </tableColumns>
  <tableStyleInfo name="KEA_0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7732068-BA4A-4BA0-B82C-E6D250331C41}" name="Tabel_Afbildningstype" displayName="Tabel_Afbildningstype" ref="AK2:AL11" totalsRowShown="0" headerRowDxfId="117" dataDxfId="116">
  <autoFilter ref="AK2:AL11" xr:uid="{60CBCBF7-1FF2-4DF7-A7CF-204F2A5D8EE7}"/>
  <tableColumns count="2">
    <tableColumn id="1" xr3:uid="{C04C53B6-96D9-416E-A059-CC424B3FC7B5}" name="AfbildningsType (Bunden)" dataDxfId="115"/>
    <tableColumn id="2" xr3:uid="{9B8C726E-3BE3-4200-B602-AE8479B5683E}" name="Værdikode" dataDxfId="114"/>
  </tableColumns>
  <tableStyleInfo name="KEA_0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24DB866-86A1-40F5-95BA-8A92F1CB934D}" name="Tabel_Infoniveau" displayName="Tabel_Infoniveau" ref="AN2:AO10" totalsRowShown="0" headerRowDxfId="113" dataDxfId="112">
  <autoFilter ref="AN2:AO10" xr:uid="{9D853BDF-E98C-4923-8457-5C7AF8DB66B2}"/>
  <tableColumns count="2">
    <tableColumn id="1" xr3:uid="{FDFF60E2-874C-4C98-9DAE-30AE215C3330}" name="Info. Niveau (Bunden)" dataDxfId="111"/>
    <tableColumn id="2" xr3:uid="{C841BFE6-0C91-453B-A3FE-110092378B6A}" name="Værdikode" dataDxfId="110"/>
  </tableColumns>
  <tableStyleInfo name="KEA_03"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2D27F630-3DC6-4C52-8426-862DC515579E}" name="Tabel_Løbenummer" displayName="Tabel_Løbenummer" ref="AX2:AX13" totalsRowShown="0" headerRowDxfId="109" dataDxfId="108">
  <autoFilter ref="AX2:AX13" xr:uid="{82940547-3E17-4F32-8494-FEE21455A185}"/>
  <tableColumns count="1">
    <tableColumn id="1" xr3:uid="{C5DEE90B-A34A-4AA9-8DF3-308EFF4A0A3A}" name="Løbenummer (Åben)" dataDxfId="107"/>
  </tableColumns>
  <tableStyleInfo name="KEA_03"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FB0DCD3-7A5B-48F1-9D3A-B7CCE055C185}" name="Tabel_Version" displayName="Tabel_Version" ref="BI2:BJ15" totalsRowShown="0" headerRowDxfId="106" dataDxfId="105">
  <autoFilter ref="BI2:BJ15" xr:uid="{90F41EAC-FB8C-4271-893D-85483DBCF09D}"/>
  <tableColumns count="2">
    <tableColumn id="1" xr3:uid="{4F3F923A-B47A-4260-810F-1151A9260AC0}" name="Version (Bunden)" dataDxfId="104"/>
    <tableColumn id="2" xr3:uid="{7BE0334A-7562-4073-A94B-3B474C77CA5D}" name="Revision (Bunden)" dataDxfId="103"/>
  </tableColumns>
  <tableStyleInfo name="KEA_0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6D813D9-E1BD-4023-8938-76FD9A88696A}" name="Tabel_Vidensområde_Kort" displayName="Tabel_Vidensområde_Kort" ref="AQ32:AR39" totalsRowShown="0" headerRowDxfId="102" dataDxfId="101">
  <autoFilter ref="AQ32:AR39" xr:uid="{CF0911E4-8F77-4704-A81F-8DC90D58482A}"/>
  <tableColumns count="2">
    <tableColumn id="1" xr3:uid="{22B8D8B5-6279-4B24-A789-B939C7E6EE52}" name="VidensOmråde - Kort vers. (Bunden)" dataDxfId="100"/>
    <tableColumn id="2" xr3:uid="{40D4156D-A53D-49DC-86B3-88806A3FBB13}" name="Værdikode" dataDxfId="99"/>
  </tableColumns>
  <tableStyleInfo name="KEA_0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93BCCB5-9929-4415-8F73-0612A3370979}" name="Tabel_Indholdstype_DOK_Kort" displayName="Tabel_Indholdstype_DOK_Kort" ref="U2:V18" totalsRowShown="0" headerRowDxfId="98" dataDxfId="97">
  <autoFilter ref="U2:V18" xr:uid="{0BB9FB5A-E356-44D0-97F9-8696009DA0D1}"/>
  <tableColumns count="2">
    <tableColumn id="1" xr3:uid="{8ECD1FF9-9E1D-41DD-8B0E-2EE698A4046F}" name="Indholdstype_DOK_Kort (Bunden/Åben)" dataDxfId="96"/>
    <tableColumn id="2" xr3:uid="{61435330-BFDB-43A1-9CF5-C8CE36D139D4}" name="Værdikode" dataDxfId="95"/>
  </tableColumns>
  <tableStyleInfo name="KEA_0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E1E5D55-12B4-4B6E-89D7-955B3C61C7EA}" name="Tabel_Fase_Lang" displayName="Tabel_Fase_Lang" ref="O18:P32" totalsRowShown="0" headerRowDxfId="94" dataDxfId="93">
  <autoFilter ref="O18:P32" xr:uid="{F4140499-2F8D-4255-9A75-C4EF8525C2C3}"/>
  <tableColumns count="2">
    <tableColumn id="1" xr3:uid="{BF83AB8E-4600-4DD0-85BE-687AAEEDB77E}" name="Fase_Lang (Åben)" dataDxfId="92"/>
    <tableColumn id="2" xr3:uid="{12FCB4A9-DEA7-415C-A9FC-9A3E37873F31}" name="Værdikode" dataDxfId="91"/>
  </tableColumns>
  <tableStyleInfo name="KEA_03"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F8B1A2A-93DD-4883-B90A-3BA608B8F20C}" name="Tabel_Kontrolleret_Af" displayName="Tabel_Kontrolleret_Af" ref="H2:J8" totalsRowShown="0" headerRowDxfId="90" dataDxfId="89">
  <autoFilter ref="H2:J8" xr:uid="{D4958EC4-25C2-48B6-906C-2934312E72B6}"/>
  <tableColumns count="3">
    <tableColumn id="1" xr3:uid="{41B716D1-88CB-4D76-9D8B-59EA42F6026E}" name="Kontrolleret af (Åben)" dataDxfId="88">
      <calculatedColumnFormula>Tabel_Udarbejdet_Af[[#This Row],[Udarbejdet Af (Åben):]]</calculatedColumnFormula>
    </tableColumn>
    <tableColumn id="2" xr3:uid="{95C08816-22BE-49DB-830A-25ACF0AA0168}" name="Værdikode" dataDxfId="87">
      <calculatedColumnFormula>"Q"&amp;Tabel_Udarbejdet_Af[[#This Row],[Initialer:]]&amp;"_"&amp;TEXT(J3,"ÅÅÅÅ-MM-DD")</calculatedColumnFormula>
    </tableColumn>
    <tableColumn id="3" xr3:uid="{E1F0BC66-1AEC-453E-A0BF-E550066F09B6}" name="Kontroldato" dataDxfId="86">
      <calculatedColumnFormula>TODAY()</calculatedColumnFormula>
    </tableColumn>
  </tableColumns>
  <tableStyleInfo name="KEA_0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A9F9E97-38F8-4710-BAF4-11A342BFB6A8}" name="Tabel_Rolle" displayName="Tabel_Rolle" ref="BC2:BD16" totalsRowShown="0" headerRowDxfId="85" dataDxfId="84">
  <autoFilter ref="BC2:BD16" xr:uid="{9EB4A85D-A825-44FB-9901-D7D55C93444C}"/>
  <tableColumns count="2">
    <tableColumn id="1" xr3:uid="{26806F90-A059-45BD-809A-6BE5C9026952}" name="Rolle (Bunden)" dataDxfId="83">
      <calculatedColumnFormula>"Projektchef"&amp;"("&amp;Tabel_Rolle[[#This Row],[Værdikode]]&amp;")"</calculatedColumnFormula>
    </tableColumn>
    <tableColumn id="2" xr3:uid="{38415B9C-6F1B-441E-BD6D-17EB8C252ACC}" name="Værdikode" dataDxfId="82"/>
  </tableColumns>
  <tableStyleInfo name="KEA_0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5D2A6FAD-750E-4F75-9B54-FE2DE6507E99}" name="Tabel_Modelfilnavne" displayName="Tabel_Modelfilnavne" ref="E13:E31" totalsRowShown="0">
  <autoFilter ref="E13:E31" xr:uid="{72496A5C-DD16-480D-A405-069673EF0A52}"/>
  <tableColumns count="1">
    <tableColumn id="1" xr3:uid="{516B41CB-FD8E-46D4-9FCE-3CF1EA712C0A}" name="Modelfilnavne (Åben)"/>
  </tableColumns>
  <tableStyleInfo name="KEA_0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E6B9A7F-9A1F-4ECC-B8F8-7CA46EB2E901}" name="Tabel_Tegningsnavne" displayName="Tabel_Tegningsnavne" ref="E34:E74" totalsRowShown="0">
  <autoFilter ref="E34:E74" xr:uid="{A596C047-006B-425B-A543-1E3F0823F6C1}"/>
  <sortState xmlns:xlrd2="http://schemas.microsoft.com/office/spreadsheetml/2017/richdata2" ref="E35:E67">
    <sortCondition ref="E34:E67"/>
  </sortState>
  <tableColumns count="1">
    <tableColumn id="1" xr3:uid="{F718E842-9ACB-4FE3-BFD6-182CBA1691AA}" name="Tegningsnavne (Åben)"/>
  </tableColumns>
  <tableStyleInfo name="KEA_0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054B9A4-15F4-4249-92E2-344C81A89727}" name="Tabel_Dokumentnavn_Åben" displayName="Tabel_Dokumentnavn_Åben" ref="H24:H56" totalsRowShown="0">
  <autoFilter ref="H24:H56" xr:uid="{2054B9A4-15F4-4249-92E2-344C81A89727}"/>
  <sortState xmlns:xlrd2="http://schemas.microsoft.com/office/spreadsheetml/2017/richdata2" ref="H25:H56">
    <sortCondition ref="H24:H56"/>
  </sortState>
  <tableColumns count="1">
    <tableColumn id="1" xr3:uid="{4121574F-80A9-4D56-9C1A-E93DB0E5761B}" name="Dokumentnavne (Åben)"/>
  </tableColumns>
  <tableStyleInfo name="KEA_0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6F89ED6-CA1D-412A-B86A-65B4E0F2EC80}" name="Tabel_Filnavn_CAD" displayName="Tabel_Filnavn_CAD" ref="B11:X14" totalsRowShown="0" headerRowDxfId="81" dataDxfId="80" headerRowBorderDxfId="79">
  <autoFilter ref="B11:X14" xr:uid="{1B49AEE8-0F8F-4C1E-AB43-26744C5422B9}"/>
  <tableColumns count="23">
    <tableColumn id="1" xr3:uid="{D9495FAC-9549-46D2-8CE6-F243254474D0}" name="Beskrivende filnavn_x000a_(Kode Z)" dataDxfId="78"/>
    <tableColumn id="2" xr3:uid="{735B34D8-66DA-436E-A9D6-1527D0354166}" name="Versionsdato" dataDxfId="77">
      <calculatedColumnFormula>TODAY()</calculatedColumnFormula>
    </tableColumn>
    <tableColumn id="4" xr3:uid="{82594C35-B5AC-447E-8896-3B069EF26BF7}" name="Udarbejdet af" dataDxfId="76"/>
    <tableColumn id="7" xr3:uid="{FCFB15D1-B0FD-49EA-A17E-FC0DC3F1F04C}" name="Fase _x000a_(Kode A)" dataDxfId="75"/>
    <tableColumn id="22" xr3:uid="{A83E432C-D3F0-4DE4-BB31-4508DE6801BA}" name="FilType _x000a_(Kode F)" dataDxfId="74"/>
    <tableColumn id="10" xr3:uid="{62F1FAF4-CEA9-4C10-BC2A-562BF5F4EC6E}" name="Indholdstype_CAD_x000a_(Kode C, D og P)" dataDxfId="73"/>
    <tableColumn id="5" xr3:uid="{12385D76-87D7-40FC-B186-7337BDB52DDD}" name="VidensOmråde_x000a_(Kode K)" dataDxfId="72"/>
    <tableColumn id="15" xr3:uid="{2FF25E8D-D73B-4E97-A082-C738B1C8F42F}" name="ENTreprisetype_x000a_(Kode Y)" dataDxfId="71"/>
    <tableColumn id="6" xr3:uid="{357401BF-A9DF-4C71-B5C3-B60497B54E54}" name="CAD-version (SV)" dataDxfId="70"/>
    <tableColumn id="8" xr3:uid="{30D41A51-8EC3-4FC4-99F5-89975883224B}" name="Stade_x000a_(Kode S)" dataDxfId="69"/>
    <tableColumn id="9" xr3:uid="{6003F2D6-8C04-4DA0-816E-7116B904213B}" name="StatUs_x000a_(Kode G)" dataDxfId="68"/>
    <tableColumn id="13" xr3:uid="{B533E228-D0C1-48F4-9D68-0FFDF7336DE1}" name="VirksomhedsType_x000a_(Kode B)" dataDxfId="67"/>
    <tableColumn id="14" xr3:uid="{9EB96C2C-455A-4CD7-9E72-D9C2384B5DDA}" name="FagDisciplin_x000a_(Kode M)" dataDxfId="66"/>
    <tableColumn id="20" xr3:uid="{F7B8CA6C-65E2-4A79-BE19-72861790FB48}" name="Info. Niveau_x000a_(Kode J)" dataDxfId="65"/>
    <tableColumn id="3" xr3:uid="{C850FE8A-B35A-4CAB-BEE0-66E4B286A2BE}" name="Version_x000a_(Kode V+bogstav)" dataDxfId="64"/>
    <tableColumn id="25" xr3:uid="{06583EA7-F791-4AFB-8363-73AC6579E889}" name="Revisions nr_x000a_(Kode V+heltal)" dataDxfId="63"/>
    <tableColumn id="26" xr3:uid="{697A69B9-B775-4AE0-8DAB-2BC91B99F448}" name="Indholdstype_x000a_ArkiveringsKatalog" dataDxfId="62">
      <calculatedColumnFormula>IFERROR(CONCATENATE($C$6,"\",_xlfn.XLOOKUP(Tabel_Filnavn_CAD[[#This Row],[Indholdstype_CAD
(Kode C, D og P)]],Tabel_Indholdstype_CAD[Indholdstype_CAD (Bunden/Åben)],Tabel_Indholdstype_CAD[Værdikode])),"")</calculatedColumnFormula>
    </tableColumn>
    <tableColumn id="27" xr3:uid="{4E800D27-FF0D-4BAB-A3F6-4EE75068F44E}" name="ja=1" dataDxfId="61"/>
    <tableColumn id="28" xr3:uid="{215939FC-2ED1-494B-B7E5-E2E526DC793B}" name="ja=12" dataDxfId="60"/>
    <tableColumn id="33" xr3:uid="{45315B5C-EBCC-4F12-8A40-24AC5A7B915C}" name="Filnavn - CAD" dataDxfId="59">
      <calculatedColumnFormula array="1">IFERROR(_xlfn.CONCAT(IF(Tabel_Filnavn_CAD[[#This Row],[ja=1]]=1,"",$C$6&amp;"_"),IF(ISBLANK(J12),"",_xlfn.CONCAT(_xlfn.XLOOKUP(J12,SV,SVV),"_")),_xlfn.XLOOKUP(E12,FK,FAV),"_"&amp;_xlfn.XLOOKUP(F12,Model,ModelV),IF(ISBLANK(K12),"","_"&amp;_xlfn.XLOOKUP(K12,ST,STV)),IF(ISBLANK(L12),"","_"&amp;_xlfn.XLOOKUP(L12,SU,SUV)),IF(ISBLANK(M12),"","_"&amp;_xlfn.XLOOKUP(M12,VT,VTV)),IF(ISBLANK(N12),"","_"&amp;_xlfn.XLOOKUP(N12,FD,FDV)),IF(ISBLANK(H12),"","_"&amp;_xlfn.XLOOKUP(H12,VOK,VOKV)),IF(ISBLANK(I12),"","_"&amp;_xlfn.XLOOKUP(I12,ENT,ENTV)),IF(ISBLANK(O12),"","_"&amp;_xlfn.XLOOKUP(O12,IN,INV)),IF(T12=1,"","_"&amp;B12),IF(AND(ISBLANK(Q12),ISBLANK(P12)),"",IF(ISBLANK(P12),"_V"&amp;Q12,"_V"&amp;Q12&amp;P12))),"")</calculatedColumnFormula>
    </tableColumn>
    <tableColumn id="11" xr3:uid="{2EA93EDF-B084-4C01-B8BB-8FD32B9BE69B}" name="Placering _x000a_i B360" dataDxfId="58">
      <calculatedColumnFormula array="1">IFERROR(_xlfn.IFS(AND(Tabel_Filnavn_CAD[[#This Row],[Fase 
(Kode A)]]="Udbudsprojekt(A6)",Tabel_Filnavn_CAD[[#This Row],[FilType 
(Kode F)]]="Fagmodel(F02)"),Tabel_Filnavn_CAD[[#This Row],[Fase 
(Kode A)]]&amp;"/"&amp;Tabel_Filnavn_CAD[[#This Row],[ENTreprisetype
(Kode Y)]]),Tabel_Filnavn_CAD[[#This Row],[Fase 
(Kode A)]])</calculatedColumnFormula>
    </tableColumn>
    <tableColumn id="12" xr3:uid="{51B5076D-7743-4D68-AC1A-C9A92D7132D9}" name="Dato_x000a_Backup" dataDxfId="57"/>
    <tableColumn id="16" xr3:uid="{1661BB3A-154A-4CB0-BD70-35E1DD4FA581}" name="Ansvar" dataDxfId="56"/>
  </tableColumns>
  <tableStyleInfo name="KEA_0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049553-19A3-4D02-85B2-79655E6E9CFC}" name="Tabel_Tegningsnummer" displayName="Tabel_Tegningsnummer" ref="B8:AA10" totalsRowShown="0" headerRowDxfId="55" dataDxfId="54" headerRowBorderDxfId="53">
  <autoFilter ref="B8:AA10" xr:uid="{F3049553-19A3-4D02-85B2-79655E6E9CFC}"/>
  <sortState xmlns:xlrd2="http://schemas.microsoft.com/office/spreadsheetml/2017/richdata2" ref="B9:AA9">
    <sortCondition ref="G8:G9"/>
  </sortState>
  <tableColumns count="26">
    <tableColumn id="1" xr3:uid="{76499E9F-2FCE-4AE6-9D80-F5C551FB7B93}" name="Tegningsnavn_x000a_(Kode Z)" dataDxfId="52"/>
    <tableColumn id="2" xr3:uid="{B608DD3D-6800-43C1-A4D1-3DCFF8849928}" name="Versionsdato" dataDxfId="51">
      <calculatedColumnFormula>TODAY()</calculatedColumnFormula>
    </tableColumn>
    <tableColumn id="4" xr3:uid="{60A7F7C6-44BC-4EC4-AD02-0C6DF80D6712}" name="Udarbejdet af" dataDxfId="50"/>
    <tableColumn id="10" xr3:uid="{6364C51B-1548-4CF7-A72A-95D24254E80D}" name="Tegningsnummer fra ekstern fx tegningsgrundlag " dataDxfId="49"/>
    <tableColumn id="5" xr3:uid="{C9A77CD1-4233-4962-BBD3-ECCEB8ED496D}" name="DokumentForm - CAD" dataDxfId="48"/>
    <tableColumn id="17" xr3:uid="{031A3A83-BCAB-4689-93CF-74FF076B6A25}" name="VidensOmråde_x000a_(Kode K)" dataDxfId="47"/>
    <tableColumn id="15" xr3:uid="{3C8FD2CA-909B-45BB-B338-3112BB0765FE}" name="ENTreprisetype_x000a_(Kode Y)" dataDxfId="46"/>
    <tableColumn id="7" xr3:uid="{55957547-2D0E-4AE2-B66D-AD7385445282}" name="Afbildningstype_x000a_(Kode H)" dataDxfId="45"/>
    <tableColumn id="19" xr3:uid="{C9A372A7-CBF3-48BE-B2EC-2621FA4C94C5}" name="Etage_x000a_(Kode E)" dataDxfId="44"/>
    <tableColumn id="8" xr3:uid="{D275CBCB-6155-4912-B5F7-13A287767D72}" name="Stade_x000a_(Kode S)" dataDxfId="43"/>
    <tableColumn id="9" xr3:uid="{BE38A7FE-C8B7-4696-90D9-A2F7E4DB50FB}" name="StatUs_x000a_(Kode G)" dataDxfId="42"/>
    <tableColumn id="13" xr3:uid="{4086D2D7-4632-4693-8F5E-018BC8C726A8}" name="VirksomhedsType_x000a_(Kode B)" dataDxfId="41"/>
    <tableColumn id="14" xr3:uid="{DB5EE513-C748-4D82-9968-BD212A3327A4}" name="FagDisciplin_x000a_(Kode M)" dataDxfId="40"/>
    <tableColumn id="16" xr3:uid="{7B42596B-EF6E-4F0A-A806-9DA0E793165C}" name="Kontraktlig organisation_x000a_(Kode W)" dataDxfId="39"/>
    <tableColumn id="20" xr3:uid="{A1A8AFF2-FBF1-49BA-BBF5-9C54CE5D40EB}" name="Info. Niveau_x000a_(Kode J)" dataDxfId="38"/>
    <tableColumn id="6" xr3:uid="{FFA88E16-D386-4DD9-B4B7-FBAAF52D9C62}" name="Version_x000a_(Kode V+bogstav)" dataDxfId="37"/>
    <tableColumn id="25" xr3:uid="{A8D2AC17-5F89-4C89-9424-A2B97BFEEDFD}" name="Revisions nr_x000a_(Kode V+heltal)" dataDxfId="36"/>
    <tableColumn id="12" xr3:uid="{C1F23AFD-C5C0-4855-BE4C-28FF2F1B097B}" name="Løbenummer" dataDxfId="35"/>
    <tableColumn id="18" xr3:uid="{4FD1B4B8-8A8D-4C71-BE40-B816DE06854D}" name="Fase _x000a_(Kode A)" dataDxfId="34">
      <calculatedColumnFormula>IFERROR(_xlfn.XLOOKUP(Tabel_Tegningsnummer[[#This Row],[Filnavn - CAD]],Tabel_Filnavn_CAD[Filnavn - CAD],Tabel_Filnavn_CAD[Fase 
(Kode A)]),"")</calculatedColumnFormula>
    </tableColumn>
    <tableColumn id="26" xr3:uid="{9388F675-8DC4-4863-83CC-84EF1CD70040}" name="Indholdstype_x000a_ArkiveringsKatalog" dataDxfId="33">
      <calculatedColumnFormula>IFERROR(_xlfn.XLOOKUP(Tabel_Tegningsnummer[[#This Row],[Filnavn - CAD]],Tabel_Filnavn_CAD[Filnavn - CAD],Tabel_Filnavn_CAD[Indholdstype
ArkiveringsKatalog]),"")</calculatedColumnFormula>
    </tableColumn>
    <tableColumn id="27" xr3:uid="{CBE07DC2-ACDE-45A1-BB23-BD1E18E2C41E}" name="ja=1" dataDxfId="32"/>
    <tableColumn id="33" xr3:uid="{1B6CD5F8-91E1-4E06-83F5-8B14FE585873}" name="Tegningsnummer_x000a_ (Dokumentnavn kan ikke sættes ind i tegningsnummeret)" dataDxfId="31">
      <calculatedColumnFormula array="1">IF(ISBLANK(Tabel_Tegningsnummer[[#This Row],[Tegningsnummer fra ekstern fx tegningsgrundlag ]]),_xlfn.CONCAT(IF(Tabel_Tegningsnummer[[#This Row],[ja=1]]=1,"I"&amp;$C$3&amp;"_",""),_xlfn.XLOOKUP(Tabel_Tegningsnummer[[#This Row],[VidensOmråde
(Kode K)]],Tabel_Vidensområde_Kort[VidensOmråde - Kort vers. (Bunden)],Tabel_Vidensområde_Kort[Værdikode]),IF(ISBLANK(Tabel_Tegningsnummer[[#This Row],[ENTreprisetype
(Kode Y)]]),"","_"&amp;_xlfn.XLOOKUP(Tabel_Tegningsnummer[[#This Row],[ENTreprisetype
(Kode Y)]],ENT,Tabel_Entreprisetype[Værdikode])),IF(ISBLANK(Tabel_Tegningsnummer[[#This Row],[Afbildningstype
(Kode H)]]),"","_"&amp;_xlfn.XLOOKUP(Tabel_Tegningsnummer[[#This Row],[Afbildningstype
(Kode H)]],AT,Tabel_Afbildningstype[Værdikode])),IF(ISBLANK(Tabel_Tegningsnummer[[#This Row],[Etage
(Kode E)]]),"","_"&amp;_xlfn.XLOOKUP(Tabel_Tegningsnummer[[#This Row],[Etage
(Kode E)]],ET,Tabel_Etage[Værdikode])),IF(ISBLANK(Tabel_Tegningsnummer[[#This Row],[Stade
(Kode S)]]),"","_"&amp;_xlfn.XLOOKUP(Tabel_Tegningsnummer[[#This Row],[Stade
(Kode S)]],ST,Tabel_Stade[Værdikode])),IF(ISBLANK(Tabel_Tegningsnummer[[#This Row],[StatUs
(Kode G)]]),"","_"&amp;_xlfn.XLOOKUP(Tabel_Tegningsnummer[[#This Row],[StatUs
(Kode G)]],SU,Tabel_Status[Værdikode])),IF(ISBLANK(Tabel_Tegningsnummer[[#This Row],[VirksomhedsType
(Kode B)]]),"","_"&amp;_xlfn.XLOOKUP(Tabel_Tegningsnummer[[#This Row],[VirksomhedsType
(Kode B)]],VT,Tabel_Virksomhedstype[Værdikode])),IF(ISBLANK(Tabel_Tegningsnummer[[#This Row],[FagDisciplin
(Kode M)]]),"","_"&amp;_xlfn.XLOOKUP(Tabel_Tegningsnummer[[#This Row],[FagDisciplin
(Kode M)]],FD,Tabel_Fagdisciplin[Værdikode])),IF(ISBLANK(Tabel_Tegningsnummer[[#This Row],[Kontraktlig organisation
(Kode W)]]),"","_"&amp;_xlfn.XLOOKUP(Tabel_Tegningsnummer[[#This Row],[Kontraktlig organisation
(Kode W)]],KO,Tabel28[Værdiliste])),IF(ISBLANK(Tabel_Tegningsnummer[[#This Row],[Info. Niveau
(Kode J)]]),"","_"&amp;_xlfn.XLOOKUP(Tabel_Tegningsnummer[[#This Row],[Info. Niveau
(Kode J)]],IN,Tabel_Infoniveau[Værdikode])),IF(AND(ISBLANK(Tabel_Tegningsnummer[[#This Row],[Version
(Kode V+bogstav)]]),ISBLANK(Tabel_Tegningsnummer[[#This Row],[Revisions nr
(Kode V+heltal)]])),"","_V"&amp;R9&amp;Q9),IF(ISBLANK(Tabel_Tegningsnummer[[#This Row],[Løbenummer]]),"","_"&amp;Tabel_Tegningsnummer[[#This Row],[Løbenummer]])),Tabel_Tegningsnummer[[#This Row],[Tegningsnummer fra ekstern fx tegningsgrundlag ]])</calculatedColumnFormula>
    </tableColumn>
    <tableColumn id="35" xr3:uid="{7FC9530E-B52F-41F3-B926-53730F5A7F3B}" name="Filnavn - CAD" dataDxfId="30"/>
    <tableColumn id="11" xr3:uid="{1CB7B125-FD32-488A-9E37-06561940B9A9}" name="Filnavn - PDF" dataDxfId="29"/>
    <tableColumn id="3" xr3:uid="{DB4BA79C-1CE8-4D38-9AB8-6892274BA295}" name="Ansvar" dataDxfId="28"/>
    <tableColumn id="21" xr3:uid="{9117D12C-DBAB-4A62-82D7-B43B5BB47C9F}" name="Kontrolleret _x000a_af" dataDxfId="27"/>
  </tableColumns>
  <tableStyleInfo name="KEA_0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B6FE754-7EC3-4816-8ADE-0C99AD18E3BA}" name="Tabel_Dokumentfiler" displayName="Tabel_Dokumentfiler" ref="B8:Z11" totalsRowShown="0" headerRowDxfId="26" dataDxfId="25">
  <autoFilter ref="B8:Z11" xr:uid="{1B49AEE8-0F8F-4C1E-AB43-26744C5422B9}"/>
  <tableColumns count="25">
    <tableColumn id="1" xr3:uid="{F22E4033-F097-4ED0-9844-BEF13DE50E34}" name="Beskrivende dokument-filnavn_x000a_(Kode Z)" dataDxfId="24"/>
    <tableColumn id="2" xr3:uid="{EE149BD7-DE3F-4985-81F8-361438A30552}" name="Versionsdato" dataDxfId="23">
      <calculatedColumnFormula>TODAY()</calculatedColumnFormula>
    </tableColumn>
    <tableColumn id="4" xr3:uid="{7B437A9D-B324-4673-952C-7B245A8188DF}" name="Udarbejdet af" dataDxfId="22"/>
    <tableColumn id="21" xr3:uid="{D93A887E-F1A3-4552-9C2C-56864F206119}" name="Fase_x000a_(Kode A)" dataDxfId="21"/>
    <tableColumn id="5" xr3:uid="{72CB66D8-91E6-4BC2-839B-97F62C157DA2}" name="DokumentForm - DOK" dataDxfId="20"/>
    <tableColumn id="6" xr3:uid="{5B230C3E-1E50-49A5-9CD8-A2980BF1BBDC}" name="Indholdstype_DOC" dataDxfId="19"/>
    <tableColumn id="3" xr3:uid="{CF179F38-70AC-460D-8DFF-CC7F74BBC172}" name="VidensOmråde_x000a_(Kode K)" dataDxfId="18"/>
    <tableColumn id="17" xr3:uid="{FB5E0F24-7948-440A-BE06-8997B7A2B674}" name="ENTreprisetype_x000a_(Kode Y)" dataDxfId="17"/>
    <tableColumn id="8" xr3:uid="{77F13330-D1E1-4966-B94A-260896EE8219}" name="Stade_x000a_(Kode S)" dataDxfId="16"/>
    <tableColumn id="9" xr3:uid="{AF699E57-D634-4C8A-AFEC-855BCB0ACF2B}" name="StatUs_x000a_(Kode G)" dataDxfId="15"/>
    <tableColumn id="10" xr3:uid="{E12C8C42-B024-4144-B596-E3B2E25FFAA9}" name="UdVeksling_x000a_(Kode X)" dataDxfId="14"/>
    <tableColumn id="11" xr3:uid="{49145B3C-E17F-437E-A2EE-5B9CA50C3CD5}" name="DOKumentation_x000a_(Kode D)" dataDxfId="13"/>
    <tableColumn id="12" xr3:uid="{6CB0F8DE-2AF2-4729-A283-EE54DC6E3FAC}" name="ProcesType_x000a_(Kode P)" dataDxfId="12"/>
    <tableColumn id="13" xr3:uid="{0AF5A4D7-3AA1-4DFE-B2F1-FFABD882CC46}" name="VirksomhedsType_x000a_(Kode B)" dataDxfId="11"/>
    <tableColumn id="14" xr3:uid="{C2EB1CF4-5C17-4AA5-BF0A-DB9640BA26A8}" name="FagDisciplin_x000a_(Kode M)" dataDxfId="10"/>
    <tableColumn id="16" xr3:uid="{40E2E0C6-B734-47B4-96BD-AB2F5B112932}" name="Kontraktlig Organisation_x000a_(Kode W)" dataDxfId="9"/>
    <tableColumn id="18" xr3:uid="{9E5D725F-023C-4310-AE83-0B5496FE2A57}" name="Løbenummer_x000a_(Kode N)" dataDxfId="8"/>
    <tableColumn id="24" xr3:uid="{467D357D-6CF6-4C84-8BD2-6C7995E6FC9E}" name="Version_x000a_(Kode V+bogstav)" dataDxfId="7"/>
    <tableColumn id="25" xr3:uid="{E050655E-89CF-457D-81CE-979F8C8DEC90}" name="Revisions nr_x000a_(Kode V+heltal)" dataDxfId="6"/>
    <tableColumn id="26" xr3:uid="{8F095758-6928-432C-97A3-1CDB84C72D98}" name="Indholdstype_x000a_ArkiveringsKatalog" dataDxfId="5">
      <calculatedColumnFormula>IFERROR(IF(ISBLANK(Tabel_Dokumentfiler[[#This Row],[Beskrivende dokument-filnavn
(Kode Z)]]),"",SUBSTITUTE(CONCATENATE($C$3,"\",_xlfn.XLOOKUP(Tabel_Dokumentfiler[[#This Row],[Indholdstype_DOC]],Tabel_Indholdstype_DOK[Indholdstype_DOK_LANG (Bunden/Åben)],Tabel_Indholdstype_DOK[Værdikode])),"_","")),"")</calculatedColumnFormula>
    </tableColumn>
    <tableColumn id="19" xr3:uid="{52FCF401-99F8-4A43-9F35-24EAA3B7F34F}" name="ja=1" dataDxfId="4"/>
    <tableColumn id="27" xr3:uid="{3EDB44D4-153E-4BF8-8B37-97F1B84DB7ED}" name="ja=12" dataDxfId="3"/>
    <tableColumn id="33" xr3:uid="{578B650B-7FA7-41E9-B950-A9AF530D4BEF}" name="Filnavn - dokumenter" dataDxfId="2">
      <calculatedColumnFormula array="1">_xlfn.CONCAT(IF(Tabel_Dokumentfiler[[#This Row],[ja=1]]=1,$C$3&amp;"_",""),IF(ISBLANK(Tabel_Dokumentfiler[[#This Row],[Indholdstype_DOC]]),"",_xlfn.XLOOKUP(Tabel_Dokumentfiler[[#This Row],[Indholdstype_DOC]],Tabel_Indholdstype_DOK[Indholdstype_DOK_LANG (Bunden/Åben)],Tabel_Indholdstype_DOK[Værdikode])),IF(ISBLANK(Tabel_Dokumentfiler[[#This Row],[VidensOmråde
(Kode K)]]),"","_"&amp;_xlfn.XLOOKUP(Tabel_Dokumentfiler[[#This Row],[VidensOmråde
(Kode K)]],Tabel_Vidensområde_Kort[VidensOmråde - Kort vers. (Bunden)],Tabel_Vidensområde_Kort[Værdikode])),IF(ISBLANK(Tabel_Dokumentfiler[[#This Row],[ENTreprisetype
(Kode Y)]]),"","_"&amp;_xlfn.XLOOKUP(Tabel_Dokumentfiler[[#This Row],[ENTreprisetype
(Kode Y)]],ENT,Tabel_Entreprisetype[Værdikode])),IF(ISBLANK(Tabel_Dokumentfiler[[#This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Row],[Beskrivende dokument-filnavn
(Kode Z)]]),"",IF(Tabel_Dokumentfiler[[#This Row],[ja=12]]=1,"","_"&amp;Tabel_Dokumentfiler[[#This Row],[Beskrivende dokument-filnavn
(Kode Z)]])),IF(AND(ISBLANK(T9),ISBLANK(S9)),"",IF(ISBLANK(S9),"_V"&amp;T9,"_V"&amp;T9&amp;S9)))</calculatedColumnFormula>
    </tableColumn>
    <tableColumn id="7" xr3:uid="{B7F22C56-B9A5-4D49-BEA7-0664CD812EBE}" name="Ansvar" dataDxfId="1"/>
    <tableColumn id="15" xr3:uid="{CE2860CB-715C-4BBA-B4ED-A919B0390E1D}" name="Kontrolleret_x000a_af" dataDxfId="0"/>
  </tableColumns>
  <tableStyleInfo name="KEA_0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table" Target="../tables/table9.xml"/><Relationship Id="rId18" Type="http://schemas.openxmlformats.org/officeDocument/2006/relationships/table" Target="../tables/table14.xml"/><Relationship Id="rId26" Type="http://schemas.openxmlformats.org/officeDocument/2006/relationships/table" Target="../tables/table22.xml"/><Relationship Id="rId39" Type="http://schemas.openxmlformats.org/officeDocument/2006/relationships/table" Target="../tables/table35.xml"/><Relationship Id="rId21" Type="http://schemas.openxmlformats.org/officeDocument/2006/relationships/table" Target="../tables/table17.xml"/><Relationship Id="rId34" Type="http://schemas.openxmlformats.org/officeDocument/2006/relationships/table" Target="../tables/table30.xml"/><Relationship Id="rId7" Type="http://schemas.openxmlformats.org/officeDocument/2006/relationships/table" Target="../tables/table3.xml"/><Relationship Id="rId2" Type="http://schemas.openxmlformats.org/officeDocument/2006/relationships/printerSettings" Target="../printerSettings/printerSettings1.bin"/><Relationship Id="rId16" Type="http://schemas.openxmlformats.org/officeDocument/2006/relationships/table" Target="../tables/table12.xml"/><Relationship Id="rId20" Type="http://schemas.openxmlformats.org/officeDocument/2006/relationships/table" Target="../tables/table16.xml"/><Relationship Id="rId29" Type="http://schemas.openxmlformats.org/officeDocument/2006/relationships/table" Target="../tables/table25.xml"/><Relationship Id="rId41" Type="http://schemas.openxmlformats.org/officeDocument/2006/relationships/comments" Target="../comments1.xml"/><Relationship Id="rId1" Type="http://schemas.openxmlformats.org/officeDocument/2006/relationships/hyperlink" Target="http://ccs.molio.dk/~/media/Files/CCS%20Tools/Product%20sheets/CCS%20Informationsniveauer%20produktblad%20-%2020161114R1.ashx" TargetMode="External"/><Relationship Id="rId6" Type="http://schemas.openxmlformats.org/officeDocument/2006/relationships/table" Target="../tables/table2.xml"/><Relationship Id="rId11" Type="http://schemas.openxmlformats.org/officeDocument/2006/relationships/table" Target="../tables/table7.xml"/><Relationship Id="rId24" Type="http://schemas.openxmlformats.org/officeDocument/2006/relationships/table" Target="../tables/table20.xml"/><Relationship Id="rId32" Type="http://schemas.openxmlformats.org/officeDocument/2006/relationships/table" Target="../tables/table28.xml"/><Relationship Id="rId37" Type="http://schemas.openxmlformats.org/officeDocument/2006/relationships/table" Target="../tables/table33.xml"/><Relationship Id="rId40" Type="http://schemas.openxmlformats.org/officeDocument/2006/relationships/table" Target="../tables/table36.xml"/><Relationship Id="rId5" Type="http://schemas.openxmlformats.org/officeDocument/2006/relationships/table" Target="../tables/table1.xml"/><Relationship Id="rId15" Type="http://schemas.openxmlformats.org/officeDocument/2006/relationships/table" Target="../tables/table11.xml"/><Relationship Id="rId23" Type="http://schemas.openxmlformats.org/officeDocument/2006/relationships/table" Target="../tables/table19.xml"/><Relationship Id="rId28" Type="http://schemas.openxmlformats.org/officeDocument/2006/relationships/table" Target="../tables/table24.xml"/><Relationship Id="rId36" Type="http://schemas.openxmlformats.org/officeDocument/2006/relationships/table" Target="../tables/table32.xml"/><Relationship Id="rId10" Type="http://schemas.openxmlformats.org/officeDocument/2006/relationships/table" Target="../tables/table6.xml"/><Relationship Id="rId19" Type="http://schemas.openxmlformats.org/officeDocument/2006/relationships/table" Target="../tables/table15.xml"/><Relationship Id="rId31" Type="http://schemas.openxmlformats.org/officeDocument/2006/relationships/table" Target="../tables/table27.xml"/><Relationship Id="rId4" Type="http://schemas.openxmlformats.org/officeDocument/2006/relationships/vmlDrawing" Target="../drawings/vmlDrawing1.vml"/><Relationship Id="rId9" Type="http://schemas.openxmlformats.org/officeDocument/2006/relationships/table" Target="../tables/table5.xml"/><Relationship Id="rId14" Type="http://schemas.openxmlformats.org/officeDocument/2006/relationships/table" Target="../tables/table10.xml"/><Relationship Id="rId22" Type="http://schemas.openxmlformats.org/officeDocument/2006/relationships/table" Target="../tables/table18.xml"/><Relationship Id="rId27" Type="http://schemas.openxmlformats.org/officeDocument/2006/relationships/table" Target="../tables/table23.xml"/><Relationship Id="rId30" Type="http://schemas.openxmlformats.org/officeDocument/2006/relationships/table" Target="../tables/table26.xml"/><Relationship Id="rId35" Type="http://schemas.openxmlformats.org/officeDocument/2006/relationships/table" Target="../tables/table31.xml"/><Relationship Id="rId8" Type="http://schemas.openxmlformats.org/officeDocument/2006/relationships/table" Target="../tables/table4.xml"/><Relationship Id="rId3" Type="http://schemas.openxmlformats.org/officeDocument/2006/relationships/drawing" Target="../drawings/drawing1.xml"/><Relationship Id="rId12" Type="http://schemas.openxmlformats.org/officeDocument/2006/relationships/table" Target="../tables/table8.xml"/><Relationship Id="rId17" Type="http://schemas.openxmlformats.org/officeDocument/2006/relationships/table" Target="../tables/table13.xml"/><Relationship Id="rId25" Type="http://schemas.openxmlformats.org/officeDocument/2006/relationships/table" Target="../tables/table21.xml"/><Relationship Id="rId33" Type="http://schemas.openxmlformats.org/officeDocument/2006/relationships/table" Target="../tables/table29.xml"/><Relationship Id="rId38" Type="http://schemas.openxmlformats.org/officeDocument/2006/relationships/table" Target="../tables/table34.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th.dk/Viden/Bygningsdelkatalog-med-LOD" TargetMode="External"/><Relationship Id="rId1" Type="http://schemas.openxmlformats.org/officeDocument/2006/relationships/hyperlink" Target="http://ccs.molio.dk/~/media/Files/CCS%20Tools/Product%20sheets/CCS%20Informationsniveauer%20produktblad%20-%2020161114R1.ashx" TargetMode="External"/><Relationship Id="rId6" Type="http://schemas.openxmlformats.org/officeDocument/2006/relationships/comments" Target="../comments2.xml"/><Relationship Id="rId5" Type="http://schemas.openxmlformats.org/officeDocument/2006/relationships/table" Target="../tables/table37.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mth.dk/Viden/Bygningsdelkatalog-med-LOD" TargetMode="External"/><Relationship Id="rId1" Type="http://schemas.openxmlformats.org/officeDocument/2006/relationships/hyperlink" Target="http://ccs.molio.dk/~/media/Files/CCS%20Tools/Product%20sheets/CCS%20Informationsniveauer%20produktblad%20-%2020161114R1.ashx" TargetMode="External"/><Relationship Id="rId6" Type="http://schemas.openxmlformats.org/officeDocument/2006/relationships/comments" Target="../comments3.xml"/><Relationship Id="rId5" Type="http://schemas.openxmlformats.org/officeDocument/2006/relationships/table" Target="../tables/table38.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E9A43-FFF7-4DA8-9882-4C4773B97B3C}">
  <dimension ref="A1:GQ173"/>
  <sheetViews>
    <sheetView topLeftCell="A32" zoomScaleNormal="100" workbookViewId="0">
      <selection activeCell="L59" sqref="L59"/>
    </sheetView>
  </sheetViews>
  <sheetFormatPr defaultColWidth="0" defaultRowHeight="15"/>
  <cols>
    <col min="1" max="1" width="8.85546875" customWidth="1"/>
    <col min="2" max="2" width="11.28515625" customWidth="1"/>
    <col min="3" max="3" width="171.28515625" customWidth="1"/>
    <col min="4" max="4" width="2" customWidth="1"/>
    <col min="5" max="5" width="34.28515625" customWidth="1"/>
    <col min="6" max="6" width="11.28515625" customWidth="1"/>
    <col min="7" max="7" width="1.5703125" customWidth="1"/>
    <col min="8" max="8" width="27" style="3" customWidth="1"/>
    <col min="9" max="9" width="20.140625" style="3" customWidth="1"/>
    <col min="10" max="10" width="14.7109375" style="3" bestFit="1" customWidth="1"/>
    <col min="11" max="11" width="2.28515625" style="3" customWidth="1"/>
    <col min="12" max="12" width="22.7109375" style="3" bestFit="1" customWidth="1"/>
    <col min="13" max="13" width="13.42578125" style="3" customWidth="1"/>
    <col min="14" max="14" width="1.5703125" style="3" customWidth="1"/>
    <col min="15" max="15" width="35.28515625" style="3" bestFit="1" customWidth="1"/>
    <col min="16" max="16" width="13.7109375" style="3" bestFit="1" customWidth="1"/>
    <col min="17" max="17" width="1.7109375" style="3" customWidth="1"/>
    <col min="18" max="18" width="39" style="3" bestFit="1" customWidth="1"/>
    <col min="19" max="19" width="13.7109375" style="3" bestFit="1" customWidth="1"/>
    <col min="20" max="20" width="1.7109375" style="3" customWidth="1"/>
    <col min="21" max="21" width="36.42578125" style="3" customWidth="1"/>
    <col min="22" max="22" width="12.140625" style="3" customWidth="1"/>
    <col min="23" max="23" width="1.7109375" style="3" customWidth="1"/>
    <col min="24" max="24" width="34.140625" style="3" bestFit="1" customWidth="1"/>
    <col min="25" max="25" width="14.5703125" style="3" customWidth="1"/>
    <col min="26" max="26" width="1.5703125" style="3" customWidth="1"/>
    <col min="27" max="27" width="21.5703125" style="3" customWidth="1"/>
    <col min="28" max="28" width="14.5703125" style="3" customWidth="1"/>
    <col min="29" max="29" width="1.7109375" style="3" customWidth="1"/>
    <col min="30" max="30" width="23.85546875" style="3" customWidth="1"/>
    <col min="31" max="31" width="14.5703125" style="3" customWidth="1"/>
    <col min="32" max="32" width="24.5703125" style="3" bestFit="1" customWidth="1"/>
    <col min="33" max="33" width="1.7109375" style="3" customWidth="1"/>
    <col min="34" max="34" width="30.7109375" style="3" bestFit="1" customWidth="1"/>
    <col min="35" max="35" width="21.28515625" style="3" bestFit="1" customWidth="1"/>
    <col min="36" max="36" width="1.7109375" style="3" customWidth="1"/>
    <col min="37" max="37" width="29.28515625" style="3" customWidth="1"/>
    <col min="38" max="38" width="12.28515625" style="3" customWidth="1"/>
    <col min="39" max="39" width="1.7109375" style="3" customWidth="1"/>
    <col min="40" max="40" width="26.140625" style="3" bestFit="1" customWidth="1"/>
    <col min="41" max="41" width="12.28515625" style="3" customWidth="1"/>
    <col min="42" max="42" width="1" style="3" customWidth="1"/>
    <col min="43" max="43" width="37.7109375" style="3" bestFit="1" customWidth="1"/>
    <col min="44" max="44" width="13.7109375" style="3" bestFit="1" customWidth="1"/>
    <col min="45" max="45" width="1.28515625" style="3" customWidth="1"/>
    <col min="46" max="46" width="29" style="3" bestFit="1" customWidth="1"/>
    <col min="47" max="47" width="13.7109375" style="3" bestFit="1" customWidth="1"/>
    <col min="48" max="48" width="45.85546875" style="3" customWidth="1"/>
    <col min="49" max="49" width="1.42578125" style="3" customWidth="1"/>
    <col min="50" max="50" width="19.85546875" style="3" bestFit="1" customWidth="1"/>
    <col min="51" max="51" width="1.28515625" style="3" customWidth="1"/>
    <col min="52" max="52" width="23.85546875" style="3" bestFit="1" customWidth="1"/>
    <col min="53" max="53" width="12.28515625" style="3" customWidth="1"/>
    <col min="54" max="54" width="1.28515625" style="3" customWidth="1"/>
    <col min="55" max="55" width="28.5703125" style="3" customWidth="1"/>
    <col min="56" max="56" width="12.28515625" style="3" customWidth="1"/>
    <col min="57" max="57" width="3.42578125" style="3" customWidth="1"/>
    <col min="58" max="58" width="28.28515625" style="3" bestFit="1" customWidth="1"/>
    <col min="59" max="59" width="12.28515625" style="3" customWidth="1"/>
    <col min="60" max="60" width="1.5703125" style="3" customWidth="1"/>
    <col min="61" max="61" width="17.140625" style="3" bestFit="1" customWidth="1"/>
    <col min="62" max="62" width="17.7109375" style="3" bestFit="1" customWidth="1"/>
    <col min="63" max="63" width="1.5703125" style="3" customWidth="1"/>
    <col min="64" max="64" width="33.7109375" style="3" customWidth="1"/>
    <col min="65" max="65" width="16" style="3" customWidth="1"/>
    <col min="66" max="66" width="2" style="3" customWidth="1"/>
    <col min="67" max="67" width="35.5703125" style="3" bestFit="1" customWidth="1"/>
    <col min="68" max="68" width="12" style="3" customWidth="1"/>
    <col min="69" max="69" width="2.28515625" style="3" customWidth="1"/>
    <col min="70" max="70" width="30.140625" style="3" bestFit="1" customWidth="1"/>
    <col min="71" max="71" width="12.28515625" style="3" customWidth="1"/>
    <col min="72" max="72" width="1.5703125" style="3" customWidth="1"/>
    <col min="73" max="73" width="17" style="3" hidden="1" customWidth="1"/>
    <col min="74" max="74" width="12.28515625" style="3" hidden="1" customWidth="1"/>
    <col min="75" max="75" width="1.5703125" style="3" hidden="1" customWidth="1"/>
    <col min="76" max="76" width="19.7109375" style="3" hidden="1" customWidth="1"/>
    <col min="77" max="77" width="12.28515625" style="3" hidden="1" customWidth="1"/>
    <col min="78" max="78" width="1.28515625" style="3" hidden="1" customWidth="1"/>
    <col min="79" max="79" width="17.42578125" style="3" hidden="1"/>
    <col min="80" max="80" width="12.28515625" hidden="1"/>
    <col min="81" max="81" width="1.28515625" hidden="1"/>
    <col min="82" max="82" width="14.42578125" hidden="1"/>
    <col min="83" max="83" width="3.42578125" hidden="1"/>
    <col min="84" max="84" width="9.7109375" hidden="1"/>
    <col min="85" max="85" width="3.7109375" hidden="1"/>
    <col min="86" max="86" width="10.5703125" hidden="1"/>
    <col min="87" max="87" width="4.5703125" hidden="1"/>
    <col min="88" max="88" width="24" hidden="1"/>
    <col min="89" max="89" width="9.7109375" hidden="1"/>
    <col min="90" max="90" width="191.5703125" hidden="1"/>
    <col min="91" max="180" width="9.140625" hidden="1"/>
  </cols>
  <sheetData>
    <row r="1" spans="1:199" ht="15.75" thickBot="1">
      <c r="B1" s="1" t="s">
        <v>0</v>
      </c>
      <c r="C1" s="2" t="e">
        <f ca="1">SUBSTITUTE(LEFT(CELL("filnavn"),FIND("]",CELL("filnavn"))-1),"[","")</f>
        <v>#VALUE!</v>
      </c>
      <c r="E1" t="s">
        <v>1</v>
      </c>
      <c r="O1" s="3" t="s">
        <v>2</v>
      </c>
      <c r="R1" s="3" t="str">
        <f>O1</f>
        <v>Informationshåndtering - OK</v>
      </c>
      <c r="U1" s="3" t="str">
        <f>O1</f>
        <v>Informationshåndtering - OK</v>
      </c>
      <c r="AA1" s="3" t="s">
        <v>3</v>
      </c>
      <c r="CB1" s="3"/>
      <c r="CC1" s="3"/>
      <c r="CD1" s="3"/>
      <c r="CE1" s="3"/>
      <c r="CF1" s="3"/>
      <c r="CG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row>
    <row r="2" spans="1:199" ht="15.75" thickBot="1">
      <c r="B2" s="4" t="s">
        <v>4</v>
      </c>
      <c r="C2" s="5" t="s">
        <v>5</v>
      </c>
      <c r="E2" s="6" t="s">
        <v>6</v>
      </c>
      <c r="F2" s="7" t="s">
        <v>7</v>
      </c>
      <c r="H2" s="3" t="s">
        <v>8</v>
      </c>
      <c r="I2" s="3" t="s">
        <v>9</v>
      </c>
      <c r="J2" s="3" t="s">
        <v>10</v>
      </c>
      <c r="L2" s="8" t="s">
        <v>11</v>
      </c>
      <c r="M2" s="3" t="s">
        <v>12</v>
      </c>
      <c r="O2" s="3" t="s">
        <v>13</v>
      </c>
      <c r="P2" s="3" t="s">
        <v>9</v>
      </c>
      <c r="R2" s="3" t="s">
        <v>14</v>
      </c>
      <c r="S2" s="3" t="s">
        <v>9</v>
      </c>
      <c r="U2" s="3" t="s">
        <v>15</v>
      </c>
      <c r="V2" s="3" t="s">
        <v>9</v>
      </c>
      <c r="X2" s="3" t="s">
        <v>16</v>
      </c>
      <c r="Y2" s="3" t="s">
        <v>9</v>
      </c>
      <c r="AA2" s="3" t="s">
        <v>17</v>
      </c>
      <c r="AB2" s="3" t="s">
        <v>9</v>
      </c>
      <c r="AD2" s="3" t="s">
        <v>18</v>
      </c>
      <c r="AE2" s="3" t="s">
        <v>9</v>
      </c>
      <c r="AF2" s="3" t="s">
        <v>19</v>
      </c>
      <c r="AH2" s="3" t="s">
        <v>20</v>
      </c>
      <c r="AI2" s="3" t="s">
        <v>9</v>
      </c>
      <c r="AK2" s="3" t="s">
        <v>21</v>
      </c>
      <c r="AL2" s="3" t="s">
        <v>9</v>
      </c>
      <c r="AN2" s="3" t="s">
        <v>22</v>
      </c>
      <c r="AO2" s="3" t="s">
        <v>9</v>
      </c>
      <c r="AQ2" s="8" t="s">
        <v>23</v>
      </c>
      <c r="AR2" s="3" t="s">
        <v>9</v>
      </c>
      <c r="AT2" s="3" t="s">
        <v>24</v>
      </c>
      <c r="AU2" s="3" t="s">
        <v>9</v>
      </c>
      <c r="AV2" s="28" t="s">
        <v>25</v>
      </c>
      <c r="AX2" s="3" t="s">
        <v>26</v>
      </c>
      <c r="AZ2" s="3" t="s">
        <v>27</v>
      </c>
      <c r="BA2" s="3" t="s">
        <v>9</v>
      </c>
      <c r="BC2" s="3" t="s">
        <v>28</v>
      </c>
      <c r="BD2" s="3" t="s">
        <v>9</v>
      </c>
      <c r="BF2" s="3" t="s">
        <v>29</v>
      </c>
      <c r="BG2" s="3" t="s">
        <v>9</v>
      </c>
      <c r="BI2" s="3" t="s">
        <v>30</v>
      </c>
      <c r="BJ2" s="3" t="s">
        <v>31</v>
      </c>
      <c r="BL2" s="3" t="s">
        <v>32</v>
      </c>
      <c r="BM2" s="3" t="s">
        <v>33</v>
      </c>
      <c r="BO2" s="3" t="s">
        <v>34</v>
      </c>
      <c r="BP2" s="3" t="s">
        <v>9</v>
      </c>
      <c r="BR2" s="3" t="s">
        <v>35</v>
      </c>
      <c r="BS2" s="3" t="s">
        <v>9</v>
      </c>
      <c r="CB2" s="3"/>
      <c r="CC2" s="3"/>
      <c r="CD2" s="3"/>
      <c r="CE2" s="3"/>
      <c r="CF2" s="3"/>
      <c r="CG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row>
    <row r="3" spans="1:199">
      <c r="A3" s="9"/>
      <c r="B3" s="10" t="s">
        <v>36</v>
      </c>
      <c r="C3" s="11" t="s">
        <v>37</v>
      </c>
      <c r="E3" s="12" t="s">
        <v>38</v>
      </c>
      <c r="F3" s="13" t="s">
        <v>39</v>
      </c>
      <c r="H3" s="3" t="str">
        <f>Tabel_Udarbejdet_Af[[#This Row],[Udarbejdet Af (Åben):]]</f>
        <v>Gruppe 2</v>
      </c>
      <c r="I3" s="3" t="str">
        <f ca="1">"Q"&amp;Tabel_Udarbejdet_Af[[#This Row],[Initialer:]]&amp;"_"&amp;TEXT(J3,"ÅÅÅÅ-MM-DD")</f>
        <v>QG2_2025-10-24</v>
      </c>
      <c r="J3" s="14">
        <f t="shared" ref="J3:J7" ca="1" si="0">TODAY()</f>
        <v>45954</v>
      </c>
      <c r="L3" s="8"/>
      <c r="O3" s="3" t="s">
        <v>40</v>
      </c>
      <c r="P3" s="3" t="s">
        <v>41</v>
      </c>
      <c r="R3" s="8"/>
      <c r="V3" s="3" t="s">
        <v>42</v>
      </c>
      <c r="X3" s="8"/>
      <c r="Y3" s="3" t="s">
        <v>43</v>
      </c>
      <c r="AA3" s="8"/>
      <c r="AD3" s="8"/>
      <c r="AH3" s="8"/>
      <c r="AI3" s="3" t="s">
        <v>43</v>
      </c>
      <c r="AK3" s="8"/>
      <c r="AN3" s="8"/>
      <c r="AQ3" s="8"/>
      <c r="AT3" s="8"/>
      <c r="AV3" s="29"/>
      <c r="AZ3" s="8"/>
      <c r="BC3" s="3" t="str">
        <f>"Projektchef"&amp;"("&amp;Tabel_Rolle[[#This Row],[Værdikode]]&amp;")"</f>
        <v>Projektchef(R01)</v>
      </c>
      <c r="BD3" s="3" t="s">
        <v>44</v>
      </c>
      <c r="BF3" s="8"/>
      <c r="BL3" s="8"/>
      <c r="BO3" s="8"/>
      <c r="BP3" s="3" t="s">
        <v>43</v>
      </c>
      <c r="BR3" s="8"/>
      <c r="CB3" s="3"/>
      <c r="CC3" s="3"/>
      <c r="CD3" s="3"/>
      <c r="CE3" s="3"/>
      <c r="CF3" s="3"/>
      <c r="CG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row>
    <row r="4" spans="1:199">
      <c r="A4" s="9"/>
      <c r="B4" s="15" t="s">
        <v>45</v>
      </c>
      <c r="C4" s="16" t="s">
        <v>46</v>
      </c>
      <c r="E4" s="17" t="s">
        <v>47</v>
      </c>
      <c r="F4" s="18" t="s">
        <v>48</v>
      </c>
      <c r="H4" s="3" t="str">
        <f>Tabel_Udarbejdet_Af[[#This Row],[Udarbejdet Af (Åben):]]</f>
        <v>Niels Nielsen</v>
      </c>
      <c r="I4" s="3" t="str">
        <f ca="1">"Q"&amp;Tabel_Udarbejdet_Af[[#This Row],[Initialer:]]&amp;"_"&amp;TEXT(J4,"ÅÅÅÅ-MM-DD")</f>
        <v>QNN_2025-10-24</v>
      </c>
      <c r="J4" s="14">
        <f t="shared" ca="1" si="0"/>
        <v>45954</v>
      </c>
      <c r="L4" s="8" t="s">
        <v>49</v>
      </c>
      <c r="M4" s="3" t="s">
        <v>50</v>
      </c>
      <c r="O4" s="3" t="s">
        <v>51</v>
      </c>
      <c r="P4" s="3" t="s">
        <v>52</v>
      </c>
      <c r="R4" s="3" t="s">
        <v>53</v>
      </c>
      <c r="S4" s="3" t="s">
        <v>54</v>
      </c>
      <c r="U4" s="3" t="s">
        <v>55</v>
      </c>
      <c r="V4" s="3" t="s">
        <v>56</v>
      </c>
      <c r="X4" s="3" t="s">
        <v>57</v>
      </c>
      <c r="Y4" s="3" t="s">
        <v>58</v>
      </c>
      <c r="AA4" s="3" t="str">
        <f>"Kælder ("&amp;Tabel_Etage[[#This Row],[Værdikode]]&amp;")"</f>
        <v>Kælder (E00)</v>
      </c>
      <c r="AB4" s="3" t="s">
        <v>59</v>
      </c>
      <c r="AD4" s="3" t="s">
        <v>60</v>
      </c>
      <c r="AE4" s="3" t="s">
        <v>61</v>
      </c>
      <c r="AF4" s="3" t="s">
        <v>62</v>
      </c>
      <c r="AH4" s="3" t="s">
        <v>63</v>
      </c>
      <c r="AI4" s="3" t="s">
        <v>64</v>
      </c>
      <c r="AK4" s="3" t="s">
        <v>65</v>
      </c>
      <c r="AL4" s="3" t="s">
        <v>66</v>
      </c>
      <c r="AN4" s="3" t="s">
        <v>67</v>
      </c>
      <c r="AO4" s="3" t="s">
        <v>68</v>
      </c>
      <c r="AQ4" s="8" t="s">
        <v>69</v>
      </c>
      <c r="AR4" s="3" t="s">
        <v>70</v>
      </c>
      <c r="AT4" s="27" t="s">
        <v>71</v>
      </c>
      <c r="AU4" s="3" t="s">
        <v>72</v>
      </c>
      <c r="AV4" s="30" t="s">
        <v>73</v>
      </c>
      <c r="AX4" s="3" t="s">
        <v>74</v>
      </c>
      <c r="AZ4" s="3" t="s">
        <v>75</v>
      </c>
      <c r="BA4" s="3" t="s">
        <v>76</v>
      </c>
      <c r="BC4" s="3" t="str">
        <f>"Projektleder"&amp;"("&amp;Tabel_Rolle[[#This Row],[Værdikode]]&amp;")"</f>
        <v>Projektleder(R02)</v>
      </c>
      <c r="BD4" s="3" t="s">
        <v>77</v>
      </c>
      <c r="BF4" s="3" t="s">
        <v>78</v>
      </c>
      <c r="BG4" s="3" t="s">
        <v>79</v>
      </c>
      <c r="BI4" s="3" t="s">
        <v>36</v>
      </c>
      <c r="BJ4" s="3">
        <v>0</v>
      </c>
      <c r="BL4" s="3" t="s">
        <v>80</v>
      </c>
      <c r="BM4" s="3" t="s">
        <v>81</v>
      </c>
      <c r="BO4" s="3" t="s">
        <v>82</v>
      </c>
      <c r="BP4" s="3" t="s">
        <v>83</v>
      </c>
      <c r="BR4" s="3" t="s">
        <v>84</v>
      </c>
      <c r="BS4" s="3" t="s">
        <v>85</v>
      </c>
      <c r="CB4" s="3"/>
      <c r="CC4" s="3"/>
      <c r="CD4" s="3"/>
      <c r="CE4" s="3"/>
      <c r="CF4" s="3"/>
      <c r="CG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row>
    <row r="5" spans="1:199">
      <c r="A5" s="9"/>
      <c r="B5" s="15" t="s">
        <v>86</v>
      </c>
      <c r="C5" s="16" t="s">
        <v>87</v>
      </c>
      <c r="E5" s="19" t="s">
        <v>88</v>
      </c>
      <c r="F5" s="20" t="s">
        <v>89</v>
      </c>
      <c r="H5" s="3" t="str">
        <f>Tabel_Udarbejdet_Af[[#This Row],[Udarbejdet Af (Åben):]]</f>
        <v>Mogens Mogensen</v>
      </c>
      <c r="I5" s="3" t="str">
        <f ca="1">"Q"&amp;Tabel_Udarbejdet_Af[[#This Row],[Initialer:]]&amp;"_"&amp;TEXT(J5,"ÅÅÅÅ-MM-DD")</f>
        <v>QMM_2025-10-24</v>
      </c>
      <c r="J5" s="14">
        <f t="shared" ca="1" si="0"/>
        <v>45954</v>
      </c>
      <c r="L5" s="8" t="s">
        <v>90</v>
      </c>
      <c r="M5" s="3" t="s">
        <v>91</v>
      </c>
      <c r="O5" s="3" t="s">
        <v>92</v>
      </c>
      <c r="P5" s="3" t="s">
        <v>93</v>
      </c>
      <c r="R5" s="3" t="s">
        <v>94</v>
      </c>
      <c r="S5" s="3" t="s">
        <v>95</v>
      </c>
      <c r="U5" s="3" t="s">
        <v>96</v>
      </c>
      <c r="V5" s="3" t="s">
        <v>97</v>
      </c>
      <c r="X5" s="3" t="s">
        <v>98</v>
      </c>
      <c r="Y5" s="3" t="s">
        <v>99</v>
      </c>
      <c r="AA5" s="3" t="str">
        <f>"Stue/1. etage ("&amp;Tabel_Etage[[#This Row],[Værdikode]]&amp;")"</f>
        <v>Stue/1. etage (E01)</v>
      </c>
      <c r="AB5" s="3" t="s">
        <v>100</v>
      </c>
      <c r="AD5" s="3" t="s">
        <v>101</v>
      </c>
      <c r="AE5" s="3" t="s">
        <v>102</v>
      </c>
      <c r="AF5" s="3" t="s">
        <v>62</v>
      </c>
      <c r="AH5" s="3" t="s">
        <v>103</v>
      </c>
      <c r="AI5" s="3" t="s">
        <v>39</v>
      </c>
      <c r="AK5" s="3" t="s">
        <v>104</v>
      </c>
      <c r="AL5" s="3" t="s">
        <v>105</v>
      </c>
      <c r="AN5" s="3" t="s">
        <v>106</v>
      </c>
      <c r="AO5" s="3" t="s">
        <v>107</v>
      </c>
      <c r="AQ5" s="8" t="s">
        <v>108</v>
      </c>
      <c r="AR5" s="3" t="s">
        <v>109</v>
      </c>
      <c r="AT5" s="27" t="s">
        <v>110</v>
      </c>
      <c r="AU5" s="3" t="s">
        <v>111</v>
      </c>
      <c r="AV5" s="30" t="s">
        <v>112</v>
      </c>
      <c r="AX5" s="3" t="s">
        <v>113</v>
      </c>
      <c r="AZ5" s="3" t="s">
        <v>114</v>
      </c>
      <c r="BA5" s="3" t="s">
        <v>115</v>
      </c>
      <c r="BC5" s="3" t="str">
        <f>"Projekteringsleder"&amp;"("&amp;Tabel_Rolle[[#This Row],[Værdikode]]&amp;")"</f>
        <v>Projekteringsleder(R03)</v>
      </c>
      <c r="BD5" s="3" t="s">
        <v>116</v>
      </c>
      <c r="BF5" s="3" t="s">
        <v>117</v>
      </c>
      <c r="BG5" s="3" t="s">
        <v>118</v>
      </c>
      <c r="BI5" s="3" t="s">
        <v>45</v>
      </c>
      <c r="BJ5" s="3">
        <v>1</v>
      </c>
      <c r="BL5" s="3" t="s">
        <v>119</v>
      </c>
      <c r="BM5" s="3" t="s">
        <v>120</v>
      </c>
      <c r="BO5" s="3" t="s">
        <v>121</v>
      </c>
      <c r="BP5" s="3" t="s">
        <v>122</v>
      </c>
      <c r="BR5" s="3" t="s">
        <v>123</v>
      </c>
      <c r="BS5" s="3" t="s">
        <v>124</v>
      </c>
      <c r="CB5" s="3"/>
      <c r="CC5" s="3"/>
      <c r="CD5" s="3"/>
      <c r="CE5" s="3"/>
      <c r="CF5" s="3"/>
      <c r="CG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row>
    <row r="6" spans="1:199">
      <c r="A6" s="9"/>
      <c r="B6" s="15" t="s">
        <v>125</v>
      </c>
      <c r="C6" s="16" t="s">
        <v>126</v>
      </c>
      <c r="E6" s="19" t="s">
        <v>127</v>
      </c>
      <c r="F6" s="20" t="s">
        <v>128</v>
      </c>
      <c r="H6" s="3" t="str">
        <f>Tabel_Udarbejdet_Af[[#This Row],[Udarbejdet Af (Åben):]]</f>
        <v>Lars larsen</v>
      </c>
      <c r="I6" s="3" t="str">
        <f ca="1">"Q"&amp;Tabel_Udarbejdet_Af[[#This Row],[Initialer:]]&amp;"_"&amp;TEXT(J6,"ÅÅÅÅ-MM-DD")</f>
        <v>QLL_2025-10-24</v>
      </c>
      <c r="J6" s="14">
        <f t="shared" ca="1" si="0"/>
        <v>45954</v>
      </c>
      <c r="L6" s="8" t="s">
        <v>129</v>
      </c>
      <c r="M6" s="3" t="s">
        <v>130</v>
      </c>
      <c r="O6" s="3" t="s">
        <v>131</v>
      </c>
      <c r="P6" s="3" t="s">
        <v>132</v>
      </c>
      <c r="R6" s="3" t="s">
        <v>133</v>
      </c>
      <c r="S6" s="3" t="s">
        <v>134</v>
      </c>
      <c r="U6" s="3" t="s">
        <v>135</v>
      </c>
      <c r="V6" s="3" t="s">
        <v>136</v>
      </c>
      <c r="AA6" s="3" t="str">
        <f>"1. sal/2. etage ("&amp;Tabel_Etage[[#This Row],[Værdikode]]&amp;")"</f>
        <v>1. sal/2. etage (E02)</v>
      </c>
      <c r="AB6" s="3" t="s">
        <v>137</v>
      </c>
      <c r="AD6" s="3" t="s">
        <v>138</v>
      </c>
      <c r="AE6" s="3" t="s">
        <v>139</v>
      </c>
      <c r="AF6" s="3" t="s">
        <v>62</v>
      </c>
      <c r="AH6" s="3" t="s">
        <v>140</v>
      </c>
      <c r="AI6" s="3" t="s">
        <v>141</v>
      </c>
      <c r="AK6" s="3" t="s">
        <v>142</v>
      </c>
      <c r="AL6" s="3" t="s">
        <v>143</v>
      </c>
      <c r="AN6" s="3" t="s">
        <v>144</v>
      </c>
      <c r="AO6" s="3" t="s">
        <v>145</v>
      </c>
      <c r="AQ6" s="3" t="s">
        <v>146</v>
      </c>
      <c r="AR6" s="3" t="s">
        <v>147</v>
      </c>
      <c r="AT6" s="27" t="s">
        <v>148</v>
      </c>
      <c r="AU6" s="3" t="s">
        <v>149</v>
      </c>
      <c r="AV6" s="30" t="s">
        <v>150</v>
      </c>
      <c r="AX6" s="3" t="s">
        <v>151</v>
      </c>
      <c r="AZ6" s="3" t="s">
        <v>152</v>
      </c>
      <c r="BA6" s="3" t="s">
        <v>153</v>
      </c>
      <c r="BC6" s="3" t="str">
        <f>"Byggeleder"&amp;"("&amp;Tabel_Rolle[[#This Row],[Værdikode]]&amp;")"</f>
        <v>Byggeleder(R04)</v>
      </c>
      <c r="BD6" s="3" t="s">
        <v>154</v>
      </c>
      <c r="BF6" s="3" t="s">
        <v>155</v>
      </c>
      <c r="BG6" s="3" t="s">
        <v>156</v>
      </c>
      <c r="BI6" s="3" t="s">
        <v>86</v>
      </c>
      <c r="BJ6" s="3">
        <v>2</v>
      </c>
      <c r="BL6" s="3" t="s">
        <v>157</v>
      </c>
      <c r="BM6" s="3" t="s">
        <v>158</v>
      </c>
      <c r="BR6" s="3" t="s">
        <v>159</v>
      </c>
      <c r="BS6" s="3" t="s">
        <v>160</v>
      </c>
      <c r="CB6" s="3"/>
      <c r="CC6" s="3"/>
      <c r="CD6" s="3"/>
      <c r="CE6" s="3"/>
      <c r="CF6" s="3"/>
      <c r="CG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row>
    <row r="7" spans="1:199">
      <c r="A7" s="9"/>
      <c r="B7" s="15" t="s">
        <v>161</v>
      </c>
      <c r="C7" s="16" t="s">
        <v>162</v>
      </c>
      <c r="E7" s="19" t="s">
        <v>163</v>
      </c>
      <c r="F7" s="20" t="s">
        <v>164</v>
      </c>
      <c r="H7" s="3" t="str">
        <f>Tabel_Udarbejdet_Af[[#This Row],[Udarbejdet Af (Åben):]]</f>
        <v>Hans Hansen</v>
      </c>
      <c r="I7" s="3" t="str">
        <f ca="1">"Q"&amp;Tabel_Udarbejdet_Af[[#This Row],[Initialer:]]&amp;"_"&amp;TEXT(J7,"ÅÅÅÅ-MM-DD")</f>
        <v>QHH_2025-10-24</v>
      </c>
      <c r="J7" s="14">
        <f t="shared" ca="1" si="0"/>
        <v>45954</v>
      </c>
      <c r="L7" s="8" t="s">
        <v>165</v>
      </c>
      <c r="M7" s="3" t="s">
        <v>166</v>
      </c>
      <c r="O7" s="3" t="s">
        <v>167</v>
      </c>
      <c r="P7" s="3" t="s">
        <v>168</v>
      </c>
      <c r="R7" s="3" t="s">
        <v>169</v>
      </c>
      <c r="S7" s="3" t="s">
        <v>170</v>
      </c>
      <c r="U7" s="3" t="s">
        <v>171</v>
      </c>
      <c r="V7" s="3" t="s">
        <v>172</v>
      </c>
      <c r="AA7" s="3" t="str">
        <f>"2. sal/3. etage ("&amp;Tabel_Etage[[#This Row],[Værdikode]]&amp;")"</f>
        <v>2. sal/3. etage (E03)</v>
      </c>
      <c r="AB7" s="3" t="s">
        <v>173</v>
      </c>
      <c r="AD7" s="3" t="s">
        <v>174</v>
      </c>
      <c r="AE7" s="3" t="s">
        <v>175</v>
      </c>
      <c r="AF7" s="3" t="s">
        <v>62</v>
      </c>
      <c r="AH7" s="3" t="s">
        <v>176</v>
      </c>
      <c r="AI7" s="3" t="s">
        <v>177</v>
      </c>
      <c r="AK7" s="3" t="s">
        <v>178</v>
      </c>
      <c r="AL7" s="3" t="s">
        <v>179</v>
      </c>
      <c r="AN7" s="3" t="s">
        <v>180</v>
      </c>
      <c r="AO7" s="3" t="s">
        <v>181</v>
      </c>
      <c r="AQ7" s="3" t="s">
        <v>182</v>
      </c>
      <c r="AR7" s="3" t="s">
        <v>183</v>
      </c>
      <c r="AT7" s="27" t="s">
        <v>184</v>
      </c>
      <c r="AU7" s="3" t="s">
        <v>185</v>
      </c>
      <c r="AV7" s="30" t="s">
        <v>186</v>
      </c>
      <c r="AX7" s="3" t="s">
        <v>187</v>
      </c>
      <c r="AZ7" s="3" t="s">
        <v>188</v>
      </c>
      <c r="BA7" s="3" t="s">
        <v>189</v>
      </c>
      <c r="BC7" s="3" t="str">
        <f>"IKT-leder"&amp;"("&amp;Tabel_Rolle[[#This Row],[Værdikode]]&amp;")"</f>
        <v>IKT-leder(R05)</v>
      </c>
      <c r="BD7" s="3" t="s">
        <v>190</v>
      </c>
      <c r="BF7" s="3" t="s">
        <v>191</v>
      </c>
      <c r="BG7" s="3" t="s">
        <v>192</v>
      </c>
      <c r="BI7" s="3" t="s">
        <v>125</v>
      </c>
      <c r="BJ7" s="3">
        <v>3</v>
      </c>
      <c r="BL7" s="3" t="s">
        <v>193</v>
      </c>
      <c r="BM7" s="3" t="s">
        <v>194</v>
      </c>
      <c r="BR7" s="3" t="s">
        <v>195</v>
      </c>
      <c r="BS7" s="3" t="s">
        <v>196</v>
      </c>
      <c r="CB7" s="3"/>
      <c r="CC7" s="3"/>
      <c r="CD7" s="3"/>
      <c r="CE7" s="3"/>
      <c r="CF7" s="3"/>
      <c r="CG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row>
    <row r="8" spans="1:199">
      <c r="A8" s="9"/>
      <c r="B8" s="15" t="s">
        <v>197</v>
      </c>
      <c r="C8" s="16" t="s">
        <v>198</v>
      </c>
      <c r="E8" s="19"/>
      <c r="F8" s="20"/>
      <c r="H8" s="3">
        <f>Tabel_Udarbejdet_Af[[#This Row],[Udarbejdet Af (Åben):]]</f>
        <v>0</v>
      </c>
      <c r="I8" s="3" t="str">
        <f ca="1">"Q"&amp;Tabel_Udarbejdet_Af[[#This Row],[Initialer:]]&amp;"_"&amp;TEXT(J8,"ÅÅÅÅ-MM-DD")</f>
        <v>Q_2025-10-24</v>
      </c>
      <c r="J8" s="14">
        <f ca="1">TODAY()</f>
        <v>45954</v>
      </c>
      <c r="O8" s="3" t="s">
        <v>199</v>
      </c>
      <c r="P8" s="3" t="s">
        <v>200</v>
      </c>
      <c r="R8" s="3" t="s">
        <v>201</v>
      </c>
      <c r="S8" s="3" t="s">
        <v>202</v>
      </c>
      <c r="U8" s="3" t="s">
        <v>203</v>
      </c>
      <c r="V8" s="3" t="s">
        <v>204</v>
      </c>
      <c r="AA8" s="3" t="str">
        <f>"3. sal/4. etage ("&amp;Tabel_Etage[[#This Row],[Værdikode]]&amp;")"</f>
        <v>3. sal/4. etage (E04)</v>
      </c>
      <c r="AB8" s="3" t="s">
        <v>205</v>
      </c>
      <c r="AD8" s="3" t="s">
        <v>206</v>
      </c>
      <c r="AE8" s="3" t="s">
        <v>207</v>
      </c>
      <c r="AF8" s="3" t="s">
        <v>62</v>
      </c>
      <c r="AH8" s="3" t="s">
        <v>208</v>
      </c>
      <c r="AI8" s="3" t="s">
        <v>209</v>
      </c>
      <c r="AK8" s="3" t="s">
        <v>210</v>
      </c>
      <c r="AL8" s="3" t="s">
        <v>211</v>
      </c>
      <c r="AN8" s="3" t="s">
        <v>212</v>
      </c>
      <c r="AO8" s="3" t="s">
        <v>213</v>
      </c>
      <c r="AQ8" s="3" t="s">
        <v>214</v>
      </c>
      <c r="AR8" s="3" t="s">
        <v>215</v>
      </c>
      <c r="AT8" s="27" t="s">
        <v>216</v>
      </c>
      <c r="AU8" s="3" t="s">
        <v>217</v>
      </c>
      <c r="AV8" s="30" t="s">
        <v>218</v>
      </c>
      <c r="AX8" s="3" t="s">
        <v>219</v>
      </c>
      <c r="AZ8" s="3" t="s">
        <v>220</v>
      </c>
      <c r="BA8" s="3" t="s">
        <v>221</v>
      </c>
      <c r="BC8" s="3" t="str">
        <f>"IKT-projektkoordinator"&amp;"("&amp;Tabel_Rolle[[#This Row],[Værdikode]]&amp;")"</f>
        <v>IKT-projektkoordinator(R06)</v>
      </c>
      <c r="BD8" s="3" t="s">
        <v>222</v>
      </c>
      <c r="BF8" s="3" t="s">
        <v>223</v>
      </c>
      <c r="BG8" s="3" t="s">
        <v>224</v>
      </c>
      <c r="BI8" s="3" t="s">
        <v>161</v>
      </c>
      <c r="BJ8" s="3">
        <v>4</v>
      </c>
      <c r="BL8" s="3" t="s">
        <v>225</v>
      </c>
      <c r="BM8" s="3" t="s">
        <v>226</v>
      </c>
      <c r="BR8" s="3" t="s">
        <v>227</v>
      </c>
      <c r="BS8" s="3" t="s">
        <v>228</v>
      </c>
      <c r="CB8" s="3"/>
      <c r="CC8" s="3"/>
      <c r="CD8" s="3"/>
      <c r="CE8" s="3"/>
      <c r="CF8" s="3"/>
      <c r="CG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row>
    <row r="9" spans="1:199">
      <c r="A9" s="9"/>
      <c r="B9" s="15" t="s">
        <v>229</v>
      </c>
      <c r="C9" s="16" t="s">
        <v>230</v>
      </c>
      <c r="O9" s="3" t="s">
        <v>231</v>
      </c>
      <c r="P9" s="3" t="s">
        <v>232</v>
      </c>
      <c r="R9" s="3" t="s">
        <v>233</v>
      </c>
      <c r="S9" s="3" t="s">
        <v>234</v>
      </c>
      <c r="U9" s="3" t="s">
        <v>235</v>
      </c>
      <c r="V9" s="3" t="s">
        <v>236</v>
      </c>
      <c r="X9" s="3" t="s">
        <v>237</v>
      </c>
      <c r="Y9" s="3" t="s">
        <v>238</v>
      </c>
      <c r="AA9" s="3" t="str">
        <f>"4. sal/5. etage ("&amp;Tabel_Etage[[#This Row],[Værdikode]]&amp;")"</f>
        <v>4. sal/5. etage (E05)</v>
      </c>
      <c r="AB9" s="3" t="s">
        <v>239</v>
      </c>
      <c r="AD9" s="3" t="s">
        <v>240</v>
      </c>
      <c r="AE9" s="3" t="s">
        <v>241</v>
      </c>
      <c r="AF9" s="3" t="s">
        <v>62</v>
      </c>
      <c r="AH9" s="3" t="s">
        <v>242</v>
      </c>
      <c r="AI9" s="3" t="s">
        <v>243</v>
      </c>
      <c r="AK9" s="3" t="s">
        <v>244</v>
      </c>
      <c r="AL9" s="3" t="s">
        <v>245</v>
      </c>
      <c r="AN9" s="3" t="s">
        <v>246</v>
      </c>
      <c r="AO9" s="3" t="s">
        <v>247</v>
      </c>
      <c r="AQ9" s="3" t="s">
        <v>248</v>
      </c>
      <c r="AR9" s="3" t="s">
        <v>249</v>
      </c>
      <c r="AT9" s="27" t="s">
        <v>250</v>
      </c>
      <c r="AU9" s="3" t="s">
        <v>251</v>
      </c>
      <c r="AV9" s="30" t="s">
        <v>252</v>
      </c>
      <c r="AX9" s="3" t="s">
        <v>253</v>
      </c>
      <c r="AZ9" s="3" t="s">
        <v>254</v>
      </c>
      <c r="BA9" s="3" t="s">
        <v>255</v>
      </c>
      <c r="BC9" s="3" t="str">
        <f>"IKT-fagkoordinator"&amp;"("&amp;Tabel_Rolle[[#This Row],[Værdikode]]&amp;")"</f>
        <v>IKT-fagkoordinator(R07)</v>
      </c>
      <c r="BD9" s="3" t="s">
        <v>256</v>
      </c>
      <c r="BI9" s="3" t="s">
        <v>197</v>
      </c>
      <c r="BJ9" s="3">
        <v>5</v>
      </c>
      <c r="BL9" s="3" t="s">
        <v>257</v>
      </c>
      <c r="BM9" s="3" t="s">
        <v>258</v>
      </c>
      <c r="BR9" s="3" t="s">
        <v>259</v>
      </c>
      <c r="BS9" s="3" t="s">
        <v>260</v>
      </c>
      <c r="CB9" s="3"/>
      <c r="CC9" s="3"/>
      <c r="CD9" s="3"/>
      <c r="CE9" s="3"/>
      <c r="CF9" s="3"/>
      <c r="CG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row>
    <row r="10" spans="1:199">
      <c r="A10" s="9"/>
      <c r="B10" s="15" t="s">
        <v>261</v>
      </c>
      <c r="C10" s="16" t="s">
        <v>262</v>
      </c>
      <c r="O10" s="3" t="s">
        <v>263</v>
      </c>
      <c r="P10" s="3" t="s">
        <v>264</v>
      </c>
      <c r="R10" s="3" t="str">
        <f>"Driftsherre"&amp;"("&amp;Tabel_Virksomhedstype[[#This Row],[Værdikode]]&amp;")"</f>
        <v>Driftsherre(B07.01)</v>
      </c>
      <c r="S10" s="3" t="s">
        <v>265</v>
      </c>
      <c r="U10" s="3" t="s">
        <v>266</v>
      </c>
      <c r="V10" s="3" t="s">
        <v>267</v>
      </c>
      <c r="X10" s="22" t="s">
        <v>268</v>
      </c>
      <c r="Y10" s="22" t="s">
        <v>62</v>
      </c>
      <c r="AA10" s="3" t="str">
        <f>"5. sal/6. etage ("&amp;Tabel_Etage[[#This Row],[Værdikode]]&amp;")"</f>
        <v>5. sal/6. etage (E06)</v>
      </c>
      <c r="AB10" s="3" t="s">
        <v>269</v>
      </c>
      <c r="AD10" s="3" t="s">
        <v>270</v>
      </c>
      <c r="AE10" s="3" t="s">
        <v>271</v>
      </c>
      <c r="AF10" s="3" t="s">
        <v>62</v>
      </c>
      <c r="AK10" s="3" t="s">
        <v>272</v>
      </c>
      <c r="AL10" s="3" t="s">
        <v>273</v>
      </c>
      <c r="AN10" s="3" t="s">
        <v>274</v>
      </c>
      <c r="AO10" s="3" t="s">
        <v>275</v>
      </c>
      <c r="AQ10" s="3" t="s">
        <v>276</v>
      </c>
      <c r="AR10" s="3" t="s">
        <v>277</v>
      </c>
      <c r="AT10" s="27" t="s">
        <v>278</v>
      </c>
      <c r="AU10" s="3" t="s">
        <v>279</v>
      </c>
      <c r="AV10" s="30" t="s">
        <v>280</v>
      </c>
      <c r="AX10" s="3" t="s">
        <v>281</v>
      </c>
      <c r="AZ10" s="3" t="s">
        <v>282</v>
      </c>
      <c r="BA10" s="3" t="s">
        <v>283</v>
      </c>
      <c r="BC10" s="3" t="str">
        <f>"KT-bygherrerådgiver"&amp;"("&amp;Tabel_Rolle[[#This Row],[Værdikode]]&amp;")"</f>
        <v>KT-bygherrerådgiver(R08)</v>
      </c>
      <c r="BD10" s="3" t="s">
        <v>284</v>
      </c>
      <c r="BI10" s="3" t="s">
        <v>229</v>
      </c>
      <c r="BJ10" s="3">
        <v>6</v>
      </c>
      <c r="BL10" s="3" t="s">
        <v>285</v>
      </c>
      <c r="BM10" s="3" t="s">
        <v>286</v>
      </c>
      <c r="BR10" s="3" t="s">
        <v>287</v>
      </c>
      <c r="BS10" s="3" t="s">
        <v>288</v>
      </c>
      <c r="CB10" s="3"/>
      <c r="CC10" s="3"/>
      <c r="CD10" s="3"/>
      <c r="CE10" s="3"/>
      <c r="CF10" s="3"/>
      <c r="CG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row>
    <row r="11" spans="1:199">
      <c r="A11" s="9"/>
      <c r="B11" s="15" t="s">
        <v>289</v>
      </c>
      <c r="C11" s="16" t="s">
        <v>290</v>
      </c>
      <c r="O11" s="3" t="s">
        <v>291</v>
      </c>
      <c r="P11" s="3" t="s">
        <v>292</v>
      </c>
      <c r="R11" s="3" t="str">
        <f>"Administrator"&amp;"("&amp;Tabel_Virksomhedstype[[#This Row],[Værdikode]]&amp;")"</f>
        <v>Administrator(B07.02)</v>
      </c>
      <c r="S11" s="3" t="s">
        <v>293</v>
      </c>
      <c r="U11" s="3" t="s">
        <v>294</v>
      </c>
      <c r="V11" s="3" t="s">
        <v>295</v>
      </c>
      <c r="X11" s="22" t="s">
        <v>296</v>
      </c>
      <c r="Y11" s="22" t="s">
        <v>62</v>
      </c>
      <c r="AA11" s="3" t="str">
        <f>"Flere etager/opstalter/snit ("&amp;Tabel_Etage[[#This Row],[Værdikode]]&amp;")"</f>
        <v>Flere etager/opstalter/snit (E0X)</v>
      </c>
      <c r="AB11" s="3" t="s">
        <v>297</v>
      </c>
      <c r="AD11" s="3" t="s">
        <v>298</v>
      </c>
      <c r="AE11" s="3" t="s">
        <v>299</v>
      </c>
      <c r="AF11" s="3" t="s">
        <v>62</v>
      </c>
      <c r="AK11" s="3" t="s">
        <v>300</v>
      </c>
      <c r="AL11" s="3" t="s">
        <v>301</v>
      </c>
      <c r="AQ11" s="3" t="s">
        <v>302</v>
      </c>
      <c r="AR11" s="3" t="s">
        <v>303</v>
      </c>
      <c r="AT11" s="27" t="s">
        <v>304</v>
      </c>
      <c r="AU11" s="3" t="s">
        <v>305</v>
      </c>
      <c r="AV11" s="30" t="s">
        <v>306</v>
      </c>
      <c r="AX11" s="3" t="s">
        <v>307</v>
      </c>
      <c r="AZ11" s="3" t="s">
        <v>308</v>
      </c>
      <c r="BA11" s="3" t="s">
        <v>309</v>
      </c>
      <c r="BC11" s="3" t="str">
        <f>"Bygherrerådgiver"&amp;"("&amp;Tabel_Rolle[[#This Row],[Værdikode]]&amp;")"</f>
        <v>Bygherrerådgiver(R09)</v>
      </c>
      <c r="BD11" s="3" t="s">
        <v>310</v>
      </c>
      <c r="BI11" s="3" t="s">
        <v>261</v>
      </c>
      <c r="BJ11" s="3">
        <v>7</v>
      </c>
      <c r="BL11" s="3" t="s">
        <v>311</v>
      </c>
      <c r="BM11" s="3" t="s">
        <v>312</v>
      </c>
      <c r="BR11" s="3" t="s">
        <v>313</v>
      </c>
      <c r="BS11" s="3" t="s">
        <v>314</v>
      </c>
      <c r="CB11" s="3"/>
      <c r="CC11" s="3"/>
      <c r="CD11" s="3"/>
      <c r="CE11" s="3"/>
      <c r="CF11" s="3"/>
      <c r="CG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row>
    <row r="12" spans="1:199">
      <c r="A12" s="9"/>
      <c r="B12" s="15" t="s">
        <v>315</v>
      </c>
      <c r="C12" s="21" t="s">
        <v>316</v>
      </c>
      <c r="E12" t="str">
        <f>E1</f>
        <v>Udfyld selv de grønne felter, eller tilføj nye ↓</v>
      </c>
      <c r="R12" s="3" t="str">
        <f>"Ejendomsservice"&amp;"("&amp;Tabel_Virksomhedstype[[#This Row],[Værdikode]]&amp;")"</f>
        <v>Ejendomsservice(B07.03)</v>
      </c>
      <c r="S12" s="3" t="s">
        <v>317</v>
      </c>
      <c r="U12" s="3" t="s">
        <v>318</v>
      </c>
      <c r="V12" s="3" t="s">
        <v>319</v>
      </c>
      <c r="X12" s="22" t="s">
        <v>320</v>
      </c>
      <c r="Y12" s="22" t="s">
        <v>321</v>
      </c>
      <c r="AD12" s="3" t="s">
        <v>322</v>
      </c>
      <c r="AE12" s="3" t="s">
        <v>323</v>
      </c>
      <c r="AF12" s="3" t="s">
        <v>62</v>
      </c>
      <c r="AQ12" s="3" t="s">
        <v>324</v>
      </c>
      <c r="AR12" s="3" t="s">
        <v>325</v>
      </c>
      <c r="AT12" s="27" t="s">
        <v>326</v>
      </c>
      <c r="AU12" s="3" t="s">
        <v>327</v>
      </c>
      <c r="AV12" s="30" t="s">
        <v>328</v>
      </c>
      <c r="AX12" s="3" t="s">
        <v>329</v>
      </c>
      <c r="AZ12" s="3" t="s">
        <v>330</v>
      </c>
      <c r="BA12" s="3" t="s">
        <v>331</v>
      </c>
      <c r="BC12" s="3" t="str">
        <f>"Fagleder"&amp;"("&amp;Tabel_Rolle[[#This Row],[Værdikode]]&amp;")"</f>
        <v>Fagleder(R10)</v>
      </c>
      <c r="BD12" s="3" t="s">
        <v>332</v>
      </c>
      <c r="BI12" s="3" t="s">
        <v>289</v>
      </c>
      <c r="BJ12" s="3">
        <v>8</v>
      </c>
      <c r="BL12" s="3" t="s">
        <v>333</v>
      </c>
      <c r="BM12" s="3" t="s">
        <v>334</v>
      </c>
      <c r="BR12" s="3" t="s">
        <v>335</v>
      </c>
      <c r="BS12" s="3" t="s">
        <v>336</v>
      </c>
      <c r="CB12" s="3"/>
      <c r="CC12" s="3"/>
      <c r="CD12" s="3"/>
      <c r="CE12" s="3"/>
      <c r="CF12" s="3"/>
      <c r="CG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row>
    <row r="13" spans="1:199">
      <c r="A13" s="9"/>
      <c r="B13" s="15" t="s">
        <v>337</v>
      </c>
      <c r="C13" s="16" t="s">
        <v>338</v>
      </c>
      <c r="E13" t="s">
        <v>339</v>
      </c>
      <c r="R13" s="3" t="str">
        <f>"Myndighed"&amp;"("&amp;Tabel_Virksomhedstype[[#This Row],[Værdikode]]&amp;")"</f>
        <v>Myndighed(B12)</v>
      </c>
      <c r="S13" s="3" t="s">
        <v>340</v>
      </c>
      <c r="U13" s="3" t="s">
        <v>341</v>
      </c>
      <c r="V13" s="3" t="s">
        <v>342</v>
      </c>
      <c r="X13" s="22" t="s">
        <v>343</v>
      </c>
      <c r="Y13" s="22" t="s">
        <v>62</v>
      </c>
      <c r="AD13" s="3" t="s">
        <v>344</v>
      </c>
      <c r="AE13" s="3" t="s">
        <v>345</v>
      </c>
      <c r="AF13" s="3" t="s">
        <v>62</v>
      </c>
      <c r="AQ13" s="3" t="s">
        <v>346</v>
      </c>
      <c r="AR13" s="3" t="s">
        <v>347</v>
      </c>
      <c r="AT13" s="27" t="s">
        <v>348</v>
      </c>
      <c r="AU13" s="3" t="s">
        <v>349</v>
      </c>
      <c r="AV13" s="30" t="s">
        <v>350</v>
      </c>
      <c r="AX13" s="3" t="s">
        <v>351</v>
      </c>
      <c r="AZ13" s="3" t="s">
        <v>352</v>
      </c>
      <c r="BA13" s="3" t="s">
        <v>353</v>
      </c>
      <c r="BC13" s="3" t="str">
        <f>"Fagtilsyn"&amp;"("&amp;Tabel_Rolle[[#This Row],[Værdikode]]&amp;")"</f>
        <v>Fagtilsyn(R11)</v>
      </c>
      <c r="BD13" s="3" t="s">
        <v>354</v>
      </c>
      <c r="BI13" s="3" t="s">
        <v>315</v>
      </c>
      <c r="BJ13" s="3">
        <v>9</v>
      </c>
      <c r="BL13" s="3" t="s">
        <v>355</v>
      </c>
      <c r="BM13" s="3" t="s">
        <v>356</v>
      </c>
      <c r="BR13" s="3" t="s">
        <v>357</v>
      </c>
      <c r="BS13" s="3" t="s">
        <v>358</v>
      </c>
      <c r="CB13" s="3"/>
      <c r="CC13" s="3"/>
      <c r="CD13" s="3"/>
      <c r="CE13" s="3"/>
      <c r="CF13" s="3"/>
      <c r="CG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row>
    <row r="14" spans="1:199">
      <c r="A14" s="9"/>
      <c r="B14" s="15" t="s">
        <v>359</v>
      </c>
      <c r="C14" s="16" t="s">
        <v>360</v>
      </c>
      <c r="E14" t="s">
        <v>361</v>
      </c>
      <c r="R14" s="3" t="str">
        <f>"Ejer"&amp;"("&amp;Tabel_Virksomhedstype[[#This Row],[Værdikode]]&amp;")"</f>
        <v>Ejer(B13)</v>
      </c>
      <c r="S14" s="3" t="s">
        <v>362</v>
      </c>
      <c r="U14" s="3" t="s">
        <v>321</v>
      </c>
      <c r="V14" s="3" t="s">
        <v>58</v>
      </c>
      <c r="AD14" s="3" t="s">
        <v>363</v>
      </c>
      <c r="AE14" s="3" t="s">
        <v>364</v>
      </c>
      <c r="AF14" s="3" t="s">
        <v>62</v>
      </c>
      <c r="AQ14" s="3" t="s">
        <v>365</v>
      </c>
      <c r="AR14" s="3" t="s">
        <v>366</v>
      </c>
      <c r="AT14" s="27" t="s">
        <v>367</v>
      </c>
      <c r="AU14" s="3" t="s">
        <v>368</v>
      </c>
      <c r="AV14" s="30" t="s">
        <v>369</v>
      </c>
      <c r="BC14" s="3" t="str">
        <f>"Arbejdsmiljøkoordinator"&amp;"("&amp;Tabel_Rolle[[#This Row],[Værdikode]]&amp;")"</f>
        <v>Arbejdsmiljøkoordinator(R12)</v>
      </c>
      <c r="BD14" s="3" t="s">
        <v>370</v>
      </c>
      <c r="BI14" s="3" t="s">
        <v>337</v>
      </c>
      <c r="BJ14" s="3">
        <v>10</v>
      </c>
      <c r="BL14" s="3" t="s">
        <v>371</v>
      </c>
      <c r="BM14" s="3" t="s">
        <v>372</v>
      </c>
      <c r="BR14" s="3" t="s">
        <v>373</v>
      </c>
      <c r="BS14" s="3" t="s">
        <v>374</v>
      </c>
      <c r="CB14" s="3"/>
      <c r="CC14" s="3"/>
      <c r="CD14" s="3"/>
      <c r="CE14" s="3"/>
      <c r="CF14" s="3"/>
      <c r="CG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row>
    <row r="15" spans="1:199">
      <c r="A15" s="9"/>
      <c r="B15" s="15" t="s">
        <v>375</v>
      </c>
      <c r="C15" s="16" t="s">
        <v>376</v>
      </c>
      <c r="E15" t="s">
        <v>377</v>
      </c>
      <c r="R15" s="3" t="str">
        <f>"Bruger"&amp;"("&amp;Tabel_Virksomhedstype[[#This Row],[Værdikode]]&amp;")"</f>
        <v>Bruger(B15)</v>
      </c>
      <c r="S15" s="3" t="s">
        <v>378</v>
      </c>
      <c r="U15" s="3" t="s">
        <v>379</v>
      </c>
      <c r="V15" s="3" t="s">
        <v>99</v>
      </c>
      <c r="X15" s="3" t="str">
        <f>E12</f>
        <v>Udfyld selv de grønne felter, eller tilføj nye ↓</v>
      </c>
      <c r="AD15" s="3" t="s">
        <v>380</v>
      </c>
      <c r="AE15" s="3" t="s">
        <v>381</v>
      </c>
      <c r="AF15" s="3" t="s">
        <v>62</v>
      </c>
      <c r="AQ15" s="3" t="s">
        <v>382</v>
      </c>
      <c r="AR15" s="3" t="s">
        <v>383</v>
      </c>
      <c r="AT15" s="27" t="s">
        <v>384</v>
      </c>
      <c r="AU15" s="3" t="s">
        <v>385</v>
      </c>
      <c r="AV15" s="30" t="s">
        <v>386</v>
      </c>
      <c r="BC15" s="3" t="str">
        <f>"KS-leder"&amp;"("&amp;Tabel_Rolle[[#This Row],[Værdikode]]&amp;")"</f>
        <v>KS-leder(R13)</v>
      </c>
      <c r="BD15" s="3" t="s">
        <v>387</v>
      </c>
      <c r="BI15" s="3" t="s">
        <v>359</v>
      </c>
      <c r="BR15" s="3" t="s">
        <v>388</v>
      </c>
      <c r="BS15" s="3" t="s">
        <v>389</v>
      </c>
      <c r="CB15" s="3"/>
      <c r="CC15" s="3"/>
      <c r="CD15" s="3"/>
      <c r="CE15" s="3"/>
      <c r="CF15" s="3"/>
      <c r="CG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row>
    <row r="16" spans="1:199">
      <c r="A16" s="9"/>
      <c r="B16" s="15" t="s">
        <v>390</v>
      </c>
      <c r="C16" s="16" t="s">
        <v>391</v>
      </c>
      <c r="E16" t="s">
        <v>392</v>
      </c>
      <c r="O16" s="3" t="str">
        <f>O1</f>
        <v>Informationshåndtering - OK</v>
      </c>
      <c r="R16" s="3" t="str">
        <f>"Forsikringsselskab"&amp;"("&amp;Tabel_Virksomhedstype[[#This Row],[Værdikode]]&amp;")"</f>
        <v>Forsikringsselskab(B16)</v>
      </c>
      <c r="S16" s="3" t="s">
        <v>393</v>
      </c>
      <c r="U16" s="3" t="s">
        <v>394</v>
      </c>
      <c r="V16" s="3" t="s">
        <v>153</v>
      </c>
      <c r="X16" s="3" t="s">
        <v>395</v>
      </c>
      <c r="Y16" s="3" t="s">
        <v>238</v>
      </c>
      <c r="AD16" s="3" t="s">
        <v>396</v>
      </c>
      <c r="AE16" s="3" t="s">
        <v>397</v>
      </c>
      <c r="AF16" s="3" t="s">
        <v>62</v>
      </c>
      <c r="AQ16" s="3" t="s">
        <v>398</v>
      </c>
      <c r="AR16" s="3" t="s">
        <v>399</v>
      </c>
      <c r="AT16" s="27" t="s">
        <v>400</v>
      </c>
      <c r="AU16" s="3" t="s">
        <v>401</v>
      </c>
      <c r="AV16" s="30" t="s">
        <v>402</v>
      </c>
      <c r="BC16" s="3" t="str">
        <f>"Commissioningsleder"&amp;"("&amp;Tabel_Rolle[[#This Row],[Værdikode]]&amp;")"</f>
        <v>Commissioningsleder(R14)</v>
      </c>
      <c r="BD16" s="3" t="s">
        <v>403</v>
      </c>
      <c r="BR16" s="3" t="s">
        <v>404</v>
      </c>
      <c r="BS16" s="3" t="s">
        <v>405</v>
      </c>
      <c r="CB16" s="3"/>
      <c r="CC16" s="3"/>
      <c r="CD16" s="3"/>
      <c r="CE16" s="3"/>
      <c r="CF16" s="3"/>
      <c r="CG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row>
    <row r="17" spans="1:199">
      <c r="A17" s="9"/>
      <c r="B17" s="15" t="s">
        <v>406</v>
      </c>
      <c r="C17" s="16" t="s">
        <v>407</v>
      </c>
      <c r="E17" t="s">
        <v>408</v>
      </c>
      <c r="O17" s="3" t="s">
        <v>409</v>
      </c>
      <c r="R17" s="3" t="str">
        <f>"Forsynings- og bortledningsvirk."&amp;"("&amp;Tabel_Virksomhedstype[[#This Row],[Værdikode]]&amp;")"</f>
        <v>Forsynings- og bortledningsvirk.(B20)</v>
      </c>
      <c r="S17" s="3" t="s">
        <v>410</v>
      </c>
      <c r="U17" s="3" t="s">
        <v>411</v>
      </c>
      <c r="V17" s="3" t="s">
        <v>255</v>
      </c>
      <c r="X17" s="22" t="s">
        <v>412</v>
      </c>
      <c r="Y17" s="22">
        <v>4</v>
      </c>
      <c r="AQ17" s="3" t="s">
        <v>413</v>
      </c>
      <c r="AR17" s="3" t="s">
        <v>414</v>
      </c>
      <c r="AT17" s="27" t="s">
        <v>415</v>
      </c>
      <c r="AU17" s="3" t="s">
        <v>416</v>
      </c>
      <c r="AV17" s="30" t="s">
        <v>417</v>
      </c>
      <c r="BR17" s="3" t="s">
        <v>418</v>
      </c>
      <c r="BS17" s="3" t="s">
        <v>419</v>
      </c>
      <c r="CB17" s="3"/>
      <c r="CC17" s="3"/>
      <c r="CD17" s="3"/>
      <c r="CE17" s="3"/>
      <c r="CF17" s="3"/>
      <c r="CG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row>
    <row r="18" spans="1:199">
      <c r="A18" s="9"/>
      <c r="B18" s="15" t="s">
        <v>420</v>
      </c>
      <c r="C18" s="16" t="s">
        <v>421</v>
      </c>
      <c r="E18" t="s">
        <v>422</v>
      </c>
      <c r="O18" s="3" t="s">
        <v>423</v>
      </c>
      <c r="P18" s="3" t="s">
        <v>9</v>
      </c>
      <c r="R18" s="3" t="str">
        <f>"Forskning og uddannelse"&amp;"("&amp;Tabel_Virksomhedstype[[#This Row],[Værdikode]]&amp;")"</f>
        <v>Forskning og uddannelse(B21)</v>
      </c>
      <c r="S18" s="3" t="s">
        <v>424</v>
      </c>
      <c r="U18" s="3" t="s">
        <v>425</v>
      </c>
      <c r="V18" s="3" t="s">
        <v>309</v>
      </c>
      <c r="X18" s="22" t="s">
        <v>426</v>
      </c>
      <c r="Y18" s="22">
        <v>4</v>
      </c>
      <c r="AD18" s="3" t="s">
        <v>427</v>
      </c>
      <c r="AE18" s="3" t="s">
        <v>9</v>
      </c>
      <c r="AF18" s="3" t="s">
        <v>19</v>
      </c>
      <c r="AQ18" s="3" t="s">
        <v>428</v>
      </c>
      <c r="AR18" s="3" t="s">
        <v>429</v>
      </c>
      <c r="AT18" s="27" t="s">
        <v>430</v>
      </c>
      <c r="AU18" s="3" t="s">
        <v>431</v>
      </c>
      <c r="AV18" s="30" t="s">
        <v>432</v>
      </c>
      <c r="BR18" s="3" t="s">
        <v>433</v>
      </c>
      <c r="BS18" s="3" t="s">
        <v>434</v>
      </c>
      <c r="CB18" s="3"/>
      <c r="CC18" s="3"/>
      <c r="CD18" s="3"/>
      <c r="CE18" s="3"/>
      <c r="CF18" s="3"/>
      <c r="CG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row>
    <row r="19" spans="1:199">
      <c r="A19" s="9"/>
      <c r="B19" s="15" t="s">
        <v>435</v>
      </c>
      <c r="C19" s="16" t="s">
        <v>436</v>
      </c>
      <c r="E19" t="s">
        <v>437</v>
      </c>
      <c r="O19" s="3" t="s">
        <v>40</v>
      </c>
      <c r="P19" s="3" t="s">
        <v>41</v>
      </c>
      <c r="X19" s="22" t="s">
        <v>438</v>
      </c>
      <c r="Y19" s="22">
        <v>4</v>
      </c>
      <c r="AD19" s="3" t="str">
        <f>AD4</f>
        <v>Tegningsfil(F01)</v>
      </c>
      <c r="AE19" s="3" t="s">
        <v>61</v>
      </c>
      <c r="AF19" s="3" t="s">
        <v>62</v>
      </c>
      <c r="AM19"/>
      <c r="AN19"/>
      <c r="AQ19" s="3" t="s">
        <v>439</v>
      </c>
      <c r="AR19" s="3" t="s">
        <v>440</v>
      </c>
      <c r="AT19" s="27" t="s">
        <v>441</v>
      </c>
      <c r="AU19" s="3" t="s">
        <v>442</v>
      </c>
      <c r="AV19" s="30" t="s">
        <v>443</v>
      </c>
      <c r="BR19" s="3" t="s">
        <v>444</v>
      </c>
      <c r="BS19" s="3" t="s">
        <v>445</v>
      </c>
      <c r="CB19" s="3"/>
      <c r="CC19" s="3"/>
      <c r="CD19" s="3"/>
      <c r="CE19" s="3"/>
      <c r="CF19" s="3"/>
      <c r="CG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row>
    <row r="20" spans="1:199">
      <c r="A20" s="9" t="s">
        <v>446</v>
      </c>
      <c r="B20" s="15" t="s">
        <v>447</v>
      </c>
      <c r="C20" s="16" t="s">
        <v>448</v>
      </c>
      <c r="E20" t="s">
        <v>449</v>
      </c>
      <c r="O20" s="3" t="s">
        <v>51</v>
      </c>
      <c r="P20" s="3" t="s">
        <v>52</v>
      </c>
      <c r="X20" s="22" t="s">
        <v>450</v>
      </c>
      <c r="Y20" s="22">
        <v>4</v>
      </c>
      <c r="AD20" s="3" t="str">
        <f>AD9</f>
        <v>Digitalt plot/udtræk(F06)</v>
      </c>
      <c r="AE20" s="3" t="s">
        <v>241</v>
      </c>
      <c r="AF20" s="3" t="s">
        <v>62</v>
      </c>
      <c r="AM20"/>
      <c r="AN20"/>
      <c r="AQ20" s="3" t="s">
        <v>451</v>
      </c>
      <c r="AR20" s="3" t="s">
        <v>452</v>
      </c>
      <c r="AT20" s="27" t="s">
        <v>453</v>
      </c>
      <c r="AU20" s="3" t="s">
        <v>454</v>
      </c>
      <c r="AV20" s="30" t="s">
        <v>455</v>
      </c>
      <c r="BR20" s="3" t="s">
        <v>456</v>
      </c>
      <c r="BS20" s="3" t="s">
        <v>457</v>
      </c>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row>
    <row r="21" spans="1:199">
      <c r="A21" s="9"/>
      <c r="B21" s="15" t="s">
        <v>458</v>
      </c>
      <c r="C21" s="16" t="s">
        <v>459</v>
      </c>
      <c r="E21" t="s">
        <v>460</v>
      </c>
      <c r="O21" s="3" t="s">
        <v>92</v>
      </c>
      <c r="P21" s="3" t="s">
        <v>93</v>
      </c>
      <c r="R21"/>
      <c r="U21" s="3" t="s">
        <v>461</v>
      </c>
      <c r="V21" s="3" t="s">
        <v>9</v>
      </c>
      <c r="X21" s="22" t="s">
        <v>462</v>
      </c>
      <c r="Y21" s="22">
        <v>4</v>
      </c>
      <c r="AM21"/>
      <c r="AN21"/>
      <c r="AQ21" s="3" t="s">
        <v>463</v>
      </c>
      <c r="AR21" s="3" t="s">
        <v>464</v>
      </c>
      <c r="AT21" s="27" t="s">
        <v>465</v>
      </c>
      <c r="AU21" s="3" t="s">
        <v>466</v>
      </c>
      <c r="AV21" s="30" t="s">
        <v>467</v>
      </c>
      <c r="BR21" s="3" t="s">
        <v>468</v>
      </c>
      <c r="BS21" s="3" t="s">
        <v>469</v>
      </c>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row>
    <row r="22" spans="1:199">
      <c r="A22" s="9"/>
      <c r="B22" s="15" t="s">
        <v>470</v>
      </c>
      <c r="C22" s="16" t="s">
        <v>471</v>
      </c>
      <c r="E22" t="s">
        <v>472</v>
      </c>
      <c r="O22" s="3" t="s">
        <v>131</v>
      </c>
      <c r="P22" s="3" t="s">
        <v>132</v>
      </c>
      <c r="R22"/>
      <c r="V22" s="3" t="s">
        <v>42</v>
      </c>
      <c r="X22" s="22" t="s">
        <v>473</v>
      </c>
      <c r="Y22" s="22">
        <v>4</v>
      </c>
      <c r="AM22"/>
      <c r="AN22"/>
      <c r="AQ22" s="3" t="s">
        <v>474</v>
      </c>
      <c r="AR22" s="3" t="s">
        <v>475</v>
      </c>
      <c r="AT22" s="27" t="s">
        <v>476</v>
      </c>
      <c r="AU22" s="3" t="s">
        <v>477</v>
      </c>
      <c r="AV22" s="30" t="s">
        <v>478</v>
      </c>
      <c r="BR22" s="3" t="s">
        <v>479</v>
      </c>
      <c r="BS22" s="3" t="s">
        <v>480</v>
      </c>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row>
    <row r="23" spans="1:199">
      <c r="A23" s="9"/>
      <c r="B23" s="23" t="s">
        <v>481</v>
      </c>
      <c r="C23" s="16" t="s">
        <v>482</v>
      </c>
      <c r="E23" t="s">
        <v>483</v>
      </c>
      <c r="H23" t="str">
        <f>E12</f>
        <v>Udfyld selv de grønne felter, eller tilføj nye ↓</v>
      </c>
      <c r="O23" s="3" t="s">
        <v>167</v>
      </c>
      <c r="P23" s="3" t="s">
        <v>168</v>
      </c>
      <c r="R23"/>
      <c r="U23" s="3" t="s">
        <v>62</v>
      </c>
      <c r="V23" s="3" t="s">
        <v>484</v>
      </c>
      <c r="X23" s="22" t="s">
        <v>485</v>
      </c>
      <c r="Y23" s="22">
        <v>4</v>
      </c>
      <c r="AM23"/>
      <c r="AN23"/>
      <c r="AQ23" s="3" t="s">
        <v>486</v>
      </c>
      <c r="AR23" s="3" t="s">
        <v>487</v>
      </c>
      <c r="AT23" s="27" t="s">
        <v>488</v>
      </c>
      <c r="AU23" s="3" t="s">
        <v>489</v>
      </c>
      <c r="AV23" s="30" t="s">
        <v>490</v>
      </c>
      <c r="BR23" s="3" t="s">
        <v>491</v>
      </c>
      <c r="BS23" s="3" t="s">
        <v>492</v>
      </c>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row>
    <row r="24" spans="1:199">
      <c r="A24" s="9" t="s">
        <v>446</v>
      </c>
      <c r="B24" s="15" t="s">
        <v>493</v>
      </c>
      <c r="C24" s="16" t="s">
        <v>494</v>
      </c>
      <c r="E24" t="s">
        <v>495</v>
      </c>
      <c r="H24" t="s">
        <v>496</v>
      </c>
      <c r="O24" s="3" t="s">
        <v>199</v>
      </c>
      <c r="P24" s="3" t="s">
        <v>200</v>
      </c>
      <c r="R24"/>
      <c r="U24" s="3" t="s">
        <v>321</v>
      </c>
      <c r="V24" s="3" t="s">
        <v>58</v>
      </c>
      <c r="X24" s="22" t="s">
        <v>497</v>
      </c>
      <c r="Y24" s="22">
        <v>4</v>
      </c>
      <c r="Z24"/>
      <c r="AA24"/>
      <c r="AB24"/>
      <c r="AD24" s="3" t="s">
        <v>498</v>
      </c>
      <c r="AE24" s="3" t="s">
        <v>9</v>
      </c>
      <c r="AF24" s="3" t="s">
        <v>19</v>
      </c>
      <c r="AM24"/>
      <c r="AN24"/>
      <c r="AQ24" s="3" t="s">
        <v>499</v>
      </c>
      <c r="AR24" s="3" t="s">
        <v>500</v>
      </c>
      <c r="AT24" s="27" t="s">
        <v>501</v>
      </c>
      <c r="AU24" s="3" t="s">
        <v>502</v>
      </c>
      <c r="AV24" s="30" t="s">
        <v>503</v>
      </c>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row>
    <row r="25" spans="1:199">
      <c r="A25" s="9"/>
      <c r="B25" s="15" t="s">
        <v>504</v>
      </c>
      <c r="C25" s="16" t="s">
        <v>505</v>
      </c>
      <c r="E25" t="s">
        <v>506</v>
      </c>
      <c r="H25" t="s">
        <v>507</v>
      </c>
      <c r="O25" s="3" t="s">
        <v>231</v>
      </c>
      <c r="P25" s="3" t="s">
        <v>232</v>
      </c>
      <c r="R25"/>
      <c r="U25" s="3" t="s">
        <v>379</v>
      </c>
      <c r="V25" s="3" t="s">
        <v>99</v>
      </c>
      <c r="X25" s="22" t="s">
        <v>508</v>
      </c>
      <c r="Y25" s="22">
        <v>4</v>
      </c>
      <c r="Z25"/>
      <c r="AA25"/>
      <c r="AB25"/>
      <c r="AD25" s="3" t="str">
        <f t="shared" ref="AD25:AD32" si="1">AD4</f>
        <v>Tegningsfil(F01)</v>
      </c>
      <c r="AE25" s="3" t="s">
        <v>61</v>
      </c>
      <c r="AF25" s="3" t="s">
        <v>62</v>
      </c>
      <c r="AM25"/>
      <c r="AN25"/>
      <c r="AQ25" s="3" t="s">
        <v>509</v>
      </c>
      <c r="AR25" s="3" t="s">
        <v>510</v>
      </c>
      <c r="AT25" s="27" t="s">
        <v>511</v>
      </c>
      <c r="AU25" s="3" t="s">
        <v>512</v>
      </c>
      <c r="AV25" s="30" t="s">
        <v>513</v>
      </c>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row>
    <row r="26" spans="1:199">
      <c r="A26" s="9"/>
      <c r="B26" s="15" t="s">
        <v>514</v>
      </c>
      <c r="C26" s="16" t="s">
        <v>515</v>
      </c>
      <c r="E26" t="s">
        <v>516</v>
      </c>
      <c r="H26" t="s">
        <v>517</v>
      </c>
      <c r="O26" s="3" t="s">
        <v>263</v>
      </c>
      <c r="P26" s="3" t="s">
        <v>264</v>
      </c>
      <c r="R26"/>
      <c r="U26" s="112" t="s">
        <v>518</v>
      </c>
      <c r="V26" s="3" t="s">
        <v>519</v>
      </c>
      <c r="X26" s="22" t="s">
        <v>520</v>
      </c>
      <c r="Y26" s="22">
        <v>4</v>
      </c>
      <c r="Z26"/>
      <c r="AA26"/>
      <c r="AB26"/>
      <c r="AD26" s="3" t="str">
        <f t="shared" si="1"/>
        <v>Fagmodel(F02)</v>
      </c>
      <c r="AE26" s="3" t="s">
        <v>102</v>
      </c>
      <c r="AF26" s="3" t="s">
        <v>62</v>
      </c>
      <c r="AM26"/>
      <c r="AN26"/>
      <c r="AQ26" s="3" t="s">
        <v>521</v>
      </c>
      <c r="AR26" s="3" t="s">
        <v>522</v>
      </c>
      <c r="AT26" s="27" t="s">
        <v>523</v>
      </c>
      <c r="AU26" s="3" t="s">
        <v>524</v>
      </c>
      <c r="AV26" s="30" t="s">
        <v>525</v>
      </c>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row>
    <row r="27" spans="1:199" ht="15.75" thickBot="1">
      <c r="A27" s="9"/>
      <c r="B27" s="24" t="s">
        <v>526</v>
      </c>
      <c r="C27" s="25" t="s">
        <v>527</v>
      </c>
      <c r="E27" t="s">
        <v>528</v>
      </c>
      <c r="H27" t="s">
        <v>529</v>
      </c>
      <c r="O27" s="3" t="s">
        <v>291</v>
      </c>
      <c r="P27" s="3" t="s">
        <v>292</v>
      </c>
      <c r="U27" s="112" t="s">
        <v>530</v>
      </c>
      <c r="V27" s="3" t="s">
        <v>531</v>
      </c>
      <c r="X27" s="22" t="s">
        <v>532</v>
      </c>
      <c r="Y27" s="22">
        <v>4</v>
      </c>
      <c r="Z27"/>
      <c r="AA27"/>
      <c r="AB27"/>
      <c r="AD27" s="3" t="str">
        <f t="shared" si="1"/>
        <v>Udv.model(F03)</v>
      </c>
      <c r="AE27" s="3" t="s">
        <v>139</v>
      </c>
      <c r="AF27" s="3" t="s">
        <v>62</v>
      </c>
      <c r="AM27"/>
      <c r="AN27"/>
      <c r="AQ27" s="3" t="s">
        <v>533</v>
      </c>
      <c r="AR27" s="3" t="s">
        <v>534</v>
      </c>
      <c r="AT27" s="27" t="s">
        <v>535</v>
      </c>
      <c r="AU27" s="3" t="s">
        <v>536</v>
      </c>
      <c r="AV27" s="30" t="s">
        <v>537</v>
      </c>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row>
    <row r="28" spans="1:199">
      <c r="E28" t="s">
        <v>538</v>
      </c>
      <c r="H28" t="s">
        <v>539</v>
      </c>
      <c r="O28" s="3" t="s">
        <v>540</v>
      </c>
      <c r="P28" s="3" t="s">
        <v>541</v>
      </c>
      <c r="U28" s="112" t="s">
        <v>542</v>
      </c>
      <c r="V28" s="3" t="s">
        <v>543</v>
      </c>
      <c r="X28" s="22" t="s">
        <v>544</v>
      </c>
      <c r="Y28" s="22">
        <v>4</v>
      </c>
      <c r="Z28"/>
      <c r="AA28"/>
      <c r="AB28"/>
      <c r="AD28" s="3" t="str">
        <f t="shared" si="1"/>
        <v>Fællesmodel(F04)</v>
      </c>
      <c r="AE28" s="3" t="s">
        <v>175</v>
      </c>
      <c r="AF28" s="3" t="s">
        <v>62</v>
      </c>
      <c r="AM28"/>
      <c r="AN28"/>
      <c r="AQ28" s="3" t="s">
        <v>545</v>
      </c>
      <c r="AR28" s="3" t="s">
        <v>546</v>
      </c>
      <c r="AT28" s="27" t="s">
        <v>547</v>
      </c>
      <c r="AU28" s="3" t="s">
        <v>548</v>
      </c>
      <c r="AV28" s="30" t="s">
        <v>549</v>
      </c>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row>
    <row r="29" spans="1:199">
      <c r="E29" t="s">
        <v>550</v>
      </c>
      <c r="H29" t="s">
        <v>551</v>
      </c>
      <c r="O29" s="3" t="s">
        <v>552</v>
      </c>
      <c r="P29" s="3" t="s">
        <v>553</v>
      </c>
      <c r="U29" s="112" t="s">
        <v>554</v>
      </c>
      <c r="V29" s="3" t="s">
        <v>555</v>
      </c>
      <c r="X29" s="22" t="s">
        <v>556</v>
      </c>
      <c r="Y29" s="22">
        <v>4</v>
      </c>
      <c r="Z29"/>
      <c r="AA29"/>
      <c r="AB29"/>
      <c r="AD29" s="3" t="str">
        <f t="shared" si="1"/>
        <v>Modeludtræksfil(F05)</v>
      </c>
      <c r="AE29" s="3" t="s">
        <v>207</v>
      </c>
      <c r="AF29" s="3" t="s">
        <v>62</v>
      </c>
      <c r="AM29"/>
      <c r="AN29"/>
      <c r="AQ29" s="3" t="s">
        <v>557</v>
      </c>
      <c r="AR29" s="3" t="s">
        <v>558</v>
      </c>
      <c r="AT29" s="27" t="s">
        <v>559</v>
      </c>
      <c r="AU29" s="3" t="s">
        <v>560</v>
      </c>
      <c r="AV29" s="30" t="s">
        <v>561</v>
      </c>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row>
    <row r="30" spans="1:199">
      <c r="H30" t="s">
        <v>562</v>
      </c>
      <c r="O30" s="3" t="s">
        <v>563</v>
      </c>
      <c r="P30" s="3" t="s">
        <v>564</v>
      </c>
      <c r="U30" s="112" t="s">
        <v>565</v>
      </c>
      <c r="V30" s="3" t="s">
        <v>566</v>
      </c>
      <c r="Z30"/>
      <c r="AA30"/>
      <c r="AB30"/>
      <c r="AD30" s="3" t="str">
        <f t="shared" si="1"/>
        <v>Digitalt plot/udtræk(F06)</v>
      </c>
      <c r="AE30" s="3" t="s">
        <v>241</v>
      </c>
      <c r="AF30" s="3" t="s">
        <v>62</v>
      </c>
      <c r="AM30"/>
      <c r="AN30"/>
      <c r="AQ30" s="3" t="s">
        <v>567</v>
      </c>
      <c r="AR30" s="3" t="s">
        <v>568</v>
      </c>
      <c r="AT30" s="27" t="s">
        <v>569</v>
      </c>
      <c r="AU30" s="3" t="s">
        <v>570</v>
      </c>
      <c r="AV30" s="30" t="s">
        <v>571</v>
      </c>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row>
    <row r="31" spans="1:199">
      <c r="H31" t="s">
        <v>572</v>
      </c>
      <c r="O31" s="3" t="s">
        <v>573</v>
      </c>
      <c r="P31" s="3" t="s">
        <v>574</v>
      </c>
      <c r="U31" s="112" t="s">
        <v>575</v>
      </c>
      <c r="V31" s="3" t="s">
        <v>576</v>
      </c>
      <c r="Z31"/>
      <c r="AA31"/>
      <c r="AB31"/>
      <c r="AD31" s="3" t="str">
        <f t="shared" si="1"/>
        <v>Notationsfil(F07)</v>
      </c>
      <c r="AE31" s="3" t="s">
        <v>271</v>
      </c>
      <c r="AF31" s="3" t="s">
        <v>62</v>
      </c>
      <c r="AM31"/>
      <c r="AN31"/>
      <c r="AT31" s="27" t="s">
        <v>577</v>
      </c>
      <c r="AU31" s="3" t="s">
        <v>578</v>
      </c>
      <c r="AV31" s="30" t="s">
        <v>579</v>
      </c>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row>
    <row r="32" spans="1:199">
      <c r="H32" t="s">
        <v>580</v>
      </c>
      <c r="O32" s="3" t="s">
        <v>581</v>
      </c>
      <c r="P32" s="3" t="s">
        <v>582</v>
      </c>
      <c r="U32" s="3" t="s">
        <v>394</v>
      </c>
      <c r="V32" s="3" t="s">
        <v>153</v>
      </c>
      <c r="Z32"/>
      <c r="AA32"/>
      <c r="AB32"/>
      <c r="AD32" s="3" t="str">
        <f t="shared" si="1"/>
        <v>Symbolfil(F08)</v>
      </c>
      <c r="AE32" s="3" t="s">
        <v>299</v>
      </c>
      <c r="AF32" s="3" t="s">
        <v>62</v>
      </c>
      <c r="AM32"/>
      <c r="AN32"/>
      <c r="AQ32" s="8" t="s">
        <v>583</v>
      </c>
      <c r="AR32" s="3" t="s">
        <v>9</v>
      </c>
      <c r="AT32" s="27" t="s">
        <v>584</v>
      </c>
      <c r="AU32" s="3" t="s">
        <v>585</v>
      </c>
      <c r="AV32" s="30" t="s">
        <v>586</v>
      </c>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row>
    <row r="33" spans="5:199">
      <c r="E33" t="str">
        <f>E1</f>
        <v>Udfyld selv de grønne felter, eller tilføj nye ↓</v>
      </c>
      <c r="H33" t="s">
        <v>587</v>
      </c>
      <c r="U33" s="3" t="s">
        <v>411</v>
      </c>
      <c r="V33" s="3" t="s">
        <v>255</v>
      </c>
      <c r="Z33"/>
      <c r="AA33"/>
      <c r="AB33"/>
      <c r="AM33"/>
      <c r="AN33"/>
      <c r="AQ33" s="8"/>
      <c r="AT33" s="27" t="s">
        <v>588</v>
      </c>
      <c r="AU33" s="3" t="s">
        <v>589</v>
      </c>
      <c r="AV33" s="30" t="s">
        <v>590</v>
      </c>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row>
    <row r="34" spans="5:199">
      <c r="E34" t="s">
        <v>591</v>
      </c>
      <c r="H34" t="s">
        <v>592</v>
      </c>
      <c r="U34" s="3" t="s">
        <v>425</v>
      </c>
      <c r="V34" s="3" t="s">
        <v>309</v>
      </c>
      <c r="Z34"/>
      <c r="AA34"/>
      <c r="AB34"/>
      <c r="AM34"/>
      <c r="AN34"/>
      <c r="AQ34" s="8" t="s">
        <v>108</v>
      </c>
      <c r="AR34" s="3" t="s">
        <v>109</v>
      </c>
      <c r="AT34" s="27" t="s">
        <v>593</v>
      </c>
      <c r="AU34" s="3" t="s">
        <v>594</v>
      </c>
      <c r="AV34" s="30" t="s">
        <v>595</v>
      </c>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row>
    <row r="35" spans="5:199">
      <c r="E35" s="241" t="s">
        <v>596</v>
      </c>
      <c r="H35" t="s">
        <v>597</v>
      </c>
      <c r="AM35"/>
      <c r="AN35"/>
      <c r="AQ35" s="3" t="s">
        <v>598</v>
      </c>
      <c r="AR35" s="3" t="s">
        <v>147</v>
      </c>
      <c r="AT35" s="27" t="s">
        <v>599</v>
      </c>
      <c r="AU35" s="3" t="s">
        <v>600</v>
      </c>
      <c r="AV35" s="30" t="s">
        <v>601</v>
      </c>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row>
    <row r="36" spans="5:199">
      <c r="E36" s="242" t="s">
        <v>602</v>
      </c>
      <c r="H36" t="s">
        <v>603</v>
      </c>
      <c r="AD36" s="3" t="s">
        <v>604</v>
      </c>
      <c r="AE36" s="3" t="s">
        <v>9</v>
      </c>
      <c r="AF36" s="3" t="s">
        <v>19</v>
      </c>
      <c r="AQ36" s="3" t="s">
        <v>605</v>
      </c>
      <c r="AR36" s="3" t="s">
        <v>277</v>
      </c>
      <c r="AT36" s="27" t="s">
        <v>606</v>
      </c>
      <c r="AU36" s="3" t="s">
        <v>607</v>
      </c>
      <c r="AV36" s="30" t="s">
        <v>608</v>
      </c>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row>
    <row r="37" spans="5:199">
      <c r="E37" s="241" t="s">
        <v>609</v>
      </c>
      <c r="H37" t="s">
        <v>610</v>
      </c>
      <c r="AD37" s="3" t="str">
        <f>AD5</f>
        <v>Fagmodel(F02)</v>
      </c>
      <c r="AE37" s="3" t="s">
        <v>102</v>
      </c>
      <c r="AF37" s="3" t="s">
        <v>62</v>
      </c>
      <c r="AQ37" s="3" t="s">
        <v>611</v>
      </c>
      <c r="AR37" s="3" t="s">
        <v>325</v>
      </c>
      <c r="AT37" s="27" t="s">
        <v>612</v>
      </c>
      <c r="AU37" s="3" t="s">
        <v>613</v>
      </c>
      <c r="AV37" s="30" t="s">
        <v>614</v>
      </c>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row>
    <row r="38" spans="5:199">
      <c r="E38" s="242" t="s">
        <v>615</v>
      </c>
      <c r="H38" t="s">
        <v>616</v>
      </c>
      <c r="AD38" s="3" t="str">
        <f>AD7</f>
        <v>Fællesmodel(F04)</v>
      </c>
      <c r="AE38" s="3" t="s">
        <v>175</v>
      </c>
      <c r="AF38" s="3" t="s">
        <v>62</v>
      </c>
      <c r="AQ38" s="3" t="s">
        <v>346</v>
      </c>
      <c r="AR38" s="3" t="s">
        <v>347</v>
      </c>
      <c r="AT38" s="27" t="s">
        <v>617</v>
      </c>
      <c r="AU38" s="3" t="s">
        <v>618</v>
      </c>
      <c r="AV38" s="30" t="s">
        <v>619</v>
      </c>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row>
    <row r="39" spans="5:199">
      <c r="E39" s="241" t="s">
        <v>620</v>
      </c>
      <c r="H39" t="s">
        <v>621</v>
      </c>
      <c r="U39" s="3" t="s">
        <v>409</v>
      </c>
      <c r="AQ39" s="3" t="s">
        <v>486</v>
      </c>
      <c r="AR39" s="3" t="s">
        <v>487</v>
      </c>
      <c r="AT39" s="27" t="s">
        <v>622</v>
      </c>
      <c r="AU39" s="3" t="s">
        <v>623</v>
      </c>
      <c r="AV39" s="30" t="s">
        <v>624</v>
      </c>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row>
    <row r="40" spans="5:199">
      <c r="E40" s="242" t="s">
        <v>625</v>
      </c>
      <c r="H40" t="s">
        <v>626</v>
      </c>
      <c r="U40" s="3" t="s">
        <v>627</v>
      </c>
      <c r="V40" s="3" t="s">
        <v>9</v>
      </c>
      <c r="AT40" s="27" t="s">
        <v>628</v>
      </c>
      <c r="AU40" s="3" t="s">
        <v>629</v>
      </c>
      <c r="AV40" s="30" t="s">
        <v>630</v>
      </c>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row>
    <row r="41" spans="5:199">
      <c r="E41" s="241" t="s">
        <v>631</v>
      </c>
      <c r="H41" t="s">
        <v>632</v>
      </c>
      <c r="V41" s="3" t="s">
        <v>42</v>
      </c>
      <c r="AT41" s="27" t="s">
        <v>633</v>
      </c>
      <c r="AU41" s="3" t="s">
        <v>634</v>
      </c>
      <c r="AV41" s="30" t="s">
        <v>635</v>
      </c>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row>
    <row r="42" spans="5:199">
      <c r="E42" s="242" t="s">
        <v>636</v>
      </c>
      <c r="H42" t="s">
        <v>637</v>
      </c>
      <c r="U42" s="26" t="str">
        <f>"BASIS"&amp;" ("&amp;Tabel_Indholdstype_DOK[[#This Row],[Værdikode]]&amp;")"</f>
        <v>BASIS (C01)</v>
      </c>
      <c r="V42" s="3" t="s">
        <v>56</v>
      </c>
      <c r="AD42" s="3" t="s">
        <v>638</v>
      </c>
      <c r="AE42" s="3" t="s">
        <v>9</v>
      </c>
      <c r="AF42" s="3" t="s">
        <v>19</v>
      </c>
      <c r="AT42" s="27" t="s">
        <v>639</v>
      </c>
      <c r="AU42" s="3" t="s">
        <v>640</v>
      </c>
      <c r="AV42" s="30" t="s">
        <v>641</v>
      </c>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row>
    <row r="43" spans="5:199">
      <c r="E43" s="241" t="s">
        <v>642</v>
      </c>
      <c r="H43" t="s">
        <v>643</v>
      </c>
      <c r="U43" s="112" t="str">
        <f>"  Arkiveringsfortegnelse"&amp;" ("&amp;Tabel_Indholdstype_DOK[[#This Row],[Værdikode]]&amp;")"</f>
        <v xml:space="preserve">  Arkiveringsfortegnelse (C01.01)</v>
      </c>
      <c r="V43" s="3" t="s">
        <v>644</v>
      </c>
      <c r="AD43" s="3" t="str">
        <f>AD10</f>
        <v>Notationsfil(F07)</v>
      </c>
      <c r="AE43" s="3" t="s">
        <v>271</v>
      </c>
      <c r="AF43" s="3" t="s">
        <v>62</v>
      </c>
      <c r="AT43" s="27" t="s">
        <v>645</v>
      </c>
      <c r="AU43" s="3" t="s">
        <v>646</v>
      </c>
      <c r="AV43" s="30" t="s">
        <v>647</v>
      </c>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row>
    <row r="44" spans="5:199">
      <c r="E44" s="242" t="s">
        <v>648</v>
      </c>
      <c r="H44" t="s">
        <v>649</v>
      </c>
      <c r="U44" s="112" t="str">
        <f>"  Organisation"&amp;" ("&amp;Tabel_Indholdstype_DOK[[#This Row],[Værdikode]]&amp;")"</f>
        <v xml:space="preserve">  Organisation (C01.02)</v>
      </c>
      <c r="V44" s="3" t="s">
        <v>650</v>
      </c>
      <c r="AD44" s="3" t="str">
        <f>AD11</f>
        <v>Symbolfil(F08)</v>
      </c>
      <c r="AE44" s="3" t="s">
        <v>299</v>
      </c>
      <c r="AF44" s="3" t="s">
        <v>62</v>
      </c>
      <c r="AT44" s="27" t="s">
        <v>651</v>
      </c>
      <c r="AU44" s="3" t="s">
        <v>652</v>
      </c>
      <c r="AV44" s="30" t="s">
        <v>653</v>
      </c>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row>
    <row r="45" spans="5:199">
      <c r="E45" s="241" t="s">
        <v>654</v>
      </c>
      <c r="H45" t="s">
        <v>655</v>
      </c>
      <c r="U45" s="112" t="str">
        <f>"  Skabelon"&amp;" ("&amp;Tabel_Indholdstype_DOK[[#This Row],[Værdikode]]&amp;")"</f>
        <v xml:space="preserve">  Skabelon (C01.03)</v>
      </c>
      <c r="V45" s="8" t="s">
        <v>656</v>
      </c>
      <c r="AT45" s="27" t="s">
        <v>657</v>
      </c>
      <c r="AU45" s="3" t="s">
        <v>658</v>
      </c>
      <c r="AV45" s="30" t="s">
        <v>659</v>
      </c>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row>
    <row r="46" spans="5:199">
      <c r="E46" s="242" t="s">
        <v>660</v>
      </c>
      <c r="H46" t="s">
        <v>661</v>
      </c>
      <c r="U46" s="26" t="s">
        <v>96</v>
      </c>
      <c r="V46" s="3" t="s">
        <v>97</v>
      </c>
      <c r="AT46" s="27" t="s">
        <v>662</v>
      </c>
      <c r="AU46" s="3" t="s">
        <v>663</v>
      </c>
      <c r="AV46" s="30" t="s">
        <v>664</v>
      </c>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row>
    <row r="47" spans="5:199">
      <c r="E47" s="241" t="s">
        <v>665</v>
      </c>
      <c r="H47" t="s">
        <v>666</v>
      </c>
      <c r="U47" s="112" t="str">
        <f>"  Aflevering"&amp;" ("&amp;Tabel_Indholdstype_DOK[[#This Row],[Værdikode]]&amp;")"</f>
        <v xml:space="preserve">  Aflevering (C02.01)</v>
      </c>
      <c r="V47" s="3" t="s">
        <v>667</v>
      </c>
      <c r="AT47" s="27" t="s">
        <v>668</v>
      </c>
      <c r="AU47" s="3" t="s">
        <v>669</v>
      </c>
      <c r="AV47" s="30" t="s">
        <v>670</v>
      </c>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row>
    <row r="48" spans="5:199">
      <c r="E48" s="242" t="s">
        <v>671</v>
      </c>
      <c r="H48" t="s">
        <v>672</v>
      </c>
      <c r="U48" s="112" t="str">
        <f>"  Forsikring"&amp;" ("&amp;Tabel_Indholdstype_DOK[[#This Row],[Værdikode]]&amp;")"</f>
        <v xml:space="preserve">  Forsikring (C02.02)</v>
      </c>
      <c r="V48" s="3" t="s">
        <v>673</v>
      </c>
      <c r="AD48" s="3" t="s">
        <v>674</v>
      </c>
      <c r="AE48" s="3" t="s">
        <v>9</v>
      </c>
      <c r="AF48" s="3" t="s">
        <v>19</v>
      </c>
      <c r="AT48" s="27" t="s">
        <v>675</v>
      </c>
      <c r="AU48" s="3" t="s">
        <v>676</v>
      </c>
      <c r="AV48" s="30" t="s">
        <v>677</v>
      </c>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row>
    <row r="49" spans="5:199">
      <c r="E49" s="241" t="s">
        <v>678</v>
      </c>
      <c r="H49" t="s">
        <v>679</v>
      </c>
      <c r="U49" s="112" t="str">
        <f>"  Fuldmagt"&amp;" ("&amp;Tabel_Indholdstype_DOK[[#This Row],[Værdikode]]&amp;")"</f>
        <v xml:space="preserve">  Fuldmagt (C02.03)</v>
      </c>
      <c r="V49" s="3" t="s">
        <v>680</v>
      </c>
      <c r="AD49" s="3" t="s">
        <v>681</v>
      </c>
      <c r="AE49" s="3" t="s">
        <v>207</v>
      </c>
      <c r="AF49" s="3" t="s">
        <v>62</v>
      </c>
      <c r="AQ49"/>
      <c r="AT49" s="27" t="s">
        <v>682</v>
      </c>
      <c r="AU49" s="3" t="s">
        <v>683</v>
      </c>
      <c r="AV49" s="30" t="s">
        <v>684</v>
      </c>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row>
    <row r="50" spans="5:199">
      <c r="E50" s="242" t="s">
        <v>685</v>
      </c>
      <c r="H50" t="s">
        <v>686</v>
      </c>
      <c r="U50" s="112" t="str">
        <f>"  Garanti"&amp;" ("&amp;Tabel_Indholdstype_DOK[[#This Row],[Værdikode]]&amp;")"</f>
        <v xml:space="preserve">  Garanti (C02.04)</v>
      </c>
      <c r="V50" s="3" t="s">
        <v>687</v>
      </c>
      <c r="AD50" s="3" t="s">
        <v>688</v>
      </c>
      <c r="AE50" s="3" t="s">
        <v>241</v>
      </c>
      <c r="AF50" s="3" t="s">
        <v>62</v>
      </c>
      <c r="AQ50"/>
      <c r="AT50" s="27" t="s">
        <v>689</v>
      </c>
      <c r="AU50" s="3" t="s">
        <v>690</v>
      </c>
      <c r="AV50" s="30" t="s">
        <v>691</v>
      </c>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row>
    <row r="51" spans="5:199">
      <c r="E51" s="241" t="s">
        <v>692</v>
      </c>
      <c r="H51" t="s">
        <v>693</v>
      </c>
      <c r="U51" s="112" t="str">
        <f>"  Kontrakt"&amp;" ("&amp;Tabel_Indholdstype_DOK[[#This Row],[Værdikode]]&amp;")"</f>
        <v xml:space="preserve">  Kontrakt (C02.05)</v>
      </c>
      <c r="V51" s="3" t="s">
        <v>694</v>
      </c>
      <c r="AQ51"/>
      <c r="AT51" s="27" t="s">
        <v>695</v>
      </c>
      <c r="AU51" s="3" t="s">
        <v>696</v>
      </c>
      <c r="AV51" s="30" t="s">
        <v>697</v>
      </c>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row>
    <row r="52" spans="5:199">
      <c r="E52" s="242" t="s">
        <v>698</v>
      </c>
      <c r="H52" t="s">
        <v>699</v>
      </c>
      <c r="U52" s="112" t="str">
        <f>"  Aftaleseddel"&amp;" ("&amp;Tabel_Indholdstype_DOK[[#This Row],[Værdikode]]&amp;")"</f>
        <v xml:space="preserve">  Aftaleseddel (C02.06)</v>
      </c>
      <c r="V52" s="3" t="s">
        <v>700</v>
      </c>
      <c r="AQ52"/>
      <c r="AT52" s="27" t="s">
        <v>701</v>
      </c>
      <c r="AU52" s="3" t="s">
        <v>702</v>
      </c>
      <c r="AV52" s="30" t="s">
        <v>703</v>
      </c>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row>
    <row r="53" spans="5:199">
      <c r="E53" s="241" t="s">
        <v>704</v>
      </c>
      <c r="H53" t="s">
        <v>705</v>
      </c>
      <c r="U53" s="112" t="str">
        <f>"  IKT"&amp;" ("&amp;Tabel_Indholdstype_DOK[[#This Row],[Værdikode]]&amp;")"</f>
        <v xml:space="preserve">  IKT (C02.07)</v>
      </c>
      <c r="V53" s="3" t="s">
        <v>706</v>
      </c>
      <c r="AD53"/>
      <c r="AE53"/>
      <c r="AF53"/>
      <c r="AQ53"/>
      <c r="AT53" s="27" t="s">
        <v>707</v>
      </c>
      <c r="AU53" s="3" t="s">
        <v>708</v>
      </c>
      <c r="AV53" s="30" t="s">
        <v>709</v>
      </c>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row>
    <row r="54" spans="5:199">
      <c r="E54" s="242" t="s">
        <v>710</v>
      </c>
      <c r="H54" t="s">
        <v>711</v>
      </c>
      <c r="U54" s="26" t="s">
        <v>712</v>
      </c>
      <c r="V54" s="3" t="s">
        <v>136</v>
      </c>
      <c r="AD54"/>
      <c r="AE54"/>
      <c r="AF54"/>
      <c r="AQ54"/>
      <c r="AT54" s="27" t="s">
        <v>713</v>
      </c>
      <c r="AU54" s="3" t="s">
        <v>714</v>
      </c>
      <c r="AV54" s="30" t="s">
        <v>715</v>
      </c>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row>
    <row r="55" spans="5:199">
      <c r="E55" s="241" t="s">
        <v>716</v>
      </c>
      <c r="H55" t="s">
        <v>717</v>
      </c>
      <c r="U55" s="112" t="str">
        <f>"  Betalingsplan"&amp;" ("&amp;Tabel_Indholdstype_DOK[[#This Row],[Værdikode]]&amp;")"</f>
        <v xml:space="preserve">  Betalingsplan (C03.01)</v>
      </c>
      <c r="V55" s="3" t="s">
        <v>718</v>
      </c>
      <c r="AD55"/>
      <c r="AE55"/>
      <c r="AF55"/>
      <c r="AQ55"/>
      <c r="AT55" s="27" t="s">
        <v>719</v>
      </c>
      <c r="AU55" s="3" t="s">
        <v>720</v>
      </c>
      <c r="AV55" s="30" t="s">
        <v>721</v>
      </c>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row>
    <row r="56" spans="5:199">
      <c r="E56" s="242" t="s">
        <v>722</v>
      </c>
      <c r="H56"/>
      <c r="U56" s="112" t="str">
        <f>"  Bevilling"&amp;" ("&amp;Tabel_Indholdstype_DOK[[#This Row],[Værdikode]]&amp;")"</f>
        <v xml:space="preserve">  Bevilling (C03.02)</v>
      </c>
      <c r="V56" s="3" t="s">
        <v>723</v>
      </c>
      <c r="AD56"/>
      <c r="AE56"/>
      <c r="AF56"/>
      <c r="AQ56"/>
      <c r="AT56" s="27" t="s">
        <v>724</v>
      </c>
      <c r="AU56" s="3" t="s">
        <v>725</v>
      </c>
      <c r="AV56" s="30" t="s">
        <v>726</v>
      </c>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row>
    <row r="57" spans="5:199">
      <c r="E57" s="241" t="s">
        <v>727</v>
      </c>
      <c r="U57" s="112" t="str">
        <f>"  Budget"&amp;" ("&amp;Tabel_Indholdstype_DOK[[#This Row],[Værdikode]]&amp;")"</f>
        <v xml:space="preserve">  Budget (C03.03)</v>
      </c>
      <c r="V57" s="3" t="s">
        <v>728</v>
      </c>
      <c r="AD57"/>
      <c r="AE57"/>
      <c r="AF57"/>
      <c r="AQ57"/>
      <c r="AT57" s="27" t="s">
        <v>729</v>
      </c>
      <c r="AU57" s="3" t="s">
        <v>730</v>
      </c>
      <c r="AV57" s="30" t="s">
        <v>731</v>
      </c>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row>
    <row r="58" spans="5:199">
      <c r="E58" s="242" t="s">
        <v>732</v>
      </c>
      <c r="U58" s="112" t="str">
        <f>"  Regnskab"&amp;" ("&amp;Tabel_Indholdstype_DOK[[#This Row],[Værdikode]]&amp;")"</f>
        <v xml:space="preserve">  Regnskab (C03.04)</v>
      </c>
      <c r="V58" s="3" t="s">
        <v>733</v>
      </c>
      <c r="AD58"/>
      <c r="AE58"/>
      <c r="AF58"/>
      <c r="AQ58"/>
      <c r="AT58" s="27" t="s">
        <v>734</v>
      </c>
      <c r="AU58" s="3" t="s">
        <v>735</v>
      </c>
      <c r="AV58" s="30" t="s">
        <v>736</v>
      </c>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row>
    <row r="59" spans="5:199">
      <c r="E59" s="241" t="s">
        <v>737</v>
      </c>
      <c r="U59" s="112" t="str">
        <f>"  Faktura"&amp;" ("&amp;Tabel_Indholdstype_DOK[[#This Row],[Værdikode]]&amp;")"</f>
        <v xml:space="preserve">  Faktura (C03.05)</v>
      </c>
      <c r="V59" s="3" t="s">
        <v>738</v>
      </c>
      <c r="AD59"/>
      <c r="AE59"/>
      <c r="AF59"/>
      <c r="AQ59"/>
      <c r="AT59" s="27" t="s">
        <v>739</v>
      </c>
      <c r="AU59" s="3" t="s">
        <v>740</v>
      </c>
      <c r="AV59" s="30" t="s">
        <v>741</v>
      </c>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row>
    <row r="60" spans="5:199">
      <c r="E60" s="242" t="s">
        <v>742</v>
      </c>
      <c r="U60" s="112" t="str">
        <f>"  Prisoverslag"&amp;" ("&amp;Tabel_Indholdstype_DOK[[#This Row],[Værdikode]]&amp;")"</f>
        <v xml:space="preserve">  Prisoverslag (C03.06)</v>
      </c>
      <c r="V60" s="3" t="s">
        <v>743</v>
      </c>
      <c r="AQ60"/>
      <c r="AT60" s="27" t="s">
        <v>744</v>
      </c>
      <c r="AU60" s="3" t="s">
        <v>745</v>
      </c>
      <c r="AV60" s="30" t="s">
        <v>746</v>
      </c>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row>
    <row r="61" spans="5:199">
      <c r="E61" s="241" t="s">
        <v>747</v>
      </c>
      <c r="U61" s="112" t="str">
        <f>"  Udbudsbehandling"&amp;" ("&amp;Tabel_Indholdstype_DOK[[#This Row],[Værdikode]]&amp;")"</f>
        <v xml:space="preserve">  Udbudsbehandling (C03.07)</v>
      </c>
      <c r="V61" s="3" t="s">
        <v>748</v>
      </c>
      <c r="AT61" s="27" t="s">
        <v>749</v>
      </c>
      <c r="AU61" s="3" t="s">
        <v>750</v>
      </c>
      <c r="AV61" s="30" t="s">
        <v>751</v>
      </c>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row>
    <row r="62" spans="5:199">
      <c r="E62" s="242" t="s">
        <v>752</v>
      </c>
      <c r="U62" s="26" t="s">
        <v>753</v>
      </c>
      <c r="V62" s="3" t="s">
        <v>172</v>
      </c>
      <c r="AT62" s="27" t="s">
        <v>754</v>
      </c>
      <c r="AU62" s="3" t="s">
        <v>755</v>
      </c>
      <c r="AV62" s="30" t="s">
        <v>756</v>
      </c>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row>
    <row r="63" spans="5:199">
      <c r="E63" s="241" t="s">
        <v>757</v>
      </c>
      <c r="U63" s="112" t="str">
        <f>"  Ansøgning"&amp;" ("&amp;Tabel_Indholdstype_DOK[[#This Row],[Værdikode]]&amp;")"</f>
        <v xml:space="preserve">  Ansøgning (C04.01)</v>
      </c>
      <c r="V63" s="3" t="s">
        <v>758</v>
      </c>
      <c r="AT63" s="27" t="s">
        <v>759</v>
      </c>
      <c r="AU63" s="3" t="s">
        <v>760</v>
      </c>
      <c r="AV63" s="30" t="s">
        <v>761</v>
      </c>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row>
    <row r="64" spans="5:199">
      <c r="E64" s="242" t="s">
        <v>762</v>
      </c>
      <c r="U64" s="112" t="str">
        <f>"  Anmeldelse"&amp;" ("&amp;Tabel_Indholdstype_DOK[[#This Row],[Værdikode]]&amp;")"</f>
        <v xml:space="preserve">  Anmeldelse (C04.02)</v>
      </c>
      <c r="V64" s="3" t="s">
        <v>763</v>
      </c>
      <c r="AT64" s="27" t="s">
        <v>764</v>
      </c>
      <c r="AU64" s="3" t="s">
        <v>765</v>
      </c>
      <c r="AV64" s="30" t="s">
        <v>766</v>
      </c>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row>
    <row r="65" spans="5:199">
      <c r="E65" s="241" t="s">
        <v>767</v>
      </c>
      <c r="U65" s="112" t="str">
        <f>"  Lokalplan"&amp;" ("&amp;Tabel_Indholdstype_DOK[[#This Row],[Værdikode]]&amp;")"</f>
        <v xml:space="preserve">  Lokalplan (C04.03)</v>
      </c>
      <c r="V65" s="3" t="s">
        <v>768</v>
      </c>
      <c r="AT65" s="27" t="s">
        <v>769</v>
      </c>
      <c r="AU65" s="3" t="s">
        <v>770</v>
      </c>
      <c r="AV65" s="30" t="s">
        <v>771</v>
      </c>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row>
    <row r="66" spans="5:199">
      <c r="E66" s="242" t="s">
        <v>772</v>
      </c>
      <c r="U66" s="112" t="str">
        <f>"  Myndighedskrav"&amp;" ("&amp;Tabel_Indholdstype_DOK[[#This Row],[Værdikode]]&amp;")"</f>
        <v xml:space="preserve">  Myndighedskrav (C04.04)</v>
      </c>
      <c r="V66" s="3" t="s">
        <v>773</v>
      </c>
      <c r="AT66" s="27" t="s">
        <v>774</v>
      </c>
      <c r="AU66" s="3" t="s">
        <v>775</v>
      </c>
      <c r="AV66" s="30" t="s">
        <v>776</v>
      </c>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row>
    <row r="67" spans="5:199">
      <c r="E67" s="241" t="s">
        <v>777</v>
      </c>
      <c r="U67" s="112" t="str">
        <f>"  Tilladelse"&amp;" ("&amp;Tabel_Indholdstype_DOK[[#This Row],[Værdikode]]&amp;")"</f>
        <v xml:space="preserve">  Tilladelse (C04.05)</v>
      </c>
      <c r="V67" s="3" t="s">
        <v>778</v>
      </c>
      <c r="AT67" s="27" t="s">
        <v>779</v>
      </c>
      <c r="AU67" s="3" t="s">
        <v>780</v>
      </c>
      <c r="AV67" s="30" t="s">
        <v>781</v>
      </c>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row>
    <row r="68" spans="5:199">
      <c r="E68" s="242" t="s">
        <v>782</v>
      </c>
      <c r="U68" s="112" t="str">
        <f>"  Ejerforhold"&amp;" ("&amp;Tabel_Indholdstype_DOK[[#This Row],[Værdikode]]&amp;")"</f>
        <v xml:space="preserve">  Ejerforhold (C04.06)</v>
      </c>
      <c r="V68" s="3" t="s">
        <v>783</v>
      </c>
      <c r="AT68" s="27" t="s">
        <v>784</v>
      </c>
      <c r="AU68" s="3" t="s">
        <v>785</v>
      </c>
      <c r="AV68" s="30" t="s">
        <v>786</v>
      </c>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row>
    <row r="69" spans="5:199">
      <c r="E69" s="241" t="s">
        <v>787</v>
      </c>
      <c r="U69" s="26" t="s">
        <v>203</v>
      </c>
      <c r="V69" s="3" t="s">
        <v>204</v>
      </c>
      <c r="AT69" s="27" t="s">
        <v>788</v>
      </c>
      <c r="AU69" s="3" t="s">
        <v>789</v>
      </c>
      <c r="AV69" s="30" t="s">
        <v>790</v>
      </c>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row>
    <row r="70" spans="5:199">
      <c r="E70" s="242" t="s">
        <v>791</v>
      </c>
      <c r="U70" s="112" t="str">
        <f>"  Beregning"&amp;" ("&amp;Tabel_Indholdstype_DOK[[#This Row],[Værdikode]]&amp;")"</f>
        <v xml:space="preserve">  Beregning (C05.01)</v>
      </c>
      <c r="V70" s="3" t="s">
        <v>792</v>
      </c>
      <c r="AT70" s="27" t="s">
        <v>793</v>
      </c>
      <c r="AU70" s="3" t="s">
        <v>794</v>
      </c>
      <c r="AV70" s="30" t="s">
        <v>795</v>
      </c>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row>
    <row r="71" spans="5:199">
      <c r="E71" s="241" t="s">
        <v>796</v>
      </c>
      <c r="U71" s="112" t="str">
        <f>"  Opmåling"&amp;" ("&amp;Tabel_Indholdstype_DOK[[#This Row],[Værdikode]]&amp;")"</f>
        <v xml:space="preserve">  Opmåling (C05.02)</v>
      </c>
      <c r="V71" s="3" t="s">
        <v>797</v>
      </c>
      <c r="AT71" s="27" t="s">
        <v>798</v>
      </c>
      <c r="AU71" s="3" t="s">
        <v>799</v>
      </c>
      <c r="AV71" s="30" t="s">
        <v>800</v>
      </c>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row>
    <row r="72" spans="5:199">
      <c r="E72" s="242" t="s">
        <v>801</v>
      </c>
      <c r="U72" s="112" t="str">
        <f>"  Registrering"&amp;" ("&amp;Tabel_Indholdstype_DOK[[#This Row],[Værdikode]]&amp;")"</f>
        <v xml:space="preserve">  Registrering (C05.03)</v>
      </c>
      <c r="V72" s="3" t="s">
        <v>802</v>
      </c>
      <c r="AT72" s="27" t="s">
        <v>803</v>
      </c>
      <c r="AU72" s="3" t="s">
        <v>804</v>
      </c>
      <c r="AV72" s="30" t="s">
        <v>805</v>
      </c>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row>
    <row r="73" spans="5:199">
      <c r="E73" s="241" t="s">
        <v>806</v>
      </c>
      <c r="U73" s="112" t="str">
        <f>"  Simulering"&amp;" ("&amp;Tabel_Indholdstype_DOK[[#This Row],[Værdikode]]&amp;")"</f>
        <v xml:space="preserve">  Simulering (C05.04)</v>
      </c>
      <c r="V73" s="3" t="s">
        <v>807</v>
      </c>
      <c r="AT73" s="27" t="s">
        <v>808</v>
      </c>
      <c r="AU73" s="3" t="s">
        <v>809</v>
      </c>
      <c r="AV73" s="30" t="s">
        <v>810</v>
      </c>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row>
    <row r="74" spans="5:199" ht="15.75" thickBot="1">
      <c r="E74" s="243" t="s">
        <v>811</v>
      </c>
      <c r="U74" s="112" t="str">
        <f>"  Undersøgelse"&amp;" ("&amp;Tabel_Indholdstype_DOK[[#This Row],[Værdikode]]&amp;")"</f>
        <v xml:space="preserve">  Undersøgelse (C05.05)</v>
      </c>
      <c r="V74" s="3" t="s">
        <v>812</v>
      </c>
      <c r="AT74" s="27" t="s">
        <v>813</v>
      </c>
      <c r="AU74" s="3" t="s">
        <v>814</v>
      </c>
      <c r="AV74" s="30" t="s">
        <v>815</v>
      </c>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row>
    <row r="75" spans="5:199" ht="15.75" thickTop="1">
      <c r="U75" s="112" t="str">
        <f>"  Foto og video"&amp;" ("&amp;Tabel_Indholdstype_DOK[[#This Row],[Værdikode]]&amp;")"</f>
        <v xml:space="preserve">  Foto og video (C05.06)</v>
      </c>
      <c r="V75" s="3" t="s">
        <v>816</v>
      </c>
      <c r="AT75" s="27" t="s">
        <v>817</v>
      </c>
      <c r="AU75" s="3" t="s">
        <v>818</v>
      </c>
      <c r="AV75" s="30" t="s">
        <v>819</v>
      </c>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row>
    <row r="76" spans="5:199">
      <c r="U76" s="26" t="s">
        <v>235</v>
      </c>
      <c r="V76" s="3" t="s">
        <v>236</v>
      </c>
      <c r="AT76" s="27" t="s">
        <v>820</v>
      </c>
      <c r="AU76" s="3" t="s">
        <v>821</v>
      </c>
      <c r="AV76" s="30" t="s">
        <v>822</v>
      </c>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row>
    <row r="77" spans="5:199">
      <c r="U77" s="112" t="str">
        <f>"  Bygherremøde"&amp;" ("&amp;Tabel_Indholdstype_DOK[[#This Row],[Værdikode]]&amp;")"</f>
        <v xml:space="preserve">  Bygherremøde (C06.01)</v>
      </c>
      <c r="V77" s="3" t="s">
        <v>823</v>
      </c>
      <c r="AT77" s="27" t="s">
        <v>824</v>
      </c>
      <c r="AU77" s="3" t="s">
        <v>825</v>
      </c>
      <c r="AV77" s="30" t="s">
        <v>826</v>
      </c>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row>
    <row r="78" spans="5:199">
      <c r="U78" s="112" t="str">
        <f>"  Projekteringsmøde"&amp;" ("&amp;Tabel_Indholdstype_DOK[[#This Row],[Værdikode]]&amp;")"</f>
        <v xml:space="preserve">  Projekteringsmøde (C06.04)</v>
      </c>
      <c r="V78" s="3" t="s">
        <v>827</v>
      </c>
      <c r="AT78" s="27" t="s">
        <v>828</v>
      </c>
      <c r="AU78" s="3" t="s">
        <v>829</v>
      </c>
      <c r="AV78" s="30" t="s">
        <v>830</v>
      </c>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row>
    <row r="79" spans="5:199">
      <c r="U79" s="112" t="str">
        <f>"  Projektgennemgang"&amp;" ("&amp;Tabel_Indholdstype_DOK[[#This Row],[Værdikode]]&amp;")"</f>
        <v xml:space="preserve">  Projektgennemgang (C06.05)</v>
      </c>
      <c r="V79" s="3" t="s">
        <v>831</v>
      </c>
      <c r="AT79" s="27" t="s">
        <v>832</v>
      </c>
      <c r="AU79" s="3" t="s">
        <v>833</v>
      </c>
      <c r="AV79" s="30" t="s">
        <v>834</v>
      </c>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row>
    <row r="80" spans="5:199">
      <c r="U80" s="112" t="str">
        <f>"  Projektgranskning"&amp;" ("&amp;Tabel_Indholdstype_DOK[[#This Row],[Værdikode]]&amp;")"</f>
        <v xml:space="preserve">  Projektgranskning (C06.09)</v>
      </c>
      <c r="V80" s="3" t="s">
        <v>835</v>
      </c>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row>
    <row r="81" spans="21:199">
      <c r="U81" s="112" t="str">
        <f>"  Projektplanlægning"&amp;" ("&amp;Tabel_Indholdstype_DOK[[#This Row],[Værdikode]]&amp;")"</f>
        <v xml:space="preserve">  Projektplanlægning (C06.10)</v>
      </c>
      <c r="V81" s="3" t="s">
        <v>836</v>
      </c>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row>
    <row r="82" spans="21:199">
      <c r="U82" s="112" t="str">
        <f>"  Internt møde"&amp;" ("&amp;Tabel_Indholdstype_DOK[[#This Row],[Værdikode]]&amp;")"</f>
        <v xml:space="preserve">  Internt møde (C06.18)</v>
      </c>
      <c r="V82" s="3" t="s">
        <v>837</v>
      </c>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row>
    <row r="83" spans="21:199">
      <c r="U83" s="26" t="s">
        <v>266</v>
      </c>
      <c r="V83" s="3" t="s">
        <v>267</v>
      </c>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row>
    <row r="84" spans="21:199">
      <c r="U84" s="112" t="str">
        <f>"  Generelt"&amp;" ("&amp;Tabel_Indholdstype_DOK[[#This Row],[Værdikode]]&amp;")"</f>
        <v xml:space="preserve">  Generelt (C08.01)</v>
      </c>
      <c r="V84" s="3" t="s">
        <v>838</v>
      </c>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row>
    <row r="85" spans="21:199">
      <c r="U85" s="112" t="str">
        <f>"  Byggesags- &amp; 
arbejdsbeskr."&amp;" ("&amp;Tabel_Indholdstype_DOK[[#This Row],[Værdikode]]&amp;")"</f>
        <v xml:space="preserve">  Byggesags- &amp; 
arbejdsbeskr. (C08.02)</v>
      </c>
      <c r="V85" s="3" t="s">
        <v>839</v>
      </c>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row>
    <row r="86" spans="21:199">
      <c r="U86" s="112" t="str">
        <f>"  Udbudsmateriale"&amp;" ("&amp;Tabel_Indholdstype_DOK[[#This Row],[Værdikode]]&amp;")"</f>
        <v xml:space="preserve">  Udbudsmateriale (C08.03)</v>
      </c>
      <c r="V86" s="3" t="s">
        <v>840</v>
      </c>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row>
    <row r="87" spans="21:199">
      <c r="U87" s="112" t="str">
        <f>"  Rumspecifikation"&amp;" ("&amp;Tabel_Indholdstype_DOK[[#This Row],[Værdikode]]&amp;")"</f>
        <v xml:space="preserve">  Rumspecifikation (C08.04)</v>
      </c>
      <c r="V87" s="3" t="s">
        <v>841</v>
      </c>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row>
    <row r="88" spans="21:199">
      <c r="U88" s="112" t="str">
        <f>"  Sikkerhed &amp; 
arbejdsmiljø"&amp;" ("&amp;Tabel_Indholdstype_DOK[[#This Row],[Værdikode]]&amp;")"</f>
        <v xml:space="preserve">  Sikkerhed &amp; 
arbejdsmiljø (C08.05)</v>
      </c>
      <c r="V88" s="3" t="s">
        <v>842</v>
      </c>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row>
    <row r="89" spans="21:199">
      <c r="U89" s="112" t="str">
        <f>"  Byggeplads"&amp;" ("&amp;Tabel_Indholdstype_DOK[[#This Row],[Værdikode]]&amp;")"</f>
        <v xml:space="preserve">  Byggeplads (C08.06)</v>
      </c>
      <c r="V89" s="3" t="s">
        <v>843</v>
      </c>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row>
    <row r="90" spans="21:199">
      <c r="U90" s="112" t="str">
        <f>"  Miljø &amp; 
bæredygtighed"&amp;" ("&amp;Tabel_Indholdstype_DOK[[#This Row],[Værdikode]]&amp;")"</f>
        <v xml:space="preserve">  Miljø &amp; 
bæredygtighed (C08.07)</v>
      </c>
      <c r="V90" s="3" t="s">
        <v>844</v>
      </c>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row>
    <row r="91" spans="21:199">
      <c r="U91" s="112" t="str">
        <f>"  Materiale &amp; 
produktdata"&amp;" ("&amp;Tabel_Indholdstype_DOK[[#This Row],[Værdikode]]&amp;")"</f>
        <v xml:space="preserve">  Materiale &amp; 
produktdata (C08.08)</v>
      </c>
      <c r="V91" s="3" t="s">
        <v>845</v>
      </c>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row>
    <row r="92" spans="21:199">
      <c r="U92" s="112" t="str">
        <f>"  Drift- &amp; vedligehold"&amp;" ("&amp;Tabel_Indholdstype_DOK[[#This Row],[Værdikode]]&amp;")"</f>
        <v xml:space="preserve">  Drift- &amp; vedligehold (C08.09)</v>
      </c>
      <c r="V92" s="3" t="s">
        <v>846</v>
      </c>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row>
    <row r="93" spans="21:199">
      <c r="U93" s="26" t="s">
        <v>847</v>
      </c>
      <c r="V93" s="3" t="s">
        <v>319</v>
      </c>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row>
    <row r="94" spans="21:199">
      <c r="U94" s="112" t="str">
        <f>"  Granskning"&amp;" ("&amp;Tabel_Indholdstype_DOK[[#This Row],[Værdikode]]&amp;")"</f>
        <v xml:space="preserve">  Granskning (C10.01)</v>
      </c>
      <c r="V94" s="3" t="s">
        <v>848</v>
      </c>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row>
    <row r="95" spans="21:199">
      <c r="U95" s="112" t="str">
        <f>"  Kontrol"&amp;" ("&amp;Tabel_Indholdstype_DOK[[#This Row],[Værdikode]]&amp;")"</f>
        <v xml:space="preserve">  Kontrol (C10.02)</v>
      </c>
      <c r="V95" s="3" t="s">
        <v>849</v>
      </c>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row>
    <row r="96" spans="21:199">
      <c r="U96" s="112" t="str">
        <f>"  KS-dokumentation"&amp;" ("&amp;Tabel_Indholdstype_DOK[[#This Row],[Værdikode]]&amp;")"</f>
        <v xml:space="preserve">  KS-dokumentation (C10.03)</v>
      </c>
      <c r="V96" s="3" t="s">
        <v>850</v>
      </c>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row>
    <row r="97" spans="21:199">
      <c r="U97" s="112" t="str">
        <f>"  Kvalitetsplan"&amp;" ("&amp;Tabel_Indholdstype_DOK[[#This Row],[Værdikode]]&amp;")"</f>
        <v xml:space="preserve">  Kvalitetsplan (C10.04)</v>
      </c>
      <c r="V97" s="3" t="s">
        <v>851</v>
      </c>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row>
    <row r="98" spans="21:199">
      <c r="U98" s="112" t="str">
        <f>"  Risikovurdering"&amp;" ("&amp;Tabel_Indholdstype_DOK[[#This Row],[Værdikode]]&amp;")"</f>
        <v xml:space="preserve">  Risikovurdering (C10.05)</v>
      </c>
      <c r="V98" s="3" t="s">
        <v>852</v>
      </c>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row>
    <row r="99" spans="21:199">
      <c r="U99" s="112" t="str">
        <f>"  Tilsyn"&amp;" ("&amp;Tabel_Indholdstype_DOK[[#This Row],[Værdikode]]&amp;")"</f>
        <v xml:space="preserve">  Tilsyn (C10.06)</v>
      </c>
      <c r="V99" s="3" t="s">
        <v>853</v>
      </c>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row>
    <row r="100" spans="21:199">
      <c r="U100" s="112" t="str">
        <f>"  Mangel"&amp;" ("&amp;Tabel_Indholdstype_DOK[[#This Row],[Værdikode]]&amp;")"</f>
        <v xml:space="preserve">  Mangel (C10.07)</v>
      </c>
      <c r="V100" s="3" t="s">
        <v>854</v>
      </c>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row>
    <row r="101" spans="21:199">
      <c r="U101" s="112" t="str">
        <f>"  Forespørgsel"&amp;" ("&amp;Tabel_Indholdstype_DOK[[#This Row],[Værdikode]]&amp;")"</f>
        <v xml:space="preserve">  Forespørgsel (C10.08)</v>
      </c>
      <c r="V101" s="3" t="s">
        <v>855</v>
      </c>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row>
    <row r="102" spans="21:199">
      <c r="U102" s="112" t="str">
        <f>"  Audit"&amp;" ("&amp;Tabel_Indholdstype_DOK[[#This Row],[Værdikode]]&amp;")"</f>
        <v xml:space="preserve">  Audit (C10.09)</v>
      </c>
      <c r="V102" s="3" t="s">
        <v>856</v>
      </c>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row>
    <row r="103" spans="21:199">
      <c r="U103" s="112" t="str">
        <f>"  Commissioning"&amp;" ("&amp;Tabel_Indholdstype_DOK[[#This Row],[Værdikode]]&amp;")"</f>
        <v xml:space="preserve">  Commissioning (C10.10)</v>
      </c>
      <c r="V103" s="3" t="s">
        <v>857</v>
      </c>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row>
    <row r="104" spans="21:199">
      <c r="U104" s="26" t="s">
        <v>341</v>
      </c>
      <c r="V104" s="3" t="s">
        <v>342</v>
      </c>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row>
    <row r="105" spans="21:199">
      <c r="U105" s="112" t="str">
        <f>"  Projektplan"&amp;" ("&amp;Tabel_Indholdstype_DOK[[#This Row],[Værdikode]]&amp;")"</f>
        <v xml:space="preserve">  Projektplan (C11.01)</v>
      </c>
      <c r="V105" s="3" t="s">
        <v>858</v>
      </c>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row>
    <row r="106" spans="21:199">
      <c r="U106" s="112" t="str">
        <f>"  Tidsplan"&amp;" ("&amp;Tabel_Indholdstype_DOK[[#This Row],[Værdikode]]&amp;")"</f>
        <v xml:space="preserve">  Tidsplan (C11.02)</v>
      </c>
      <c r="V106" s="3" t="s">
        <v>859</v>
      </c>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row>
    <row r="107" spans="21:199">
      <c r="U107" s="112" t="str">
        <f>"  Ressourceplan"&amp;" ("&amp;Tabel_Indholdstype_DOK[[#This Row],[Værdikode]]&amp;")"</f>
        <v xml:space="preserve">  Ressourceplan (C11.03)</v>
      </c>
      <c r="V107" s="3" t="s">
        <v>860</v>
      </c>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row>
    <row r="108" spans="21:199">
      <c r="U108" s="26" t="s">
        <v>321</v>
      </c>
      <c r="V108" s="3" t="s">
        <v>58</v>
      </c>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row>
    <row r="109" spans="21:199">
      <c r="U109" s="112" t="str">
        <f>"  Byggeprogram"&amp;" ("&amp;Tabel_Indholdstype_DOK[[#This Row],[Værdikode]]&amp;")"</f>
        <v xml:space="preserve">  Byggeprogram (D1.A2)</v>
      </c>
      <c r="V109" s="3" t="s">
        <v>861</v>
      </c>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row>
    <row r="110" spans="21:199">
      <c r="U110" s="112" t="str">
        <f>"  Dispositionsforslag"&amp;" ("&amp;Tabel_Indholdstype_DOK[[#This Row],[Værdikode]]&amp;")"</f>
        <v xml:space="preserve">  Dispositionsforslag (D1.A3)</v>
      </c>
      <c r="V110" s="3" t="s">
        <v>862</v>
      </c>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row>
    <row r="111" spans="21:199">
      <c r="U111" s="112" t="str">
        <f>"  Projektforslag"&amp;" ("&amp;Tabel_Indholdstype_DOK[[#This Row],[Værdikode]]&amp;")"</f>
        <v xml:space="preserve">  Projektforslag (D1.A4)</v>
      </c>
      <c r="V111" s="3" t="s">
        <v>863</v>
      </c>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row>
    <row r="112" spans="21:199">
      <c r="U112" s="112" t="str">
        <f>"  Myndighedsprojekt"&amp;" ("&amp;Tabel_Indholdstype_DOK[[#This Row],[Værdikode]]&amp;")"</f>
        <v xml:space="preserve">  Myndighedsprojekt (D1.A5)</v>
      </c>
      <c r="V112" s="3" t="s">
        <v>864</v>
      </c>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row>
    <row r="113" spans="21:199">
      <c r="U113" s="112" t="str">
        <f>"  Udbudsprojekt"&amp;" ("&amp;Tabel_Indholdstype_DOK[[#This Row],[Værdikode]]&amp;")"</f>
        <v xml:space="preserve">  Udbudsprojekt (D1.A6)</v>
      </c>
      <c r="V113" s="3" t="s">
        <v>865</v>
      </c>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row>
    <row r="114" spans="21:199">
      <c r="U114" s="26" t="s">
        <v>379</v>
      </c>
      <c r="V114" s="3" t="s">
        <v>99</v>
      </c>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row>
    <row r="115" spans="21:199">
      <c r="U115" s="112" t="str">
        <f>"  Byggeprogram"&amp;" ("&amp;Tabel_Indholdstype_DOK[[#This Row],[Værdikode]]&amp;")"</f>
        <v xml:space="preserve">  Byggeprogram (D2.A2)</v>
      </c>
      <c r="V115" s="3" t="s">
        <v>866</v>
      </c>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row>
    <row r="116" spans="21:199">
      <c r="U116" s="112" t="str">
        <f>"  Dispositionsforslag"&amp;" ("&amp;Tabel_Indholdstype_DOK[[#This Row],[Værdikode]]&amp;")"</f>
        <v xml:space="preserve">  Dispositionsforslag (D2.A3)</v>
      </c>
      <c r="V116" s="3" t="s">
        <v>519</v>
      </c>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row>
    <row r="117" spans="21:199">
      <c r="U117" s="112" t="str">
        <f>"  Projektforslag"&amp;" ("&amp;Tabel_Indholdstype_DOK[[#This Row],[Værdikode]]&amp;")"</f>
        <v xml:space="preserve">  Projektforslag (D2.A4)</v>
      </c>
      <c r="V117" s="3" t="s">
        <v>531</v>
      </c>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row>
    <row r="118" spans="21:199">
      <c r="U118" s="112" t="str">
        <f>"  Myndighedsprojekt"&amp;" ("&amp;Tabel_Indholdstype_DOK[[#This Row],[Værdikode]]&amp;")"</f>
        <v xml:space="preserve">  Myndighedsprojekt (D2.A5)</v>
      </c>
      <c r="V118" s="3" t="s">
        <v>543</v>
      </c>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row>
    <row r="119" spans="21:199">
      <c r="U119" s="112" t="str">
        <f>"  Udbudsprojekt"&amp;" ("&amp;Tabel_Indholdstype_DOK[[#This Row],[Værdikode]]&amp;")"</f>
        <v xml:space="preserve">  Udbudsprojekt (D2.A6)</v>
      </c>
      <c r="V119" s="3" t="s">
        <v>555</v>
      </c>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row>
    <row r="120" spans="21:199">
      <c r="U120" s="112" t="str">
        <f>"  Udførelse"&amp;" ("&amp;Tabel_Indholdstype_DOK[[#This Row],[Værdikode]]&amp;")"</f>
        <v xml:space="preserve">  Udførelse (D2.A7)</v>
      </c>
      <c r="V120" s="3" t="s">
        <v>566</v>
      </c>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row>
    <row r="121" spans="21:199">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row>
    <row r="122" spans="21:199">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row>
    <row r="123" spans="21:199">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row>
    <row r="124" spans="21:199">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row>
    <row r="125" spans="21:199">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row>
    <row r="126" spans="21:199">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row>
    <row r="127" spans="21:199">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row>
    <row r="128" spans="21:199">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row>
    <row r="129" spans="80:199">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row>
    <row r="130" spans="80:199">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row>
    <row r="131" spans="80:199">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row>
    <row r="132" spans="80:199">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row>
    <row r="133" spans="80:199">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row>
    <row r="134" spans="80:199">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row>
    <row r="135" spans="80:199">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row>
    <row r="136" spans="80:199">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row>
    <row r="137" spans="80:199">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row>
    <row r="138" spans="80:199">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row>
    <row r="139" spans="80:199">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row>
    <row r="140" spans="80:199">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row>
    <row r="141" spans="80:199">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row>
    <row r="142" spans="80:199">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row>
    <row r="143" spans="80:199">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row>
    <row r="144" spans="80:199">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row>
    <row r="145" spans="80:199">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row>
    <row r="146" spans="80:199">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row>
    <row r="147" spans="80:199">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row>
    <row r="148" spans="80:199">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row>
    <row r="149" spans="80:199">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row>
    <row r="150" spans="80:199">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row>
    <row r="151" spans="80:199">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row>
    <row r="152" spans="80:199">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row>
    <row r="153" spans="80:199">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row>
    <row r="154" spans="80:199">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row>
    <row r="155" spans="80:199">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row>
    <row r="156" spans="80:199">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row>
    <row r="157" spans="80:199">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row>
    <row r="158" spans="80:199">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row>
    <row r="159" spans="80:199">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row>
    <row r="160" spans="80:199">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row>
    <row r="161" spans="80:199">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row>
    <row r="162" spans="80:199">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row>
    <row r="163" spans="80:199">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row>
    <row r="164" spans="80:199">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row>
    <row r="165" spans="80:199">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row>
    <row r="166" spans="80:199">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row>
    <row r="167" spans="80:199">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row>
    <row r="168" spans="80:199">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row>
    <row r="169" spans="80:199">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row>
    <row r="170" spans="80:199">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row>
    <row r="171" spans="80:199">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row>
    <row r="172" spans="80:199">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row>
    <row r="173" spans="80:199">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row>
  </sheetData>
  <phoneticPr fontId="21" type="noConversion"/>
  <hyperlinks>
    <hyperlink ref="C12" r:id="rId1" xr:uid="{3270416C-7FB8-4E11-88A0-C773FA38C372}"/>
  </hyperlinks>
  <pageMargins left="0.7" right="0.7" top="0.75" bottom="0.75" header="0.3" footer="0.3"/>
  <pageSetup paperSize="9" orientation="portrait" horizontalDpi="1200" verticalDpi="1200" r:id="rId2"/>
  <drawing r:id="rId3"/>
  <legacyDrawing r:id="rId4"/>
  <tableParts count="36">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F7BA-ED56-44A7-8545-C953C4FDA155}">
  <sheetPr>
    <tabColor rgb="FFFF7575"/>
  </sheetPr>
  <dimension ref="A1:Y14"/>
  <sheetViews>
    <sheetView zoomScaleNormal="100" workbookViewId="0">
      <selection activeCell="C17" sqref="C17"/>
    </sheetView>
  </sheetViews>
  <sheetFormatPr defaultColWidth="0" defaultRowHeight="15" outlineLevelRow="1" outlineLevelCol="1"/>
  <cols>
    <col min="1" max="1" width="1.7109375" style="36" customWidth="1"/>
    <col min="2" max="2" width="38.85546875" style="36" customWidth="1"/>
    <col min="3" max="3" width="22.28515625" style="36" customWidth="1"/>
    <col min="4" max="4" width="13.28515625" style="36" customWidth="1"/>
    <col min="5" max="5" width="23.7109375" style="36" bestFit="1" customWidth="1"/>
    <col min="6" max="6" width="26.28515625" style="36" customWidth="1"/>
    <col min="7" max="7" width="27.5703125" style="36" bestFit="1" customWidth="1"/>
    <col min="8" max="8" width="20.5703125" style="36" bestFit="1" customWidth="1"/>
    <col min="9" max="9" width="26.42578125" style="36" customWidth="1"/>
    <col min="10" max="10" width="25.140625" style="36" hidden="1" customWidth="1" outlineLevel="1"/>
    <col min="11" max="12" width="23.42578125" style="36" hidden="1" customWidth="1" outlineLevel="1"/>
    <col min="13" max="13" width="20.28515625" style="36" hidden="1" customWidth="1" outlineLevel="1"/>
    <col min="14" max="14" width="24.42578125" style="36" hidden="1" customWidth="1" outlineLevel="1"/>
    <col min="15" max="15" width="16.7109375" style="36" hidden="1" customWidth="1" outlineLevel="1"/>
    <col min="16" max="16" width="18" style="36" hidden="1" customWidth="1" outlineLevel="1"/>
    <col min="17" max="17" width="17.5703125" style="36" hidden="1" customWidth="1" outlineLevel="1"/>
    <col min="18" max="18" width="28" style="126" bestFit="1" customWidth="1" collapsed="1"/>
    <col min="19" max="19" width="11.42578125" style="43" customWidth="1"/>
    <col min="20" max="20" width="10.7109375" style="43" customWidth="1"/>
    <col min="21" max="21" width="51.85546875" style="69" customWidth="1"/>
    <col min="22" max="22" width="44.28515625" style="223" bestFit="1" customWidth="1"/>
    <col min="23" max="23" width="14.5703125" style="36" customWidth="1"/>
    <col min="24" max="24" width="11" style="36" customWidth="1"/>
    <col min="25" max="25" width="6" style="36" customWidth="1"/>
    <col min="26" max="16384" width="6" style="36" hidden="1"/>
  </cols>
  <sheetData>
    <row r="1" spans="1:24" outlineLevel="1">
      <c r="A1" s="34"/>
      <c r="B1" s="100" t="s">
        <v>867</v>
      </c>
      <c r="C1" s="101" t="str">
        <f>C6</f>
        <v>F24-2H-GX</v>
      </c>
      <c r="Q1" s="68"/>
      <c r="R1" s="69"/>
      <c r="S1" s="36"/>
      <c r="T1" s="36"/>
    </row>
    <row r="2" spans="1:24" ht="16.5" outlineLevel="1">
      <c r="A2" s="34"/>
      <c r="B2" s="102" t="s">
        <v>868</v>
      </c>
      <c r="C2" s="103" t="s">
        <v>869</v>
      </c>
      <c r="Q2" s="68"/>
      <c r="R2" s="69"/>
      <c r="S2" s="36"/>
      <c r="T2" s="36"/>
    </row>
    <row r="3" spans="1:24" ht="16.5" outlineLevel="1">
      <c r="A3" s="34"/>
      <c r="B3" s="102" t="s">
        <v>870</v>
      </c>
      <c r="C3" s="103" t="s">
        <v>871</v>
      </c>
      <c r="Q3" s="68"/>
      <c r="R3" s="69"/>
      <c r="S3" s="36"/>
      <c r="T3" s="36"/>
    </row>
    <row r="4" spans="1:24" ht="17.25" outlineLevel="1" thickBot="1">
      <c r="A4" s="34"/>
      <c r="B4" s="180" t="s">
        <v>872</v>
      </c>
      <c r="C4" s="181" t="s">
        <v>873</v>
      </c>
      <c r="Q4" s="68"/>
      <c r="R4" s="69"/>
      <c r="S4" s="36"/>
      <c r="T4" s="36"/>
    </row>
    <row r="5" spans="1:24" s="69" customFormat="1" ht="20.25" thickTop="1" thickBot="1">
      <c r="A5" s="37"/>
      <c r="B5" s="116" t="s">
        <v>874</v>
      </c>
      <c r="C5" s="31" t="s">
        <v>875</v>
      </c>
      <c r="D5" s="69" t="s">
        <v>876</v>
      </c>
      <c r="Q5"/>
      <c r="V5" s="224"/>
    </row>
    <row r="6" spans="1:24" s="69" customFormat="1" ht="19.5" thickBot="1">
      <c r="A6" s="37"/>
      <c r="B6" s="118" t="s">
        <v>877</v>
      </c>
      <c r="C6" s="32" t="s">
        <v>878</v>
      </c>
      <c r="D6" s="69" t="s">
        <v>879</v>
      </c>
      <c r="O6" s="69" t="s">
        <v>880</v>
      </c>
      <c r="V6" s="224"/>
    </row>
    <row r="7" spans="1:24" s="69" customFormat="1" ht="19.5" thickBot="1">
      <c r="A7" s="37"/>
      <c r="B7" s="120" t="s">
        <v>881</v>
      </c>
      <c r="C7" s="33" t="s">
        <v>882</v>
      </c>
      <c r="D7" s="69" t="s">
        <v>883</v>
      </c>
      <c r="O7" s="121" t="s">
        <v>884</v>
      </c>
      <c r="P7" s="121"/>
      <c r="V7" s="224"/>
    </row>
    <row r="8" spans="1:24" s="69" customFormat="1" ht="24.75" thickTop="1" thickBot="1">
      <c r="A8" s="115"/>
      <c r="B8" s="163" t="s">
        <v>885</v>
      </c>
      <c r="C8" s="164"/>
      <c r="D8" s="165"/>
      <c r="E8" s="171" t="s">
        <v>886</v>
      </c>
      <c r="F8" s="172"/>
      <c r="G8" s="172"/>
      <c r="H8" s="172"/>
      <c r="I8" s="172"/>
      <c r="J8" s="172"/>
      <c r="K8" s="172"/>
      <c r="L8" s="172"/>
      <c r="M8" s="172"/>
      <c r="N8" s="172"/>
      <c r="O8" s="173" t="s">
        <v>887</v>
      </c>
      <c r="P8" s="173"/>
      <c r="Q8" s="172"/>
      <c r="R8" s="172"/>
      <c r="S8" s="172"/>
      <c r="T8" s="172"/>
      <c r="U8" s="174"/>
      <c r="V8" s="224"/>
    </row>
    <row r="9" spans="1:24" s="126" customFormat="1" ht="180.75" thickTop="1">
      <c r="A9" s="115"/>
      <c r="B9" s="187" t="s">
        <v>888</v>
      </c>
      <c r="C9" s="188" t="s">
        <v>889</v>
      </c>
      <c r="D9" s="189" t="s">
        <v>890</v>
      </c>
      <c r="E9" s="205" t="s">
        <v>891</v>
      </c>
      <c r="F9" s="206" t="s">
        <v>892</v>
      </c>
      <c r="G9" s="205" t="s">
        <v>893</v>
      </c>
      <c r="H9" s="207"/>
      <c r="I9" s="208" t="s">
        <v>894</v>
      </c>
      <c r="J9" s="205" t="s">
        <v>895</v>
      </c>
      <c r="K9" s="205" t="s">
        <v>896</v>
      </c>
      <c r="L9" s="205"/>
      <c r="M9" s="209"/>
      <c r="N9" s="207" t="s">
        <v>897</v>
      </c>
      <c r="O9" s="210" t="s">
        <v>898</v>
      </c>
      <c r="P9" s="211" t="s">
        <v>899</v>
      </c>
      <c r="Q9" s="212" t="s">
        <v>900</v>
      </c>
      <c r="R9" s="213" t="s">
        <v>901</v>
      </c>
      <c r="S9" s="211" t="s">
        <v>902</v>
      </c>
      <c r="T9" s="213" t="s">
        <v>903</v>
      </c>
      <c r="U9" s="166"/>
      <c r="V9" s="224"/>
    </row>
    <row r="10" spans="1:24" s="126" customFormat="1" ht="30.75" thickBot="1">
      <c r="A10" s="115"/>
      <c r="B10" s="127" t="s">
        <v>904</v>
      </c>
      <c r="C10" s="128" t="s">
        <v>904</v>
      </c>
      <c r="D10" s="129" t="s">
        <v>904</v>
      </c>
      <c r="E10" s="127" t="s">
        <v>904</v>
      </c>
      <c r="F10" s="128" t="s">
        <v>904</v>
      </c>
      <c r="G10" s="128" t="s">
        <v>904</v>
      </c>
      <c r="H10" s="132" t="s">
        <v>905</v>
      </c>
      <c r="I10" s="132" t="s">
        <v>905</v>
      </c>
      <c r="J10" s="133" t="s">
        <v>906</v>
      </c>
      <c r="K10" s="133" t="s">
        <v>906</v>
      </c>
      <c r="L10" s="133" t="s">
        <v>906</v>
      </c>
      <c r="M10" s="133" t="s">
        <v>906</v>
      </c>
      <c r="N10" s="133" t="s">
        <v>906</v>
      </c>
      <c r="O10" s="135" t="s">
        <v>906</v>
      </c>
      <c r="P10" s="136" t="s">
        <v>906</v>
      </c>
      <c r="Q10" s="135" t="s">
        <v>906</v>
      </c>
      <c r="R10" s="71" t="s">
        <v>907</v>
      </c>
      <c r="S10" s="139" t="s">
        <v>908</v>
      </c>
      <c r="T10" s="139" t="s">
        <v>908</v>
      </c>
      <c r="U10" s="71" t="s">
        <v>907</v>
      </c>
      <c r="V10" s="224"/>
    </row>
    <row r="11" spans="1:24" s="160" customFormat="1" ht="27.75" thickTop="1" thickBot="1">
      <c r="A11" s="142"/>
      <c r="B11" s="143" t="s">
        <v>909</v>
      </c>
      <c r="C11" s="144" t="s">
        <v>910</v>
      </c>
      <c r="D11" s="145" t="s">
        <v>911</v>
      </c>
      <c r="E11" s="146" t="s">
        <v>912</v>
      </c>
      <c r="F11" s="148" t="s">
        <v>913</v>
      </c>
      <c r="G11" s="148" t="s">
        <v>914</v>
      </c>
      <c r="H11" s="149" t="s">
        <v>915</v>
      </c>
      <c r="I11" s="149" t="s">
        <v>916</v>
      </c>
      <c r="J11" s="161" t="s">
        <v>917</v>
      </c>
      <c r="K11" s="150" t="s">
        <v>918</v>
      </c>
      <c r="L11" s="150" t="s">
        <v>919</v>
      </c>
      <c r="M11" s="150" t="s">
        <v>920</v>
      </c>
      <c r="N11" s="150" t="s">
        <v>921</v>
      </c>
      <c r="O11" s="154" t="s">
        <v>922</v>
      </c>
      <c r="P11" s="153" t="s">
        <v>923</v>
      </c>
      <c r="Q11" s="154" t="s">
        <v>924</v>
      </c>
      <c r="R11" s="70" t="s">
        <v>925</v>
      </c>
      <c r="S11" s="162" t="s">
        <v>926</v>
      </c>
      <c r="T11" s="157" t="s">
        <v>927</v>
      </c>
      <c r="U11" s="99" t="s">
        <v>928</v>
      </c>
      <c r="V11" s="183" t="s">
        <v>929</v>
      </c>
      <c r="W11" s="183" t="s">
        <v>930</v>
      </c>
      <c r="X11" s="182" t="s">
        <v>931</v>
      </c>
    </row>
    <row r="12" spans="1:24">
      <c r="B12" s="104" t="s">
        <v>361</v>
      </c>
      <c r="C12" s="105">
        <f ca="1">TODAY()</f>
        <v>45954</v>
      </c>
      <c r="D12" s="106" t="s">
        <v>932</v>
      </c>
      <c r="E12" s="107" t="s">
        <v>131</v>
      </c>
      <c r="F12" s="108" t="s">
        <v>101</v>
      </c>
      <c r="G12" s="108" t="s">
        <v>62</v>
      </c>
      <c r="H12" s="109" t="s">
        <v>108</v>
      </c>
      <c r="I12" s="109"/>
      <c r="J12" s="108"/>
      <c r="K12" s="109"/>
      <c r="L12" s="109"/>
      <c r="M12" s="109"/>
      <c r="N12" s="109"/>
      <c r="O12" s="110"/>
      <c r="P12" s="65"/>
      <c r="Q12" s="66"/>
      <c r="R12" s="232" t="str">
        <f ca="1">IFERROR(CONCATENATE($C$6,"\",_xlfn.XLOOKUP(Tabel_Filnavn_CAD[[#This Row],[Indholdstype_CAD
(Kode C, D og P)]],Tabel_Indholdstype_CAD[Indholdstype_CAD (Bunden/Åben)],Tabel_Indholdstype_CAD[Værdikode])),"")</f>
        <v>F24-2H-GX\C07</v>
      </c>
      <c r="S12" s="91"/>
      <c r="T12" s="92"/>
      <c r="U12" s="237" t="str" cm="1">
        <f t="array" aca="1" ref="U12" ca="1">IFERROR(_xlfn.CONCAT(IF(Tabel_Filnavn_CAD[[#This Row],[ja=1]]=1,"",$C$6&amp;"_"),IF(ISBLANK(J12),"",_xlfn.CONCAT(_xlfn.XLOOKUP(J12,SV,SVV),"_")),_xlfn.XLOOKUP(E12,FK,FAV),"_"&amp;_xlfn.XLOOKUP(F12,Model,ModelV),IF(ISBLANK(K12),"","_"&amp;_xlfn.XLOOKUP(K12,ST,STV)),IF(ISBLANK(L12),"","_"&amp;_xlfn.XLOOKUP(L12,SU,SUV)),IF(ISBLANK(M12),"","_"&amp;_xlfn.XLOOKUP(M12,VT,VTV)),IF(ISBLANK(N12),"","_"&amp;_xlfn.XLOOKUP(N12,FD,FDV)),IF(ISBLANK(H12),"","_"&amp;_xlfn.XLOOKUP(H12,VOK,VOKV)),IF(ISBLANK(I12),"","_"&amp;_xlfn.XLOOKUP(I12,ENT,ENTV)),IF(ISBLANK(O12),"","_"&amp;_xlfn.XLOOKUP(O12,IN,INV)),IF(T12=1,"","_"&amp;B12),IF(AND(ISBLANK(Q12),ISBLANK(P12)),"",IF(ISBLANK(P12),"_V"&amp;Q12,"_V"&amp;Q12&amp;P12))),"")</f>
        <v>F24-2H-GX_A4_F02_K01_Bygningsmodel</v>
      </c>
      <c r="V12" s="90" t="str" cm="1">
        <f t="array" aca="1" ref="V12" ca="1">IFERROR(_xlfn.IFS(AND(Tabel_Filnavn_CAD[[#This Row],[Fase 
(Kode A)]]="Udbudsprojekt(A6)",Tabel_Filnavn_CAD[[#This Row],[FilType 
(Kode F)]]="Fagmodel(F02)"),Tabel_Filnavn_CAD[[#This Row],[Fase 
(Kode A)]]&amp;"/"&amp;Tabel_Filnavn_CAD[[#This Row],[ENTreprisetype
(Kode Y)]]),Tabel_Filnavn_CAD[[#This Row],[Fase 
(Kode A)]])</f>
        <v>Projektforslag(A4)</v>
      </c>
      <c r="W12" s="96"/>
      <c r="X12" s="96"/>
    </row>
    <row r="13" spans="1:24">
      <c r="B13" s="111" t="s">
        <v>377</v>
      </c>
      <c r="C13" s="105">
        <f t="shared" ref="C13" ca="1" si="0">TODAY()</f>
        <v>45954</v>
      </c>
      <c r="D13" s="106" t="s">
        <v>932</v>
      </c>
      <c r="E13" s="107" t="s">
        <v>131</v>
      </c>
      <c r="F13" s="108" t="s">
        <v>101</v>
      </c>
      <c r="G13" s="108" t="s">
        <v>62</v>
      </c>
      <c r="H13" s="109" t="s">
        <v>605</v>
      </c>
      <c r="I13" s="109"/>
      <c r="J13" s="108"/>
      <c r="K13" s="109"/>
      <c r="L13" s="109"/>
      <c r="M13" s="109"/>
      <c r="N13" s="109"/>
      <c r="O13" s="110"/>
      <c r="P13" s="108"/>
      <c r="Q13" s="93"/>
      <c r="R13" s="232" t="str">
        <f ca="1">IFERROR(CONCATENATE($C$6,"\",_xlfn.XLOOKUP(Tabel_Filnavn_CAD[[#This Row],[Indholdstype_CAD
(Kode C, D og P)]],Tabel_Indholdstype_CAD[Indholdstype_CAD (Bunden/Åben)],Tabel_Indholdstype_CAD[Værdikode])),"")</f>
        <v>F24-2H-GX\C07</v>
      </c>
      <c r="S13" s="94"/>
      <c r="T13" s="92"/>
      <c r="U13" s="237" t="str" cm="1">
        <f t="array" aca="1" ref="U13" ca="1">IFERROR(_xlfn.CONCAT(IF(Tabel_Filnavn_CAD[[#This Row],[ja=1]]=1,"",$C$6&amp;"_"),IF(ISBLANK(J13),"",_xlfn.CONCAT(_xlfn.XLOOKUP(J13,SV,SVV),"_")),_xlfn.XLOOKUP(E13,FK,FAV),"_"&amp;_xlfn.XLOOKUP(F13,Model,ModelV),IF(ISBLANK(K13),"","_"&amp;_xlfn.XLOOKUP(K13,ST,STV)),IF(ISBLANK(L13),"","_"&amp;_xlfn.XLOOKUP(L13,SU,SUV)),IF(ISBLANK(M13),"","_"&amp;_xlfn.XLOOKUP(M13,VT,VTV)),IF(ISBLANK(N13),"","_"&amp;_xlfn.XLOOKUP(N13,FD,FDV)),IF(ISBLANK(H13),"","_"&amp;_xlfn.XLOOKUP(H13,VOK,VOKV)),IF(ISBLANK(I13),"","_"&amp;_xlfn.XLOOKUP(I13,ENT,ENTV)),IF(ISBLANK(O13),"","_"&amp;_xlfn.XLOOKUP(O13,IN,INV)),IF(T13=1,"","_"&amp;B13),IF(AND(ISBLANK(Q13),ISBLANK(P13)),"",IF(ISBLANK(P13),"_V"&amp;Q13,"_V"&amp;Q13&amp;P13))),"")</f>
        <v>F24-2H-GX_A4_F02_K06_Terrænmodel</v>
      </c>
      <c r="V13" s="90" t="str" cm="1">
        <f t="array" aca="1" ref="V13" ca="1">IFERROR(_xlfn.IFS(AND(Tabel_Filnavn_CAD[[#This Row],[Fase 
(Kode A)]]="Udbudsprojekt(A6)",Tabel_Filnavn_CAD[[#This Row],[FilType 
(Kode F)]]="Fagmodel(F02)"),Tabel_Filnavn_CAD[[#This Row],[Fase 
(Kode A)]]&amp;"/"&amp;Tabel_Filnavn_CAD[[#This Row],[ENTreprisetype
(Kode Y)]]),Tabel_Filnavn_CAD[[#This Row],[Fase 
(Kode A)]])</f>
        <v>Projektforslag(A4)</v>
      </c>
      <c r="W13" s="96"/>
      <c r="X13" s="96"/>
    </row>
    <row r="14" spans="1:24">
      <c r="B14" s="111" t="s">
        <v>933</v>
      </c>
      <c r="C14" s="105">
        <f ca="1">TODAY()</f>
        <v>45954</v>
      </c>
      <c r="D14" s="106" t="s">
        <v>932</v>
      </c>
      <c r="E14" s="107" t="s">
        <v>131</v>
      </c>
      <c r="F14" s="108" t="s">
        <v>240</v>
      </c>
      <c r="G14" s="108" t="s">
        <v>530</v>
      </c>
      <c r="H14" s="109" t="s">
        <v>108</v>
      </c>
      <c r="I14" s="109"/>
      <c r="J14" s="108"/>
      <c r="K14" s="109"/>
      <c r="L14" s="109"/>
      <c r="M14" s="109"/>
      <c r="N14" s="109"/>
      <c r="O14" s="110"/>
      <c r="P14" s="108"/>
      <c r="Q14" s="93"/>
      <c r="R14" s="232" t="str">
        <f ca="1">IFERROR(CONCATENATE($C$6,"\",_xlfn.XLOOKUP(Tabel_Filnavn_CAD[[#This Row],[Indholdstype_CAD
(Kode C, D og P)]],Tabel_Indholdstype_CAD[Indholdstype_CAD (Bunden/Åben)],Tabel_Indholdstype_CAD[Værdikode])),"")</f>
        <v>F24-2H-GX\D2.A4</v>
      </c>
      <c r="S14" s="94"/>
      <c r="T14" s="92"/>
      <c r="U14" s="238" t="str" cm="1">
        <f t="array" aca="1" ref="U14" ca="1">IFERROR(_xlfn.CONCAT(IF(Tabel_Filnavn_CAD[[#This Row],[ja=1]]=1,"",$C$6&amp;"_"),IF(ISBLANK(J14),"",_xlfn.CONCAT(_xlfn.XLOOKUP(J14,SV,SVV),"_")),_xlfn.XLOOKUP(E14,FK,FAV),"_"&amp;_xlfn.XLOOKUP(F14,Model,ModelV),IF(ISBLANK(K14),"","_"&amp;_xlfn.XLOOKUP(K14,ST,STV)),IF(ISBLANK(L14),"","_"&amp;_xlfn.XLOOKUP(L14,SU,SUV)),IF(ISBLANK(M14),"","_"&amp;_xlfn.XLOOKUP(M14,VT,VTV)),IF(ISBLANK(N14),"","_"&amp;_xlfn.XLOOKUP(N14,FD,FDV)),IF(ISBLANK(H14),"","_"&amp;_xlfn.XLOOKUP(H14,VOK,VOKV)),IF(ISBLANK(I14),"","_"&amp;_xlfn.XLOOKUP(I14,ENT,ENTV)),IF(ISBLANK(O14),"","_"&amp;_xlfn.XLOOKUP(O14,IN,INV)),IF(T14=1,"","_"&amp;B14),IF(AND(ISBLANK(Q14),ISBLANK(P14)),"",IF(ISBLANK(P14),"_V"&amp;Q14,"_V"&amp;Q14&amp;P14))),"")</f>
        <v>F24-2H-GX_A4_F06_K01_Tegningssæt til bygherre</v>
      </c>
      <c r="V14" s="90" t="str" cm="1">
        <f t="array" aca="1" ref="V14" ca="1">IFERROR(_xlfn.IFS(AND(Tabel_Filnavn_CAD[[#This Row],[Fase 
(Kode A)]]="Udbudsprojekt(A6)",Tabel_Filnavn_CAD[[#This Row],[FilType 
(Kode F)]]="Fagmodel(F02)"),Tabel_Filnavn_CAD[[#This Row],[Fase 
(Kode A)]]&amp;"/"&amp;Tabel_Filnavn_CAD[[#This Row],[ENTreprisetype
(Kode Y)]]),Tabel_Filnavn_CAD[[#This Row],[Fase 
(Kode A)]])</f>
        <v>Projektforslag(A4)</v>
      </c>
      <c r="W14" s="96"/>
      <c r="X14" s="96"/>
    </row>
  </sheetData>
  <sheetProtection insertRows="0" selectLockedCells="1" autoFilter="0"/>
  <dataConsolidate/>
  <phoneticPr fontId="21" type="noConversion"/>
  <dataValidations count="14">
    <dataValidation type="date" operator="greaterThan" allowBlank="1" showInputMessage="1" showErrorMessage="1" sqref="C12:C14" xr:uid="{57E40A7C-57C2-48CD-96CE-4F1B28A59F9D}">
      <formula1>43831</formula1>
    </dataValidation>
    <dataValidation type="list" allowBlank="1" showInputMessage="1" showErrorMessage="1" sqref="B12:B14" xr:uid="{B7E6DFA8-1B55-4F81-AC34-E00B200C5DB4}">
      <formula1>Modelfilnavne</formula1>
    </dataValidation>
    <dataValidation type="list" showInputMessage="1" showErrorMessage="1" promptTitle="CAD" prompt="Der kan kun vælges CAD-version på modelfiler!" sqref="J12:J13" xr:uid="{1897B140-748F-4B34-B5EA-EF409381D831}">
      <formula1>SV</formula1>
    </dataValidation>
    <dataValidation type="list" allowBlank="1" showInputMessage="1" showErrorMessage="1" sqref="F12:F14" xr:uid="{6DFE7ABB-F979-41CB-A198-B64FB6742852}">
      <formula1>Model</formula1>
    </dataValidation>
    <dataValidation type="list" allowBlank="1" showInputMessage="1" showErrorMessage="1" sqref="Q12:Q14" xr:uid="{2548DEDC-DFD0-49D1-85BC-29A64AA664FE}">
      <formula1>Revision</formula1>
    </dataValidation>
    <dataValidation type="list" allowBlank="1" showInputMessage="1" showErrorMessage="1" sqref="O12:O14" xr:uid="{D95D795D-0320-4448-9DEC-285215534E2B}">
      <formula1>IN</formula1>
    </dataValidation>
    <dataValidation type="list" allowBlank="1" showInputMessage="1" showErrorMessage="1" sqref="N12:N14" xr:uid="{DFDB0EA3-A232-4459-9908-6CFB79626BFF}">
      <formula1>FD</formula1>
    </dataValidation>
    <dataValidation type="list" allowBlank="1" showInputMessage="1" showErrorMessage="1" sqref="M12:M14" xr:uid="{A384A642-A3C9-4C38-9E5F-CF0449019CE7}">
      <formula1>VT</formula1>
    </dataValidation>
    <dataValidation type="list" allowBlank="1" showInputMessage="1" showErrorMessage="1" sqref="L12:L14" xr:uid="{3E39058B-4119-420E-9501-569DE0B824D5}">
      <formula1>SU</formula1>
    </dataValidation>
    <dataValidation type="list" allowBlank="1" showInputMessage="1" showErrorMessage="1" sqref="K12:K14" xr:uid="{69ED2DEB-1E71-44BF-9BF5-A547E8CD2913}">
      <formula1>ST</formula1>
    </dataValidation>
    <dataValidation type="list" allowBlank="1" showInputMessage="1" showErrorMessage="1" sqref="E12:E14" xr:uid="{7C1B22A0-BE8B-4BA9-AE5D-26B6C5EA9C42}">
      <formula1>FK</formula1>
    </dataValidation>
    <dataValidation type="list" allowBlank="1" showInputMessage="1" showErrorMessage="1" sqref="D12:D14" xr:uid="{A50FF834-CE7F-4183-8FBC-D8963DD233FB}">
      <formula1>Initial</formula1>
    </dataValidation>
    <dataValidation type="list" allowBlank="1" showInputMessage="1" showErrorMessage="1" sqref="P12:P14" xr:uid="{9C06C1C8-6412-4070-943C-7F78D1E9A649}">
      <formula1>Version</formula1>
    </dataValidation>
    <dataValidation type="list" allowBlank="1" showInputMessage="1" showErrorMessage="1" sqref="H12:H14" xr:uid="{A796E587-DCB5-4383-9856-37E498941BAB}">
      <formula1>VOK</formula1>
    </dataValidation>
  </dataValidations>
  <hyperlinks>
    <hyperlink ref="O7" r:id="rId1" xr:uid="{49A3BC41-54AB-4D94-B974-84C1606C2FBE}"/>
    <hyperlink ref="O8" r:id="rId2" xr:uid="{928830AC-B4C7-4F27-8C1A-DAB309438FD6}"/>
  </hyperlinks>
  <pageMargins left="0.7" right="0.7" top="0.75" bottom="0.75" header="0.3" footer="0.3"/>
  <pageSetup paperSize="9" orientation="portrait" horizontalDpi="1200" verticalDpi="1200" r:id="rId3"/>
  <legacyDrawing r:id="rId4"/>
  <tableParts count="1">
    <tablePart r:id="rId5"/>
  </tableParts>
  <extLst>
    <ext xmlns:x14="http://schemas.microsoft.com/office/spreadsheetml/2009/9/main" uri="{CCE6A557-97BC-4b89-ADB6-D9C93CAAB3DF}">
      <x14:dataValidations xmlns:xm="http://schemas.microsoft.com/office/excel/2006/main" count="3">
        <x14:dataValidation type="list" allowBlank="1" showInputMessage="1" showErrorMessage="1" xr:uid="{8B8F7099-D4D8-46F5-9B50-8217B2C6A63B}">
          <x14:formula1>
            <xm:f>IF(OR(F12=Koder!$O$8,F12=Koder!$O$9),ENT,TOM)</xm:f>
          </x14:formula1>
          <xm:sqref>J12:J13</xm:sqref>
        </x14:dataValidation>
        <x14:dataValidation type="list" allowBlank="1" showInputMessage="1" showErrorMessage="1" xr:uid="{A741AA19-A33B-4ECC-9460-296BE0DF61EE}">
          <x14:formula1>
            <xm:f>Koder!$U$22:$U$34</xm:f>
          </x14:formula1>
          <xm:sqref>G12:G14</xm:sqref>
        </x14:dataValidation>
        <x14:dataValidation type="list" allowBlank="1" showInputMessage="1" showErrorMessage="1" xr:uid="{6E20E5BF-8D3F-4B46-AEEC-403C9FB24FBF}">
          <x14:formula1>
            <xm:f>IF(OR(E12=Koder!$O$11,E12=Koder!$O$10,E12=Koder!$O$9,E12=Koder!$O$8),ENT,TOM)</xm:f>
          </x14:formula1>
          <xm:sqref>I12:I14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3FE35-8D51-4B0A-8DDB-2CB2ADA63257}">
  <sheetPr>
    <tabColor rgb="FFFFC000"/>
  </sheetPr>
  <dimension ref="A1:AA10"/>
  <sheetViews>
    <sheetView tabSelected="1" topLeftCell="D3" zoomScale="145" zoomScaleNormal="145" workbookViewId="0">
      <selection activeCell="I14" activeCellId="1" sqref="I7:S7 I14"/>
    </sheetView>
  </sheetViews>
  <sheetFormatPr defaultColWidth="10.42578125" defaultRowHeight="15" outlineLevelCol="1"/>
  <cols>
    <col min="1" max="1" width="1.7109375" style="36" customWidth="1"/>
    <col min="2" max="2" width="31" style="36" customWidth="1"/>
    <col min="3" max="3" width="19.85546875" style="36" customWidth="1"/>
    <col min="4" max="4" width="13.28515625" style="36" customWidth="1"/>
    <col min="5" max="5" width="19.5703125" style="36" hidden="1" customWidth="1"/>
    <col min="6" max="6" width="22.85546875" style="36" customWidth="1"/>
    <col min="7" max="7" width="21.42578125" style="36" customWidth="1"/>
    <col min="8" max="8" width="18.28515625" style="36" customWidth="1"/>
    <col min="9" max="9" width="22.28515625" style="36" customWidth="1"/>
    <col min="10" max="10" width="23.140625" style="36" hidden="1" customWidth="1" outlineLevel="1"/>
    <col min="11" max="11" width="22" style="36" hidden="1" customWidth="1" outlineLevel="1"/>
    <col min="12" max="12" width="18.140625" style="36" hidden="1" customWidth="1" outlineLevel="1"/>
    <col min="13" max="13" width="24" style="36" hidden="1" customWidth="1" outlineLevel="1"/>
    <col min="14" max="14" width="15.42578125" style="36" hidden="1" customWidth="1" outlineLevel="1"/>
    <col min="15" max="15" width="19.28515625" style="36" hidden="1" customWidth="1" outlineLevel="1"/>
    <col min="16" max="16" width="13.140625" style="36" hidden="1" customWidth="1" outlineLevel="1"/>
    <col min="17" max="17" width="14.85546875" style="36" hidden="1" customWidth="1" outlineLevel="1"/>
    <col min="18" max="18" width="17.7109375" style="36" hidden="1" customWidth="1" outlineLevel="1"/>
    <col min="19" max="19" width="14.140625" style="36" customWidth="1" collapsed="1"/>
    <col min="20" max="20" width="17.7109375" style="36" hidden="1" customWidth="1"/>
    <col min="21" max="21" width="20" style="126" customWidth="1"/>
    <col min="22" max="22" width="10.85546875" style="43" customWidth="1"/>
    <col min="23" max="23" width="42.7109375" style="69" customWidth="1"/>
    <col min="24" max="24" width="45.140625" style="36" customWidth="1"/>
    <col min="25" max="25" width="44.28515625" style="36" customWidth="1"/>
    <col min="26" max="16384" width="10.42578125" style="36"/>
  </cols>
  <sheetData>
    <row r="1" spans="1:27" s="69" customFormat="1" ht="15.75" thickBot="1">
      <c r="A1" s="113"/>
      <c r="B1" s="114"/>
      <c r="C1" s="114"/>
    </row>
    <row r="2" spans="1:27" s="69" customFormat="1" ht="20.25" thickTop="1" thickBot="1">
      <c r="A2" s="115"/>
      <c r="B2" s="116" t="s">
        <v>874</v>
      </c>
      <c r="C2" s="117" t="str">
        <f>'1)Tegnings- &amp; modelfiler (CAD)'!C5</f>
        <v>KEA</v>
      </c>
      <c r="D2" s="69" t="s">
        <v>934</v>
      </c>
    </row>
    <row r="3" spans="1:27" s="69" customFormat="1" ht="19.5" thickBot="1">
      <c r="A3" s="115"/>
      <c r="B3" s="118" t="s">
        <v>877</v>
      </c>
      <c r="C3" s="119" t="str">
        <f>'1)Tegnings- &amp; modelfiler (CAD)'!C6</f>
        <v>F24-2H-GX</v>
      </c>
      <c r="D3" s="69" t="str">
        <f>D2</f>
        <v>Udfyldes automatisk og hentes fra Ark: 1)Tegnings- &amp; modelfiler (CAD)</v>
      </c>
      <c r="P3" s="69" t="s">
        <v>880</v>
      </c>
    </row>
    <row r="4" spans="1:27" s="69" customFormat="1" ht="19.5" thickBot="1">
      <c r="A4" s="115"/>
      <c r="B4" s="120" t="s">
        <v>881</v>
      </c>
      <c r="C4" s="117" t="str">
        <f>'1)Tegnings- &amp; modelfiler (CAD)'!C7</f>
        <v>Udfyld selv</v>
      </c>
      <c r="D4" s="69" t="str">
        <f>D2</f>
        <v>Udfyldes automatisk og hentes fra Ark: 1)Tegnings- &amp; modelfiler (CAD)</v>
      </c>
      <c r="P4" s="121" t="s">
        <v>884</v>
      </c>
      <c r="Q4" s="121"/>
    </row>
    <row r="5" spans="1:27" s="69" customFormat="1" ht="24.75" thickTop="1" thickBot="1">
      <c r="A5" s="115"/>
      <c r="B5" s="122" t="s">
        <v>935</v>
      </c>
      <c r="C5" s="123"/>
      <c r="D5" s="124"/>
      <c r="E5" s="125"/>
      <c r="F5" s="167" t="s">
        <v>936</v>
      </c>
      <c r="G5" s="168"/>
      <c r="H5" s="168"/>
      <c r="I5" s="168"/>
      <c r="J5" s="168"/>
      <c r="K5" s="168"/>
      <c r="L5" s="168"/>
      <c r="M5" s="168"/>
      <c r="N5" s="168"/>
      <c r="O5" s="168"/>
      <c r="P5" s="169" t="s">
        <v>887</v>
      </c>
      <c r="Q5" s="169"/>
      <c r="R5" s="168"/>
      <c r="S5" s="168"/>
      <c r="T5" s="168"/>
      <c r="U5" s="168"/>
      <c r="V5" s="168"/>
      <c r="W5" s="168"/>
      <c r="X5" s="168"/>
      <c r="Y5" s="170"/>
    </row>
    <row r="6" spans="1:27" s="126" customFormat="1" ht="176.45" customHeight="1" thickTop="1">
      <c r="A6" s="115"/>
      <c r="B6" s="187" t="s">
        <v>937</v>
      </c>
      <c r="C6" s="188" t="s">
        <v>889</v>
      </c>
      <c r="D6" s="189" t="s">
        <v>890</v>
      </c>
      <c r="E6" s="187" t="s">
        <v>938</v>
      </c>
      <c r="F6" s="190" t="s">
        <v>939</v>
      </c>
      <c r="G6" s="191"/>
      <c r="H6" s="192" t="s">
        <v>940</v>
      </c>
      <c r="I6" s="192" t="s">
        <v>941</v>
      </c>
      <c r="J6" s="193" t="s">
        <v>942</v>
      </c>
      <c r="K6" s="194" t="s">
        <v>943</v>
      </c>
      <c r="L6" s="195" t="s">
        <v>944</v>
      </c>
      <c r="M6" s="196" t="s">
        <v>945</v>
      </c>
      <c r="N6" s="191" t="s">
        <v>897</v>
      </c>
      <c r="O6" s="197" t="s">
        <v>946</v>
      </c>
      <c r="P6" s="198" t="s">
        <v>898</v>
      </c>
      <c r="Q6" s="199" t="s">
        <v>947</v>
      </c>
      <c r="R6" s="189" t="s">
        <v>900</v>
      </c>
      <c r="S6" s="200" t="s">
        <v>948</v>
      </c>
      <c r="T6" s="192" t="s">
        <v>949</v>
      </c>
      <c r="U6" s="201" t="s">
        <v>950</v>
      </c>
      <c r="V6" s="201" t="s">
        <v>951</v>
      </c>
      <c r="W6" s="202" t="s">
        <v>952</v>
      </c>
      <c r="X6" s="203" t="s">
        <v>953</v>
      </c>
      <c r="Y6" s="204" t="s">
        <v>954</v>
      </c>
    </row>
    <row r="7" spans="1:27" s="126" customFormat="1" ht="30.75" thickBot="1">
      <c r="A7" s="115"/>
      <c r="B7" s="127" t="s">
        <v>904</v>
      </c>
      <c r="C7" s="128" t="s">
        <v>904</v>
      </c>
      <c r="D7" s="129" t="s">
        <v>904</v>
      </c>
      <c r="E7" s="130" t="s">
        <v>955</v>
      </c>
      <c r="F7" s="131" t="s">
        <v>956</v>
      </c>
      <c r="G7" s="128" t="s">
        <v>904</v>
      </c>
      <c r="H7" s="132" t="s">
        <v>905</v>
      </c>
      <c r="I7" s="132" t="s">
        <v>905</v>
      </c>
      <c r="J7" s="134" t="s">
        <v>906</v>
      </c>
      <c r="K7" s="134" t="s">
        <v>906</v>
      </c>
      <c r="L7" s="133" t="s">
        <v>906</v>
      </c>
      <c r="M7" s="133" t="s">
        <v>906</v>
      </c>
      <c r="N7" s="133" t="s">
        <v>906</v>
      </c>
      <c r="O7" s="133" t="s">
        <v>906</v>
      </c>
      <c r="P7" s="135" t="s">
        <v>906</v>
      </c>
      <c r="Q7" s="136" t="s">
        <v>906</v>
      </c>
      <c r="R7" s="135" t="s">
        <v>906</v>
      </c>
      <c r="S7" s="137" t="s">
        <v>905</v>
      </c>
      <c r="T7" s="138" t="s">
        <v>957</v>
      </c>
      <c r="U7" s="71" t="s">
        <v>907</v>
      </c>
      <c r="V7" s="139" t="s">
        <v>908</v>
      </c>
      <c r="W7" s="71" t="s">
        <v>907</v>
      </c>
      <c r="X7" s="140" t="s">
        <v>958</v>
      </c>
      <c r="Y7" s="141" t="s">
        <v>959</v>
      </c>
    </row>
    <row r="8" spans="1:27" s="160" customFormat="1" ht="54.75" thickTop="1" thickBot="1">
      <c r="A8" s="142"/>
      <c r="B8" s="143" t="s">
        <v>960</v>
      </c>
      <c r="C8" s="144" t="s">
        <v>910</v>
      </c>
      <c r="D8" s="145" t="s">
        <v>911</v>
      </c>
      <c r="E8" s="146" t="s">
        <v>961</v>
      </c>
      <c r="F8" s="147" t="s">
        <v>962</v>
      </c>
      <c r="G8" s="148" t="s">
        <v>915</v>
      </c>
      <c r="H8" s="149" t="s">
        <v>916</v>
      </c>
      <c r="I8" s="149" t="s">
        <v>963</v>
      </c>
      <c r="J8" s="151" t="s">
        <v>964</v>
      </c>
      <c r="K8" s="151" t="s">
        <v>918</v>
      </c>
      <c r="L8" s="150" t="s">
        <v>919</v>
      </c>
      <c r="M8" s="150" t="s">
        <v>920</v>
      </c>
      <c r="N8" s="150" t="s">
        <v>921</v>
      </c>
      <c r="O8" s="150" t="s">
        <v>965</v>
      </c>
      <c r="P8" s="152" t="s">
        <v>922</v>
      </c>
      <c r="Q8" s="153" t="s">
        <v>923</v>
      </c>
      <c r="R8" s="154" t="s">
        <v>924</v>
      </c>
      <c r="S8" s="155" t="s">
        <v>966</v>
      </c>
      <c r="T8" s="156" t="s">
        <v>912</v>
      </c>
      <c r="U8" s="70" t="s">
        <v>925</v>
      </c>
      <c r="V8" s="157" t="s">
        <v>926</v>
      </c>
      <c r="W8" s="71" t="s">
        <v>967</v>
      </c>
      <c r="X8" s="158" t="s">
        <v>928</v>
      </c>
      <c r="Y8" s="159" t="s">
        <v>968</v>
      </c>
      <c r="Z8" s="182" t="s">
        <v>931</v>
      </c>
      <c r="AA8" s="183" t="s">
        <v>969</v>
      </c>
    </row>
    <row r="9" spans="1:27" ht="15.75" thickTop="1">
      <c r="B9" s="59" t="s">
        <v>796</v>
      </c>
      <c r="C9" s="60">
        <f t="shared" ref="C9" ca="1" si="0">TODAY()</f>
        <v>45954</v>
      </c>
      <c r="D9" s="61" t="s">
        <v>970</v>
      </c>
      <c r="E9" s="62"/>
      <c r="F9" s="225" t="s">
        <v>343</v>
      </c>
      <c r="G9" s="226" t="s">
        <v>108</v>
      </c>
      <c r="H9" s="226"/>
      <c r="I9" s="226" t="s">
        <v>272</v>
      </c>
      <c r="J9" s="225"/>
      <c r="K9" s="225"/>
      <c r="L9" s="226"/>
      <c r="M9" s="226"/>
      <c r="N9" s="226"/>
      <c r="O9" s="226"/>
      <c r="P9" s="61"/>
      <c r="Q9" s="65"/>
      <c r="R9" s="66"/>
      <c r="S9" s="227" t="s">
        <v>971</v>
      </c>
      <c r="T9" s="226" t="str">
        <f ca="1">IFERROR(_xlfn.XLOOKUP(Tabel_Tegningsnummer[[#This Row],[Filnavn - CAD]],Tabel_Filnavn_CAD[Filnavn - CAD],Tabel_Filnavn_CAD[Fase 
(Kode A)]),"")</f>
        <v>Projektforslag(A4)</v>
      </c>
      <c r="U9" s="232" t="str">
        <f ca="1">IFERROR(_xlfn.XLOOKUP(Tabel_Tegningsnummer[[#This Row],[Filnavn - CAD]],Tabel_Filnavn_CAD[Filnavn - CAD],Tabel_Filnavn_CAD[Indholdstype
ArkiveringsKatalog]),"")</f>
        <v>F24-2H-GX\C07</v>
      </c>
      <c r="V9" s="67"/>
      <c r="W9" s="233" t="str" cm="1">
        <f t="array" aca="1" ref="W9" ca="1">IF(ISBLANK(Tabel_Tegningsnummer[[#This Row],[Tegningsnummer fra ekstern fx tegningsgrundlag ]]),_xlfn.CONCAT(IF(Tabel_Tegningsnummer[[#This Row],[ja=1]]=1,"I"&amp;$C$3&amp;"_",""),_xlfn.XLOOKUP(Tabel_Tegningsnummer[[#This Row],[VidensOmråde
(Kode K)]],Tabel_Vidensområde_Kort[VidensOmråde - Kort vers. (Bunden)],Tabel_Vidensområde_Kort[Værdikode]),IF(ISBLANK(Tabel_Tegningsnummer[[#This Row],[ENTreprisetype
(Kode Y)]]),"","_"&amp;_xlfn.XLOOKUP(Tabel_Tegningsnummer[[#This Row],[ENTreprisetype
(Kode Y)]],ENT,Tabel_Entreprisetype[Værdikode])),IF(ISBLANK(Tabel_Tegningsnummer[[#This Row],[Afbildningstype
(Kode H)]]),"","_"&amp;_xlfn.XLOOKUP(Tabel_Tegningsnummer[[#This Row],[Afbildningstype
(Kode H)]],AT,Tabel_Afbildningstype[Værdikode])),IF(ISBLANK(Tabel_Tegningsnummer[[#This Row],[Etage
(Kode E)]]),"","_"&amp;_xlfn.XLOOKUP(Tabel_Tegningsnummer[[#This Row],[Etage
(Kode E)]],ET,Tabel_Etage[Værdikode])),IF(ISBLANK(Tabel_Tegningsnummer[[#This Row],[Stade
(Kode S)]]),"","_"&amp;_xlfn.XLOOKUP(Tabel_Tegningsnummer[[#This Row],[Stade
(Kode S)]],ST,Tabel_Stade[Værdikode])),IF(ISBLANK(Tabel_Tegningsnummer[[#This Row],[StatUs
(Kode G)]]),"","_"&amp;_xlfn.XLOOKUP(Tabel_Tegningsnummer[[#This Row],[StatUs
(Kode G)]],SU,Tabel_Status[Værdikode])),IF(ISBLANK(Tabel_Tegningsnummer[[#This Row],[VirksomhedsType
(Kode B)]]),"","_"&amp;_xlfn.XLOOKUP(Tabel_Tegningsnummer[[#This Row],[VirksomhedsType
(Kode B)]],VT,Tabel_Virksomhedstype[Værdikode])),IF(ISBLANK(Tabel_Tegningsnummer[[#This Row],[FagDisciplin
(Kode M)]]),"","_"&amp;_xlfn.XLOOKUP(Tabel_Tegningsnummer[[#This Row],[FagDisciplin
(Kode M)]],FD,Tabel_Fagdisciplin[Værdikode])),IF(ISBLANK(Tabel_Tegningsnummer[[#This Row],[Kontraktlig organisation
(Kode W)]]),"","_"&amp;_xlfn.XLOOKUP(Tabel_Tegningsnummer[[#This Row],[Kontraktlig organisation
(Kode W)]],KO,Tabel28[Værdiliste])),IF(ISBLANK(Tabel_Tegningsnummer[[#This Row],[Info. Niveau
(Kode J)]]),"","_"&amp;_xlfn.XLOOKUP(Tabel_Tegningsnummer[[#This Row],[Info. Niveau
(Kode J)]],IN,Tabel_Infoniveau[Værdikode])),IF(AND(ISBLANK(Tabel_Tegningsnummer[[#This Row],[Version
(Kode V+bogstav)]]),ISBLANK(Tabel_Tegningsnummer[[#This Row],[Revisions nr
(Kode V+heltal)]])),"","_V"&amp;R9&amp;Q9),IF(ISBLANK(Tabel_Tegningsnummer[[#This Row],[Løbenummer]]),"","_"&amp;Tabel_Tegningsnummer[[#This Row],[Løbenummer]])),Tabel_Tegningsnummer[[#This Row],[Tegningsnummer fra ekstern fx tegningsgrundlag ]])</f>
        <v>K01_H6_N00</v>
      </c>
      <c r="X9" s="234" t="s">
        <v>972</v>
      </c>
      <c r="Y9" s="235" t="s">
        <v>973</v>
      </c>
      <c r="Z9" s="236"/>
      <c r="AA9" s="236"/>
    </row>
    <row r="10" spans="1:27">
      <c r="B10" s="230" t="s">
        <v>974</v>
      </c>
      <c r="C10" s="60">
        <f ca="1">TODAY()</f>
        <v>45954</v>
      </c>
      <c r="D10" s="61" t="s">
        <v>970</v>
      </c>
      <c r="E10" s="62"/>
      <c r="F10" s="226" t="s">
        <v>343</v>
      </c>
      <c r="G10" s="226" t="s">
        <v>108</v>
      </c>
      <c r="H10" s="226"/>
      <c r="I10" s="226" t="s">
        <v>104</v>
      </c>
      <c r="J10" s="225"/>
      <c r="K10" s="226"/>
      <c r="L10" s="226"/>
      <c r="M10" s="226"/>
      <c r="N10" s="226"/>
      <c r="O10" s="226"/>
      <c r="P10" s="61"/>
      <c r="Q10" s="227"/>
      <c r="R10" s="61"/>
      <c r="S10" s="227" t="s">
        <v>74</v>
      </c>
      <c r="T10" s="226" t="str">
        <f ca="1">IFERROR(_xlfn.XLOOKUP(Tabel_Tegningsnummer[[#This Row],[Filnavn - CAD]],Tabel_Filnavn_CAD[Filnavn - CAD],Tabel_Filnavn_CAD[Fase 
(Kode A)]),"")</f>
        <v>Projektforslag(A4)</v>
      </c>
      <c r="U10" s="232" t="str">
        <f ca="1">IFERROR(_xlfn.XLOOKUP(Tabel_Tegningsnummer[[#This Row],[Filnavn - CAD]],Tabel_Filnavn_CAD[Filnavn - CAD],Tabel_Filnavn_CAD[Indholdstype
ArkiveringsKatalog]),"")</f>
        <v>F24-2H-GX\C07</v>
      </c>
      <c r="V10" s="231"/>
      <c r="W10" s="239" t="str" cm="1">
        <f t="array" aca="1" ref="W10" ca="1">IF(ISBLANK(Tabel_Tegningsnummer[[#This Row],[Tegningsnummer fra ekstern fx tegningsgrundlag ]]),_xlfn.CONCAT(IF(Tabel_Tegningsnummer[[#This Row],[ja=1]]=1,"I"&amp;$C$3&amp;"_",""),_xlfn.XLOOKUP(Tabel_Tegningsnummer[[#This Row],[VidensOmråde
(Kode K)]],Tabel_Vidensområde_Kort[VidensOmråde - Kort vers. (Bunden)],Tabel_Vidensområde_Kort[Værdikode]),IF(ISBLANK(Tabel_Tegningsnummer[[#This Row],[ENTreprisetype
(Kode Y)]]),"","_"&amp;_xlfn.XLOOKUP(Tabel_Tegningsnummer[[#This Row],[ENTreprisetype
(Kode Y)]],ENT,Tabel_Entreprisetype[Værdikode])),IF(ISBLANK(Tabel_Tegningsnummer[[#This Row],[Afbildningstype
(Kode H)]]),"","_"&amp;_xlfn.XLOOKUP(Tabel_Tegningsnummer[[#This Row],[Afbildningstype
(Kode H)]],AT,Tabel_Afbildningstype[Værdikode])),IF(ISBLANK(Tabel_Tegningsnummer[[#This Row],[Etage
(Kode E)]]),"","_"&amp;_xlfn.XLOOKUP(Tabel_Tegningsnummer[[#This Row],[Etage
(Kode E)]],ET,Tabel_Etage[Værdikode])),IF(ISBLANK(Tabel_Tegningsnummer[[#This Row],[Stade
(Kode S)]]),"","_"&amp;_xlfn.XLOOKUP(Tabel_Tegningsnummer[[#This Row],[Stade
(Kode S)]],ST,Tabel_Stade[Værdikode])),IF(ISBLANK(Tabel_Tegningsnummer[[#This Row],[StatUs
(Kode G)]]),"","_"&amp;_xlfn.XLOOKUP(Tabel_Tegningsnummer[[#This Row],[StatUs
(Kode G)]],SU,Tabel_Status[Værdikode])),IF(ISBLANK(Tabel_Tegningsnummer[[#This Row],[VirksomhedsType
(Kode B)]]),"","_"&amp;_xlfn.XLOOKUP(Tabel_Tegningsnummer[[#This Row],[VirksomhedsType
(Kode B)]],VT,Tabel_Virksomhedstype[Værdikode])),IF(ISBLANK(Tabel_Tegningsnummer[[#This Row],[FagDisciplin
(Kode M)]]),"","_"&amp;_xlfn.XLOOKUP(Tabel_Tegningsnummer[[#This Row],[FagDisciplin
(Kode M)]],FD,Tabel_Fagdisciplin[Værdikode])),IF(ISBLANK(Tabel_Tegningsnummer[[#This Row],[Kontraktlig organisation
(Kode W)]]),"","_"&amp;_xlfn.XLOOKUP(Tabel_Tegningsnummer[[#This Row],[Kontraktlig organisation
(Kode W)]],KO,Tabel28[Værdiliste])),IF(ISBLANK(Tabel_Tegningsnummer[[#This Row],[Info. Niveau
(Kode J)]]),"","_"&amp;_xlfn.XLOOKUP(Tabel_Tegningsnummer[[#This Row],[Info. Niveau
(Kode J)]],IN,Tabel_Infoniveau[Værdikode])),IF(AND(ISBLANK(Tabel_Tegningsnummer[[#This Row],[Version
(Kode V+bogstav)]]),ISBLANK(Tabel_Tegningsnummer[[#This Row],[Revisions nr
(Kode V+heltal)]])),"","_V"&amp;R10&amp;Q10),IF(ISBLANK(Tabel_Tegningsnummer[[#This Row],[Løbenummer]]),"","_"&amp;Tabel_Tegningsnummer[[#This Row],[Løbenummer]])),Tabel_Tegningsnummer[[#This Row],[Tegningsnummer fra ekstern fx tegningsgrundlag ]])</f>
        <v>K01_H1_N01</v>
      </c>
      <c r="X10" s="240" t="s">
        <v>972</v>
      </c>
      <c r="Y10" s="240" t="s">
        <v>973</v>
      </c>
      <c r="Z10" s="236"/>
      <c r="AA10" s="236"/>
    </row>
  </sheetData>
  <sheetProtection selectLockedCells="1" autoFilter="0"/>
  <phoneticPr fontId="21" type="noConversion"/>
  <dataValidations count="16">
    <dataValidation type="list" allowBlank="1" showInputMessage="1" sqref="B9:B10" xr:uid="{E9C49D06-EDAB-4F6D-B71E-8DE02BE21CDF}">
      <formula1>Tegningsnavne</formula1>
    </dataValidation>
    <dataValidation type="list" allowBlank="1" showInputMessage="1" showErrorMessage="1" sqref="F9:F10" xr:uid="{6ABF516D-6C8B-4597-BF5B-025EC4C22646}">
      <formula1>DF</formula1>
    </dataValidation>
    <dataValidation type="list" allowBlank="1" showInputMessage="1" showErrorMessage="1" sqref="X9:Y10" xr:uid="{BE28AE2F-7AF5-427C-BCBB-09F91F36058C}">
      <formula1>Modelfil</formula1>
    </dataValidation>
    <dataValidation type="list" allowBlank="1" showInputMessage="1" sqref="D9:D10" xr:uid="{BFE8B98F-9AD9-4F85-86F4-BDA9DB49BBA5}">
      <formula1>Initial</formula1>
    </dataValidation>
    <dataValidation type="list" allowBlank="1" showInputMessage="1" showErrorMessage="1" sqref="K9:K10" xr:uid="{0F5EE064-72BA-47F7-9DAD-9BBD0A3887EA}">
      <formula1>ST</formula1>
    </dataValidation>
    <dataValidation type="list" allowBlank="1" showInputMessage="1" showErrorMessage="1" sqref="L9:L10" xr:uid="{F243731D-0133-4245-BEFF-6CD43DE00113}">
      <formula1>SU</formula1>
    </dataValidation>
    <dataValidation type="list" allowBlank="1" showInputMessage="1" showErrorMessage="1" sqref="M9:M10" xr:uid="{47DDF68F-ABBD-4E3A-86B5-48F4B145E5C1}">
      <formula1>VT</formula1>
    </dataValidation>
    <dataValidation type="list" allowBlank="1" showInputMessage="1" showErrorMessage="1" sqref="N9:N10" xr:uid="{624C85F8-778A-4A92-A886-BD9C95795FA2}">
      <formula1>FD</formula1>
    </dataValidation>
    <dataValidation type="list" allowBlank="1" showInputMessage="1" showErrorMessage="1" sqref="O9:O10" xr:uid="{99B76E4D-190E-4E6F-909E-A18CF801D921}">
      <formula1>KO</formula1>
    </dataValidation>
    <dataValidation type="list" allowBlank="1" showInputMessage="1" showErrorMessage="1" sqref="R9:R10" xr:uid="{AC0B4F89-B53B-4C88-86CD-31B85F4100FA}">
      <formula1>Revision</formula1>
    </dataValidation>
    <dataValidation type="list" allowBlank="1" showInputMessage="1" showErrorMessage="1" sqref="Q9:Q10" xr:uid="{494EA085-ADDF-4168-A5D5-A4A6750BF3D2}">
      <formula1>Version</formula1>
    </dataValidation>
    <dataValidation type="list" allowBlank="1" showInputMessage="1" showErrorMessage="1" sqref="I9:I10" xr:uid="{42301253-939E-469B-8BB2-648659E573EE}">
      <formula1>AT</formula1>
    </dataValidation>
    <dataValidation type="list" allowBlank="1" showInputMessage="1" showErrorMessage="1" sqref="P9:P10" xr:uid="{2BBEC9B9-29C7-44E5-91BA-7A8BAF5E4174}">
      <formula1>IN</formula1>
    </dataValidation>
    <dataValidation type="list" allowBlank="1" showInputMessage="1" showErrorMessage="1" sqref="S9:S10" xr:uid="{A5AA2534-FD11-4327-A6B9-8D9A01939308}">
      <formula1>Løbenummer</formula1>
    </dataValidation>
    <dataValidation type="list" allowBlank="1" showInputMessage="1" showErrorMessage="1" sqref="G9:G10" xr:uid="{126EC2A5-E333-48B4-9F28-A97707D95A07}">
      <formula1>VOK</formula1>
    </dataValidation>
    <dataValidation type="list" allowBlank="1" showInputMessage="1" showErrorMessage="1" sqref="J9:J10" xr:uid="{30B39590-F8A5-4443-9F03-1658B893D9BD}">
      <formula1>ET</formula1>
    </dataValidation>
  </dataValidations>
  <hyperlinks>
    <hyperlink ref="P4" r:id="rId1" xr:uid="{940B1FCE-0AE3-4BAC-AB27-BF0B2EF2FE20}"/>
    <hyperlink ref="P5" r:id="rId2" xr:uid="{BEC16F19-69C8-4BB6-87CC-639419492048}"/>
  </hyperlinks>
  <pageMargins left="0.7" right="0.7" top="0.75" bottom="0.75" header="0.3" footer="0.3"/>
  <pageSetup paperSize="9" orientation="portrait" horizontalDpi="1200" verticalDpi="1200" r:id="rId3"/>
  <legacyDrawing r:id="rId4"/>
  <tableParts count="1">
    <tablePart r:id="rId5"/>
  </tableParts>
  <extLst>
    <ext xmlns:x14="http://schemas.microsoft.com/office/spreadsheetml/2009/9/main" uri="{CCE6A557-97BC-4b89-ADB6-D9C93CAAB3DF}">
      <x14:dataValidations xmlns:xm="http://schemas.microsoft.com/office/excel/2006/main" count="1">
        <x14:dataValidation type="list" allowBlank="1" showInputMessage="1" showErrorMessage="1" xr:uid="{DF964FE3-16D1-4AD5-9875-8D99EBD1C214}">
          <x14:formula1>
            <xm:f>IF(OR(T9=Koder!$O$8,T9=Koder!$O$9,T9=Koder!$O$10,T9=Koder!$O$11),ENT,TOM)</xm:f>
          </x14:formula1>
          <xm:sqref>H9:H10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BD026-8B86-40C9-A9ED-70450DFAACF6}">
  <sheetPr>
    <tabColor rgb="FF92D050"/>
  </sheetPr>
  <dimension ref="A1:AG19"/>
  <sheetViews>
    <sheetView zoomScaleNormal="100" workbookViewId="0">
      <selection activeCell="G1" sqref="G1"/>
    </sheetView>
  </sheetViews>
  <sheetFormatPr defaultColWidth="0" defaultRowHeight="15" customHeight="1" outlineLevelCol="1"/>
  <cols>
    <col min="1" max="1" width="1.7109375" style="36" customWidth="1"/>
    <col min="2" max="2" width="31.5703125" style="36" customWidth="1"/>
    <col min="3" max="3" width="20" style="36" customWidth="1"/>
    <col min="4" max="4" width="12.42578125" style="36" customWidth="1"/>
    <col min="5" max="5" width="24.140625" style="36" customWidth="1"/>
    <col min="6" max="6" width="20.140625" style="36" customWidth="1"/>
    <col min="7" max="7" width="26.42578125" style="36" customWidth="1"/>
    <col min="8" max="8" width="17" style="36" customWidth="1"/>
    <col min="9" max="9" width="39.85546875" style="36" customWidth="1"/>
    <col min="10" max="10" width="18.7109375" style="36" hidden="1" customWidth="1" outlineLevel="1"/>
    <col min="11" max="11" width="20.28515625" style="36" hidden="1" customWidth="1" outlineLevel="1"/>
    <col min="12" max="12" width="15.140625" style="36" hidden="1" customWidth="1" outlineLevel="1"/>
    <col min="13" max="13" width="14.7109375" style="36" hidden="1" customWidth="1" outlineLevel="1"/>
    <col min="14" max="14" width="16.28515625" style="36" hidden="1" customWidth="1" outlineLevel="1"/>
    <col min="15" max="15" width="20.5703125" style="36" hidden="1" customWidth="1" outlineLevel="1"/>
    <col min="16" max="16" width="28.28515625" style="36" hidden="1" customWidth="1" outlineLevel="1"/>
    <col min="17" max="17" width="24.7109375" style="36" hidden="1" customWidth="1" outlineLevel="1"/>
    <col min="18" max="18" width="18.28515625" style="36" hidden="1" customWidth="1" outlineLevel="1"/>
    <col min="19" max="19" width="19.7109375" style="36" hidden="1" customWidth="1" outlineLevel="1"/>
    <col min="20" max="20" width="21.28515625" style="36" hidden="1" customWidth="1" outlineLevel="1"/>
    <col min="21" max="21" width="19.5703125" style="69" bestFit="1" customWidth="1" collapsed="1"/>
    <col min="22" max="22" width="15.42578125" style="36" customWidth="1"/>
    <col min="23" max="23" width="16.140625" style="36" customWidth="1"/>
    <col min="24" max="24" width="65.5703125" style="69" customWidth="1"/>
    <col min="25" max="25" width="16.7109375" style="43" customWidth="1"/>
    <col min="26" max="26" width="21.7109375" style="43" customWidth="1"/>
    <col min="27" max="27" width="10.85546875" style="43" customWidth="1"/>
    <col min="28" max="28" width="91.5703125" style="36" hidden="1" customWidth="1"/>
    <col min="29" max="29" width="112.7109375" style="36" hidden="1" customWidth="1"/>
    <col min="30" max="31" width="110.7109375" style="36" hidden="1" customWidth="1"/>
    <col min="32" max="32" width="14.28515625" style="36" hidden="1" customWidth="1"/>
    <col min="33" max="33" width="25.85546875" style="36" hidden="1" customWidth="1"/>
    <col min="34" max="16384" width="8.7109375" style="36" hidden="1"/>
  </cols>
  <sheetData>
    <row r="1" spans="1:29" ht="8.4499999999999993" customHeight="1">
      <c r="B1" s="35"/>
      <c r="C1" s="35"/>
    </row>
    <row r="2" spans="1:29" s="68" customFormat="1" ht="18.75">
      <c r="A2" s="75"/>
      <c r="B2" s="38" t="s">
        <v>874</v>
      </c>
      <c r="C2" s="39" t="str">
        <f>'1)Tegnings- &amp; modelfiler (CAD)'!C5</f>
        <v>KEA</v>
      </c>
      <c r="D2" s="36" t="str">
        <f>'2)Tegningsnr &amp; Navn (ikke fil)'!D2</f>
        <v>Udfyldes automatisk og hentes fra Ark: 1)Tegnings- &amp; modelfiler (CAD)</v>
      </c>
      <c r="E2" s="36"/>
      <c r="U2"/>
      <c r="X2"/>
    </row>
    <row r="3" spans="1:29" s="68" customFormat="1" ht="18.75">
      <c r="A3" s="75"/>
      <c r="B3" s="40" t="s">
        <v>877</v>
      </c>
      <c r="C3" s="41" t="str">
        <f>'1)Tegnings- &amp; modelfiler (CAD)'!C6</f>
        <v>F24-2H-GX</v>
      </c>
      <c r="D3" s="36" t="str">
        <f>'2)Tegningsnr &amp; Navn (ikke fil)'!D3</f>
        <v>Udfyldes automatisk og hentes fra Ark: 1)Tegnings- &amp; modelfiler (CAD)</v>
      </c>
      <c r="E3" s="36"/>
      <c r="U3"/>
      <c r="X3"/>
    </row>
    <row r="4" spans="1:29" s="68" customFormat="1" ht="18.75">
      <c r="A4" s="75"/>
      <c r="B4" s="42" t="s">
        <v>881</v>
      </c>
      <c r="C4" s="39" t="str">
        <f>'1)Tegnings- &amp; modelfiler (CAD)'!C7</f>
        <v>Udfyld selv</v>
      </c>
      <c r="D4" s="36" t="str">
        <f>'2)Tegningsnr &amp; Navn (ikke fil)'!D4</f>
        <v>Udfyldes automatisk og hentes fra Ark: 1)Tegnings- &amp; modelfiler (CAD)</v>
      </c>
      <c r="E4" s="36"/>
      <c r="U4"/>
      <c r="X4"/>
    </row>
    <row r="5" spans="1:29" ht="23.25">
      <c r="A5" s="37"/>
      <c r="B5" s="72" t="s">
        <v>935</v>
      </c>
      <c r="C5" s="73"/>
      <c r="D5" s="74"/>
      <c r="E5" s="228"/>
      <c r="F5" s="179" t="s">
        <v>975</v>
      </c>
      <c r="G5" s="175"/>
      <c r="H5" s="175"/>
      <c r="I5" s="175"/>
      <c r="J5" s="175"/>
      <c r="K5" s="175"/>
      <c r="L5" s="175"/>
      <c r="M5" s="175"/>
      <c r="N5" s="175"/>
      <c r="O5" s="175"/>
      <c r="P5" s="175"/>
      <c r="Q5" s="175"/>
      <c r="R5" s="175"/>
      <c r="S5" s="175"/>
      <c r="T5" s="175"/>
      <c r="U5" s="176"/>
      <c r="V5" s="175"/>
      <c r="W5" s="177"/>
      <c r="X5" s="178"/>
      <c r="Y5" s="68"/>
      <c r="Z5" s="68"/>
      <c r="AA5" s="68"/>
    </row>
    <row r="6" spans="1:29" s="43" customFormat="1" ht="172.15" customHeight="1">
      <c r="A6" s="37"/>
      <c r="B6" s="186" t="s">
        <v>976</v>
      </c>
      <c r="C6" s="214"/>
      <c r="D6" s="215" t="s">
        <v>890</v>
      </c>
      <c r="E6" s="205" t="s">
        <v>891</v>
      </c>
      <c r="F6" s="216" t="s">
        <v>977</v>
      </c>
      <c r="G6" s="217" t="s">
        <v>978</v>
      </c>
      <c r="H6" s="218"/>
      <c r="I6" s="219" t="s">
        <v>940</v>
      </c>
      <c r="J6" s="220" t="s">
        <v>979</v>
      </c>
      <c r="K6" s="220"/>
      <c r="L6" s="214"/>
      <c r="M6" s="214"/>
      <c r="N6" s="214"/>
      <c r="O6" s="214"/>
      <c r="P6" s="214"/>
      <c r="Q6" s="214"/>
      <c r="R6" s="221" t="s">
        <v>980</v>
      </c>
      <c r="S6" s="218" t="s">
        <v>899</v>
      </c>
      <c r="T6" s="215" t="s">
        <v>900</v>
      </c>
      <c r="U6" s="201" t="s">
        <v>981</v>
      </c>
      <c r="V6" s="218" t="s">
        <v>982</v>
      </c>
      <c r="W6" s="222" t="s">
        <v>903</v>
      </c>
      <c r="X6" s="98"/>
      <c r="Y6" s="68"/>
      <c r="Z6" s="68"/>
      <c r="AA6" s="68"/>
    </row>
    <row r="7" spans="1:29" s="43" customFormat="1" ht="30">
      <c r="A7" s="37"/>
      <c r="B7" s="76" t="s">
        <v>904</v>
      </c>
      <c r="C7" s="77" t="s">
        <v>904</v>
      </c>
      <c r="D7" s="78" t="s">
        <v>904</v>
      </c>
      <c r="E7" s="127" t="s">
        <v>904</v>
      </c>
      <c r="F7" s="79" t="s">
        <v>904</v>
      </c>
      <c r="G7" s="80" t="s">
        <v>904</v>
      </c>
      <c r="H7" s="44" t="s">
        <v>904</v>
      </c>
      <c r="I7" s="45" t="s">
        <v>905</v>
      </c>
      <c r="J7" s="81" t="s">
        <v>906</v>
      </c>
      <c r="K7" s="46" t="s">
        <v>906</v>
      </c>
      <c r="L7" s="81" t="s">
        <v>906</v>
      </c>
      <c r="M7" s="81" t="s">
        <v>906</v>
      </c>
      <c r="N7" s="81" t="s">
        <v>906</v>
      </c>
      <c r="O7" s="81" t="s">
        <v>906</v>
      </c>
      <c r="P7" s="81" t="s">
        <v>906</v>
      </c>
      <c r="Q7" s="81" t="s">
        <v>906</v>
      </c>
      <c r="R7" s="82" t="s">
        <v>983</v>
      </c>
      <c r="S7" s="48" t="s">
        <v>906</v>
      </c>
      <c r="T7" s="47" t="s">
        <v>906</v>
      </c>
      <c r="U7" s="71" t="s">
        <v>907</v>
      </c>
      <c r="V7" s="49" t="s">
        <v>908</v>
      </c>
      <c r="W7" s="49" t="s">
        <v>908</v>
      </c>
      <c r="X7" s="71" t="s">
        <v>907</v>
      </c>
      <c r="Y7" s="68"/>
      <c r="Z7" s="68"/>
      <c r="AA7" s="68"/>
    </row>
    <row r="8" spans="1:29" s="58" customFormat="1" ht="46.5" customHeight="1">
      <c r="A8" s="83"/>
      <c r="B8" s="50" t="s">
        <v>984</v>
      </c>
      <c r="C8" s="84" t="s">
        <v>910</v>
      </c>
      <c r="D8" s="85" t="s">
        <v>911</v>
      </c>
      <c r="E8" s="229" t="s">
        <v>985</v>
      </c>
      <c r="F8" s="84" t="s">
        <v>986</v>
      </c>
      <c r="G8" s="84" t="s">
        <v>987</v>
      </c>
      <c r="H8" s="51" t="s">
        <v>915</v>
      </c>
      <c r="I8" s="52" t="s">
        <v>916</v>
      </c>
      <c r="J8" s="54" t="s">
        <v>918</v>
      </c>
      <c r="K8" s="53" t="s">
        <v>919</v>
      </c>
      <c r="L8" s="55" t="s">
        <v>988</v>
      </c>
      <c r="M8" s="55" t="s">
        <v>989</v>
      </c>
      <c r="N8" s="55" t="s">
        <v>990</v>
      </c>
      <c r="O8" s="55" t="s">
        <v>920</v>
      </c>
      <c r="P8" s="55" t="s">
        <v>921</v>
      </c>
      <c r="Q8" s="55" t="s">
        <v>991</v>
      </c>
      <c r="R8" s="86" t="s">
        <v>992</v>
      </c>
      <c r="S8" s="55" t="s">
        <v>923</v>
      </c>
      <c r="T8" s="56" t="s">
        <v>924</v>
      </c>
      <c r="U8" s="70" t="s">
        <v>925</v>
      </c>
      <c r="V8" s="87" t="s">
        <v>926</v>
      </c>
      <c r="W8" s="57" t="s">
        <v>927</v>
      </c>
      <c r="X8" s="99" t="s">
        <v>993</v>
      </c>
      <c r="Y8" s="184" t="s">
        <v>931</v>
      </c>
      <c r="Z8" s="185" t="s">
        <v>994</v>
      </c>
      <c r="AA8" s="68"/>
      <c r="AB8" s="68"/>
      <c r="AC8" s="68"/>
    </row>
    <row r="9" spans="1:29">
      <c r="B9" s="88" t="s">
        <v>592</v>
      </c>
      <c r="C9" s="60">
        <f ca="1">TODAY()</f>
        <v>45954</v>
      </c>
      <c r="D9" s="89" t="s">
        <v>48</v>
      </c>
      <c r="E9" s="107" t="s">
        <v>167</v>
      </c>
      <c r="F9" s="88" t="s">
        <v>485</v>
      </c>
      <c r="G9" s="88" t="s">
        <v>542</v>
      </c>
      <c r="H9" s="63" t="s">
        <v>108</v>
      </c>
      <c r="I9" s="109"/>
      <c r="J9" s="90"/>
      <c r="K9" s="90"/>
      <c r="L9" s="90"/>
      <c r="M9" s="90"/>
      <c r="N9" s="90"/>
      <c r="O9" s="90"/>
      <c r="P9" s="90"/>
      <c r="Q9" s="90"/>
      <c r="R9" s="64"/>
      <c r="S9" s="65"/>
      <c r="T9" s="66"/>
      <c r="U9" s="97" t="str">
        <f ca="1">IFERROR(IF(ISBLANK(Tabel_Dokumentfiler[[#This Row],[Beskrivende dokument-filnavn
(Kode Z)]]),"",SUBSTITUTE(CONCATENATE($C$3,"\",_xlfn.XLOOKUP(Tabel_Dokumentfiler[[#This Row],[Indholdstype_DOC]],Tabel_Indholdstype_DOK[Indholdstype_DOK_LANG (Bunden/Åben)],Tabel_Indholdstype_DOK[Værdikode])),"_","")),"")</f>
        <v>F24-2H-GX\D2.A5</v>
      </c>
      <c r="V9" s="91"/>
      <c r="W9" s="92"/>
      <c r="X9" s="237" t="str" cm="1">
        <f t="array" aca="1" ref="X9" ca="1">_xlfn.CONCAT(IF(Tabel_Dokumentfiler[[#This Row],[ja=1]]=1,$C$3&amp;"_",""),IF(ISBLANK(Tabel_Dokumentfiler[[#This Row],[Indholdstype_DOC]]),"",_xlfn.XLOOKUP(Tabel_Dokumentfiler[[#This Row],[Indholdstype_DOC]],Tabel_Indholdstype_DOK[Indholdstype_DOK_LANG (Bunden/Åben)],Tabel_Indholdstype_DOK[Værdikode])),IF(ISBLANK(Tabel_Dokumentfiler[[#This Row],[VidensOmråde
(Kode K)]]),"","_"&amp;_xlfn.XLOOKUP(Tabel_Dokumentfiler[[#This Row],[VidensOmråde
(Kode K)]],Tabel_Vidensområde_Kort[VidensOmråde - Kort vers. (Bunden)],Tabel_Vidensområde_Kort[Værdikode])),IF(ISBLANK(Tabel_Dokumentfiler[[#This Row],[ENTreprisetype
(Kode Y)]]),"","_"&amp;_xlfn.XLOOKUP(Tabel_Dokumentfiler[[#This Row],[ENTreprisetype
(Kode Y)]],ENT,Tabel_Entreprisetype[Værdikode])),IF(ISBLANK(Tabel_Dokumentfiler[[#This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Row],[Beskrivende dokument-filnavn
(Kode Z)]]),"",IF(Tabel_Dokumentfiler[[#This Row],[ja=12]]=1,"","_"&amp;Tabel_Dokumentfiler[[#This Row],[Beskrivende dokument-filnavn
(Kode Z)]])),IF(AND(ISBLANK(T9),ISBLANK(S9)),"",IF(ISBLANK(S9),"_V"&amp;T9,"_V"&amp;T9&amp;S9)))</f>
        <v>D2.A5_K01_Energirammeberegning</v>
      </c>
      <c r="Y9" s="96"/>
      <c r="Z9" s="96"/>
      <c r="AA9" s="68"/>
      <c r="AB9" s="68"/>
      <c r="AC9" s="68"/>
    </row>
    <row r="10" spans="1:29">
      <c r="B10" s="90" t="s">
        <v>995</v>
      </c>
      <c r="C10" s="60">
        <f ca="1">TODAY()</f>
        <v>45954</v>
      </c>
      <c r="D10" s="89" t="s">
        <v>89</v>
      </c>
      <c r="E10" s="107" t="s">
        <v>131</v>
      </c>
      <c r="F10" s="90" t="s">
        <v>497</v>
      </c>
      <c r="G10" s="88" t="s">
        <v>996</v>
      </c>
      <c r="H10" s="63" t="s">
        <v>108</v>
      </c>
      <c r="I10" s="109"/>
      <c r="J10" s="90"/>
      <c r="K10" s="90"/>
      <c r="L10" s="90"/>
      <c r="M10" s="90"/>
      <c r="N10" s="90"/>
      <c r="O10" s="90"/>
      <c r="P10" s="90"/>
      <c r="Q10" s="90"/>
      <c r="R10" s="64"/>
      <c r="S10" s="65"/>
      <c r="T10" s="93"/>
      <c r="U10" s="97" t="str">
        <f ca="1">IFERROR(IF(ISBLANK(Tabel_Dokumentfiler[[#This Row],[Beskrivende dokument-filnavn
(Kode Z)]]),"",SUBSTITUTE(CONCATENATE($C$3,"\",_xlfn.XLOOKUP(Tabel_Dokumentfiler[[#This Row],[Indholdstype_DOC]],Tabel_Indholdstype_DOK[Indholdstype_DOK_LANG (Bunden/Åben)],Tabel_Indholdstype_DOK[Værdikode])),"_","")),"")</f>
        <v>F24-2H-GX\C06.01</v>
      </c>
      <c r="V10" s="91"/>
      <c r="W10" s="92"/>
      <c r="X10" s="237" t="str" cm="1">
        <f t="array" aca="1" ref="X10" ca="1">_xlfn.CONCAT(IF(Tabel_Dokumentfiler[[#This Row],[ja=1]]=1,$C$3&amp;"_",""),IF(ISBLANK(Tabel_Dokumentfiler[[#This Row],[Indholdstype_DOC]]),"",_xlfn.XLOOKUP(Tabel_Dokumentfiler[[#This Row],[Indholdstype_DOC]],Tabel_Indholdstype_DOK[Indholdstype_DOK_LANG (Bunden/Åben)],Tabel_Indholdstype_DOK[Værdikode])),IF(ISBLANK(Tabel_Dokumentfiler[[#This Row],[VidensOmråde
(Kode K)]]),"","_"&amp;_xlfn.XLOOKUP(Tabel_Dokumentfiler[[#This Row],[VidensOmråde
(Kode K)]],Tabel_Vidensområde_Kort[VidensOmråde - Kort vers. (Bunden)],Tabel_Vidensområde_Kort[Værdikode])),IF(ISBLANK(Tabel_Dokumentfiler[[#This Row],[ENTreprisetype
(Kode Y)]]),"","_"&amp;_xlfn.XLOOKUP(Tabel_Dokumentfiler[[#This Row],[ENTreprisetype
(Kode Y)]],ENT,Tabel_Entreprisetype[Værdikode])),IF(ISBLANK(Tabel_Dokumentfiler[[#This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Row],[Beskrivende dokument-filnavn
(Kode Z)]]),"",IF(Tabel_Dokumentfiler[[#This Row],[ja=12]]=1,"","_"&amp;Tabel_Dokumentfiler[[#This Row],[Beskrivende dokument-filnavn
(Kode Z)]])),IF(AND(ISBLANK(T10),ISBLANK(S10)),"",IF(ISBLANK(S10),"_V"&amp;T10,"_V"&amp;T10&amp;S10)))</f>
        <v>C06.01_K01_Referat_N01</v>
      </c>
      <c r="Y10" s="96"/>
      <c r="Z10" s="96"/>
      <c r="AB10" s="43"/>
    </row>
    <row r="11" spans="1:29">
      <c r="B11" s="90" t="s">
        <v>997</v>
      </c>
      <c r="C11" s="95">
        <f ca="1">TODAY()</f>
        <v>45954</v>
      </c>
      <c r="D11" s="89" t="s">
        <v>128</v>
      </c>
      <c r="E11" s="107" t="s">
        <v>131</v>
      </c>
      <c r="F11" s="90" t="s">
        <v>497</v>
      </c>
      <c r="G11" s="88" t="s">
        <v>996</v>
      </c>
      <c r="H11" s="63" t="s">
        <v>108</v>
      </c>
      <c r="I11" s="109"/>
      <c r="J11" s="90"/>
      <c r="K11" s="90"/>
      <c r="L11" s="90"/>
      <c r="M11" s="90"/>
      <c r="N11" s="90"/>
      <c r="O11" s="90"/>
      <c r="P11" s="90"/>
      <c r="Q11" s="90"/>
      <c r="R11" s="64"/>
      <c r="S11" s="96"/>
      <c r="T11" s="66"/>
      <c r="U11" s="97" t="str">
        <f ca="1">IFERROR(IF(ISBLANK(Tabel_Dokumentfiler[[#This Row],[Beskrivende dokument-filnavn
(Kode Z)]]),"",SUBSTITUTE(CONCATENATE($C$3,"\",_xlfn.XLOOKUP(Tabel_Dokumentfiler[[#This Row],[Indholdstype_DOC]],Tabel_Indholdstype_DOK[Indholdstype_DOK_LANG (Bunden/Åben)],Tabel_Indholdstype_DOK[Værdikode])),"_","")),"")</f>
        <v>F24-2H-GX\C06.01</v>
      </c>
      <c r="V11" s="91"/>
      <c r="W11" s="92"/>
      <c r="X11" s="237" t="str" cm="1">
        <f t="array" aca="1" ref="X11" ca="1">_xlfn.CONCAT(IF(Tabel_Dokumentfiler[[#This Row],[ja=1]]=1,$C$3&amp;"_",""),IF(ISBLANK(Tabel_Dokumentfiler[[#This Row],[Indholdstype_DOC]]),"",_xlfn.XLOOKUP(Tabel_Dokumentfiler[[#This Row],[Indholdstype_DOC]],Tabel_Indholdstype_DOK[Indholdstype_DOK_LANG (Bunden/Åben)],Tabel_Indholdstype_DOK[Værdikode])),IF(ISBLANK(Tabel_Dokumentfiler[[#This Row],[VidensOmråde
(Kode K)]]),"","_"&amp;_xlfn.XLOOKUP(Tabel_Dokumentfiler[[#This Row],[VidensOmråde
(Kode K)]],Tabel_Vidensområde_Kort[VidensOmråde - Kort vers. (Bunden)],Tabel_Vidensområde_Kort[Værdikode])),IF(ISBLANK(Tabel_Dokumentfiler[[#This Row],[ENTreprisetype
(Kode Y)]]),"","_"&amp;_xlfn.XLOOKUP(Tabel_Dokumentfiler[[#This Row],[ENTreprisetype
(Kode Y)]],ENT,Tabel_Entreprisetype[Værdikode])),IF(ISBLANK(Tabel_Dokumentfiler[[#This Row],[Stade
(Kode S)]]),"","_"&amp;_xlfn.XLOOKUP(Tabel_Dokumentfiler[[#This Row],[Stade
(Kode S)]],ST,Tabel_Stade[Værdikode])),IF(ISBLANK(Tabel_Dokumentfiler[[#This Row],[StatUs
(Kode G)]]),"","_"&amp;_xlfn.XLOOKUP(Tabel_Dokumentfiler[[#This Row],[StatUs
(Kode G)]],SU,Tabel_Status[Værdikode])),IF(ISBLANK(Tabel_Dokumentfiler[[#This Row],[UdVeksling
(Kode X)]]),"","_"&amp;_xlfn.XLOOKUP(Tabel_Dokumentfiler[[#This Row],[UdVeksling
(Kode X)]],UV,Tabel22[Værdikode])),IF(ISBLANK(Tabel_Dokumentfiler[[#This Row],[DOKumentation
(Kode D)]]),"","_"&amp;_xlfn.XLOOKUP(Tabel_Dokumentfiler[[#This Row],[DOKumentation
(Kode D)]],DOK,Tabel_Dokumentation[Værdikode])),IF(ISBLANK(Tabel_Dokumentfiler[[#This Row],[ProcesType
(Kode P)]]),"","_"&amp;_xlfn.XLOOKUP(Tabel_Dokumentfiler[[#This Row],[ProcesType
(Kode P)]],PT,Tabel_Procestype[Værdikode])),IF(ISBLANK(Tabel_Dokumentfiler[[#This Row],[VirksomhedsType
(Kode B)]]),"","_"&amp;_xlfn.XLOOKUP(Tabel_Dokumentfiler[[#This Row],[VirksomhedsType
(Kode B)]],VT,Tabel_Virksomhedstype[Værdikode])),IF(ISBLANK(Tabel_Dokumentfiler[[#This Row],[FagDisciplin
(Kode M)]]),"","_"&amp;_xlfn.XLOOKUP(Tabel_Dokumentfiler[[#This Row],[FagDisciplin
(Kode M)]],FD,Tabel_Fagdisciplin[Værdikode])),IF(ISBLANK(Tabel_Dokumentfiler[[#This Row],[Kontraktlig Organisation
(Kode W)]]),"","_"&amp;_xlfn.XLOOKUP(Tabel_Dokumentfiler[[#This Row],[Kontraktlig Organisation
(Kode W)]],KO,Tabel28[Værdiliste])),IF(ISBLANK(Tabel_Dokumentfiler[[#This Row],[Løbenummer
(Kode N)]]),"","_"&amp;Tabel_Dokumentfiler[[#This Row],[Løbenummer
(Kode N)]]),IF(ISBLANK(Tabel_Dokumentfiler[[#This Row],[Beskrivende dokument-filnavn
(Kode Z)]]),"",IF(Tabel_Dokumentfiler[[#This Row],[ja=12]]=1,"","_"&amp;Tabel_Dokumentfiler[[#This Row],[Beskrivende dokument-filnavn
(Kode Z)]])),IF(AND(ISBLANK(T11),ISBLANK(S11)),"",IF(ISBLANK(S11),"_V"&amp;T11,"_V"&amp;T11&amp;S11)))</f>
        <v>C06.01_K01_Referat_N02</v>
      </c>
      <c r="Y11" s="96"/>
      <c r="Z11" s="96"/>
    </row>
    <row r="12" spans="1:29">
      <c r="H12"/>
      <c r="I12"/>
      <c r="J12"/>
      <c r="K12"/>
      <c r="L12"/>
      <c r="M12"/>
      <c r="N12"/>
      <c r="O12"/>
      <c r="P12"/>
      <c r="Q12"/>
      <c r="R12"/>
      <c r="S12"/>
      <c r="T12"/>
      <c r="U12"/>
    </row>
    <row r="13" spans="1:29">
      <c r="H13"/>
      <c r="I13"/>
      <c r="J13"/>
      <c r="K13"/>
      <c r="L13"/>
      <c r="M13"/>
      <c r="N13"/>
      <c r="O13"/>
      <c r="P13"/>
      <c r="Q13"/>
      <c r="R13"/>
      <c r="S13"/>
      <c r="T13"/>
      <c r="U13"/>
    </row>
    <row r="14" spans="1:29">
      <c r="I14"/>
      <c r="J14"/>
      <c r="K14"/>
      <c r="L14"/>
      <c r="M14"/>
      <c r="N14"/>
      <c r="O14"/>
      <c r="P14"/>
      <c r="Q14"/>
      <c r="R14"/>
      <c r="S14"/>
      <c r="T14"/>
      <c r="U14"/>
    </row>
    <row r="15" spans="1:29">
      <c r="I15"/>
      <c r="J15"/>
      <c r="K15"/>
      <c r="L15"/>
      <c r="M15"/>
      <c r="N15"/>
      <c r="O15"/>
      <c r="P15"/>
      <c r="Q15"/>
      <c r="R15"/>
      <c r="S15"/>
      <c r="T15"/>
      <c r="U15"/>
    </row>
    <row r="16" spans="1:29">
      <c r="I16"/>
      <c r="J16"/>
      <c r="K16"/>
      <c r="L16"/>
      <c r="M16"/>
      <c r="N16"/>
      <c r="O16"/>
      <c r="P16"/>
      <c r="Q16"/>
      <c r="R16"/>
      <c r="S16"/>
      <c r="T16"/>
      <c r="U16"/>
    </row>
    <row r="17" spans="8:21">
      <c r="I17"/>
      <c r="J17"/>
      <c r="K17"/>
      <c r="L17"/>
      <c r="M17"/>
      <c r="N17"/>
      <c r="O17"/>
      <c r="P17"/>
      <c r="Q17"/>
      <c r="R17"/>
      <c r="S17"/>
      <c r="T17"/>
      <c r="U17"/>
    </row>
    <row r="18" spans="8:21">
      <c r="H18"/>
      <c r="I18"/>
      <c r="J18"/>
      <c r="K18"/>
      <c r="L18"/>
      <c r="M18"/>
      <c r="N18"/>
      <c r="O18"/>
      <c r="P18"/>
      <c r="Q18"/>
      <c r="R18"/>
      <c r="S18"/>
      <c r="T18"/>
      <c r="U18"/>
    </row>
    <row r="19" spans="8:21">
      <c r="H19"/>
      <c r="I19"/>
      <c r="J19"/>
      <c r="K19"/>
      <c r="L19"/>
      <c r="M19"/>
      <c r="N19"/>
      <c r="O19"/>
      <c r="P19"/>
      <c r="Q19"/>
      <c r="R19"/>
      <c r="S19"/>
      <c r="T19"/>
      <c r="U19"/>
    </row>
  </sheetData>
  <phoneticPr fontId="21" type="noConversion"/>
  <dataValidations count="17">
    <dataValidation type="list" allowBlank="1" showInputMessage="1" showErrorMessage="1" sqref="R9:R11" xr:uid="{587C52C1-A004-459B-AC18-125E7279FDE8}">
      <formula1>Løbenummer</formula1>
    </dataValidation>
    <dataValidation type="list" allowBlank="1" showInputMessage="1" showErrorMessage="1" sqref="F9:F11" xr:uid="{4F41009F-B267-471D-AED0-E4AB0A533C5B}">
      <formula1>DD</formula1>
    </dataValidation>
    <dataValidation type="list" allowBlank="1" showInputMessage="1" showErrorMessage="1" sqref="T9:T11" xr:uid="{D422F732-3469-411D-B7B5-7CA1167F7984}">
      <formula1>Revision</formula1>
    </dataValidation>
    <dataValidation type="list" allowBlank="1" showInputMessage="1" showErrorMessage="1" sqref="S9:S11" xr:uid="{C32E7FE7-8234-4952-A534-87CC9A6A4E69}">
      <formula1>Version</formula1>
    </dataValidation>
    <dataValidation type="list" allowBlank="1" showInputMessage="1" showErrorMessage="1" sqref="Q9:Q11" xr:uid="{B518F589-09F3-439F-9529-71E59DA126FD}">
      <formula1>KO</formula1>
    </dataValidation>
    <dataValidation type="list" allowBlank="1" showInputMessage="1" showErrorMessage="1" sqref="P9:P11" xr:uid="{29815B5B-2D08-4FB8-957B-5E109E06ED97}">
      <formula1>FD</formula1>
    </dataValidation>
    <dataValidation type="list" allowBlank="1" showInputMessage="1" showErrorMessage="1" sqref="O9:O11" xr:uid="{EE859C66-B0C5-45D5-9D85-465C4E051747}">
      <formula1>VT</formula1>
    </dataValidation>
    <dataValidation type="list" allowBlank="1" showInputMessage="1" showErrorMessage="1" sqref="N9:N11" xr:uid="{901FC8ED-8EEA-4767-90FB-D1F57E84E345}">
      <formula1>PT</formula1>
    </dataValidation>
    <dataValidation type="list" allowBlank="1" showInputMessage="1" showErrorMessage="1" sqref="M9:M11" xr:uid="{2DBCEE55-9372-47D6-91EC-EF6CEB3A1E98}">
      <formula1>DOK</formula1>
    </dataValidation>
    <dataValidation type="list" allowBlank="1" showInputMessage="1" showErrorMessage="1" sqref="L9:L11" xr:uid="{B62E9A28-86A9-4DAE-A352-CD33C9059C90}">
      <formula1>UV</formula1>
    </dataValidation>
    <dataValidation type="list" allowBlank="1" showInputMessage="1" showErrorMessage="1" sqref="K9:K11" xr:uid="{420EC99E-9663-4553-9D5D-78F0CC0CE723}">
      <formula1>SU</formula1>
    </dataValidation>
    <dataValidation type="list" allowBlank="1" showInputMessage="1" showErrorMessage="1" sqref="J9:J11" xr:uid="{DE90C45F-A47B-46C9-B78B-C57A4AC97546}">
      <formula1>ST</formula1>
    </dataValidation>
    <dataValidation type="list" allowBlank="1" showInputMessage="1" showErrorMessage="1" sqref="D9:D11" xr:uid="{C043924D-58DC-41A1-A2B0-8ACAEE9C8A20}">
      <formula1>Initial</formula1>
    </dataValidation>
    <dataValidation type="list" allowBlank="1" showInputMessage="1" showErrorMessage="1" sqref="B9:B11" xr:uid="{132D3E86-28B1-42F8-BD3B-27351FEC8B3A}">
      <formula1>Dokumentnavn</formula1>
    </dataValidation>
    <dataValidation type="list" allowBlank="1" showInputMessage="1" showErrorMessage="1" sqref="H9:H11" xr:uid="{BCFB761E-A39D-4B57-847E-192AF45DD288}">
      <formula1>VOK</formula1>
    </dataValidation>
    <dataValidation type="list" allowBlank="1" showInputMessage="1" showErrorMessage="1" sqref="G9:G11" xr:uid="{280BAAC5-6580-4083-8AD9-6B449BF21EEE}">
      <formula1>IT_DOK_LANG</formula1>
    </dataValidation>
    <dataValidation type="list" allowBlank="1" showInputMessage="1" showErrorMessage="1" sqref="E9:E11" xr:uid="{419F9EFB-656D-42C4-859E-28E02820CD92}">
      <formula1>FK</formula1>
    </dataValidation>
  </dataValidations>
  <pageMargins left="0.7" right="0.7" top="0.75" bottom="0.75" header="0.3" footer="0.3"/>
  <pageSetup paperSize="9" orientation="portrait" horizontalDpi="1200" verticalDpi="1200"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37A97020-9BF2-463B-A766-32757458D62B}">
          <x14:formula1>
            <xm:f>IF(OR(E9=Koder!$O$11,E9=Koder!$O$10,E9=Koder!$O$9,E9=Koder!$O$8),ENT,TOM)</xm:f>
          </x14:formula1>
          <xm:sqref>I9:I11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F1D7DEF4A5FA049B9BA7C899E4FADAD" ma:contentTypeVersion="18" ma:contentTypeDescription="Opret et nyt dokument." ma:contentTypeScope="" ma:versionID="808f7e407a5dc8752e75d8f5e9e4384f">
  <xsd:schema xmlns:xsd="http://www.w3.org/2001/XMLSchema" xmlns:xs="http://www.w3.org/2001/XMLSchema" xmlns:p="http://schemas.microsoft.com/office/2006/metadata/properties" xmlns:ns2="e59d36ea-3643-4984-b429-1ee9f63ac197" xmlns:ns3="c94c9283-692c-4c90-974f-c495412f3b93" targetNamespace="http://schemas.microsoft.com/office/2006/metadata/properties" ma:root="true" ma:fieldsID="6199b2e39d063ed4a48dc4c51ddcbee8" ns2:_="" ns3:_="">
    <xsd:import namespace="e59d36ea-3643-4984-b429-1ee9f63ac197"/>
    <xsd:import namespace="c94c9283-692c-4c90-974f-c495412f3b9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3:TaxCatchAll" minOccurs="0"/>
                <xsd:element ref="ns2:MediaServiceOCR" minOccurs="0"/>
                <xsd:element ref="ns2:MediaServiceGenerationTime" minOccurs="0"/>
                <xsd:element ref="ns2:MediaServiceEventHashCode" minOccurs="0"/>
                <xsd:element ref="ns2:BeskrivelsentilMappen" minOccurs="0"/>
                <xsd:element ref="ns2:HovedAnsvarlig" minOccurs="0"/>
                <xsd:element ref="ns2:Vejviser"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9d36ea-3643-4984-b429-1ee9f63ac19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BeskrivelsentilMappen" ma:index="16" nillable="true" ma:displayName="Eksempler" ma:format="Dropdown" ma:internalName="BeskrivelsentilMappen">
      <xsd:simpleType>
        <xsd:restriction base="dms:Note"/>
      </xsd:simpleType>
    </xsd:element>
    <xsd:element name="HovedAnsvarlig" ma:index="17" nillable="true" ma:displayName="Hoved Ansvarlig" ma:format="Dropdown" ma:list="UserInfo" ma:SharePointGroup="0" ma:internalName="HovedAnsvarlig">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Vejviser" ma:index="18" nillable="true" ma:displayName="Vejviser" ma:description="Molio Mappestruktur beformidlning" ma:format="Dropdown" ma:internalName="Vejviser">
      <xsd:simpleType>
        <xsd:restriction base="dms:Text">
          <xsd:maxLength value="255"/>
        </xsd:restriction>
      </xsd:simpleType>
    </xsd:element>
    <xsd:element name="lcf76f155ced4ddcb4097134ff3c332f" ma:index="20" nillable="true" ma:taxonomy="true" ma:internalName="lcf76f155ced4ddcb4097134ff3c332f" ma:taxonomyFieldName="MediaServiceImageTags" ma:displayName="Billedmærker" ma:readOnly="false" ma:fieldId="{5cf76f15-5ced-4ddc-b409-7134ff3c332f}" ma:taxonomyMulti="true" ma:sspId="61593edc-fe69-4ff2-86d1-67b90c929ed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94c9283-692c-4c90-974f-c495412f3b9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564da782-b51c-4b6a-af7c-4b42634021b8}" ma:internalName="TaxCatchAll" ma:showField="CatchAllData" ma:web="c94c9283-692c-4c90-974f-c495412f3b9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59d36ea-3643-4984-b429-1ee9f63ac197">
      <Terms xmlns="http://schemas.microsoft.com/office/infopath/2007/PartnerControls"/>
    </lcf76f155ced4ddcb4097134ff3c332f>
    <TaxCatchAll xmlns="c94c9283-692c-4c90-974f-c495412f3b93" xsi:nil="true"/>
    <HovedAnsvarlig xmlns="e59d36ea-3643-4984-b429-1ee9f63ac197">
      <UserInfo>
        <DisplayName/>
        <AccountId xsi:nil="true"/>
        <AccountType/>
      </UserInfo>
    </HovedAnsvarlig>
    <BeskrivelsentilMappen xmlns="e59d36ea-3643-4984-b429-1ee9f63ac197" xsi:nil="true"/>
    <Vejviser xmlns="e59d36ea-3643-4984-b429-1ee9f63ac197" xsi:nil="true"/>
  </documentManagement>
</p:properties>
</file>

<file path=customXml/itemProps1.xml><?xml version="1.0" encoding="utf-8"?>
<ds:datastoreItem xmlns:ds="http://schemas.openxmlformats.org/officeDocument/2006/customXml" ds:itemID="{E77BF3F4-2DD1-4E54-8B60-6DAE27B4F179}"/>
</file>

<file path=customXml/itemProps2.xml><?xml version="1.0" encoding="utf-8"?>
<ds:datastoreItem xmlns:ds="http://schemas.openxmlformats.org/officeDocument/2006/customXml" ds:itemID="{688AF399-573E-4177-9908-4B2399440FF0}"/>
</file>

<file path=customXml/itemProps3.xml><?xml version="1.0" encoding="utf-8"?>
<ds:datastoreItem xmlns:ds="http://schemas.openxmlformats.org/officeDocument/2006/customXml" ds:itemID="{94ABF25B-B72C-464E-8B71-066E3A081B4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Bjørn Antonsen</dc:creator>
  <cp:keywords/>
  <dc:description/>
  <cp:lastModifiedBy>Albert Nørregaard Henningsen</cp:lastModifiedBy>
  <cp:revision/>
  <dcterms:created xsi:type="dcterms:W3CDTF">2022-10-19T12:59:51Z</dcterms:created>
  <dcterms:modified xsi:type="dcterms:W3CDTF">2025-10-24T10:56:18Z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2025-09-26T20:22:13Z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9aafd452-b819-40a3-a400-f94ff33b0125</vt:lpwstr>
  </property>
  <property fmtid="{D5CDD505-2E9C-101B-9397-08002B2CF9AE}" pid="7" name="MSIP_Label_defa4170-0d19-0005-0004-bc88714345d2_ActionId">
    <vt:lpwstr>9f64896c-c729-4cc4-a417-296d4daaeb6e</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y fmtid="{D5CDD505-2E9C-101B-9397-08002B2CF9AE}" pid="10" name="ContentTypeId">
    <vt:lpwstr>0x010100FF1D7DEF4A5FA049B9BA7C899E4FADAD</vt:lpwstr>
  </property>
  <property fmtid="{D5CDD505-2E9C-101B-9397-08002B2CF9AE}" pid="11" name="MediaServiceImageTags">
    <vt:lpwstr/>
  </property>
</Properties>
</file>