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sem3\lab_fiz\203\"/>
    </mc:Choice>
  </mc:AlternateContent>
  <bookViews>
    <workbookView xWindow="0" yWindow="0" windowWidth="23040" windowHeight="9192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C22" i="1"/>
  <c r="C23" i="1"/>
  <c r="C24" i="1"/>
  <c r="C25" i="1"/>
  <c r="C26" i="1"/>
  <c r="C27" i="1"/>
  <c r="C28" i="1"/>
  <c r="C29" i="1"/>
  <c r="C30" i="1"/>
  <c r="C31" i="1"/>
  <c r="C32" i="1"/>
  <c r="C20" i="1"/>
  <c r="J37" i="1" l="1"/>
  <c r="M41" i="1"/>
  <c r="J41" i="1"/>
  <c r="J40" i="1"/>
  <c r="E36" i="1"/>
  <c r="K36" i="1"/>
  <c r="J36" i="1"/>
  <c r="G38" i="1"/>
  <c r="G36" i="1"/>
  <c r="H20" i="1"/>
  <c r="G20" i="1"/>
  <c r="F21" i="1"/>
  <c r="F22" i="1"/>
  <c r="F23" i="1"/>
  <c r="F24" i="1"/>
  <c r="F25" i="1"/>
  <c r="F26" i="1"/>
  <c r="F27" i="1"/>
  <c r="F28" i="1"/>
  <c r="F29" i="1"/>
  <c r="F30" i="1"/>
  <c r="F31" i="1"/>
  <c r="F32" i="1"/>
  <c r="F20" i="1"/>
  <c r="E21" i="1"/>
  <c r="E22" i="1"/>
  <c r="E23" i="1"/>
  <c r="E24" i="1"/>
  <c r="E25" i="1"/>
  <c r="E26" i="1"/>
  <c r="E27" i="1"/>
  <c r="E28" i="1"/>
  <c r="E29" i="1"/>
  <c r="E30" i="1"/>
  <c r="E31" i="1"/>
  <c r="E32" i="1"/>
  <c r="E20" i="1"/>
  <c r="L41" i="1" l="1"/>
  <c r="D4" i="1"/>
  <c r="D5" i="1"/>
  <c r="D6" i="1"/>
  <c r="D7" i="1"/>
  <c r="D8" i="1"/>
  <c r="D9" i="1"/>
  <c r="D10" i="1"/>
  <c r="D11" i="1"/>
  <c r="D12" i="1"/>
  <c r="D13" i="1"/>
  <c r="D14" i="1"/>
  <c r="D2" i="1"/>
  <c r="D3" i="1"/>
  <c r="D32" i="1" l="1"/>
  <c r="D31" i="1"/>
  <c r="D30" i="1"/>
  <c r="D29" i="1"/>
  <c r="D28" i="1"/>
  <c r="D27" i="1"/>
  <c r="D26" i="1"/>
  <c r="D25" i="1"/>
  <c r="D24" i="1"/>
  <c r="D23" i="1"/>
  <c r="D22" i="1"/>
  <c r="D21" i="1"/>
  <c r="D20" i="1"/>
  <c r="G14" i="1" l="1"/>
  <c r="G3" i="1"/>
  <c r="G4" i="1"/>
  <c r="G5" i="1"/>
  <c r="G6" i="1"/>
  <c r="G7" i="1"/>
  <c r="G8" i="1"/>
  <c r="G9" i="1"/>
  <c r="G10" i="1"/>
  <c r="G11" i="1"/>
  <c r="G12" i="1"/>
  <c r="G1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2" i="1"/>
  <c r="E3" i="1"/>
  <c r="E4" i="1"/>
  <c r="E6" i="1"/>
  <c r="E8" i="1"/>
  <c r="E10" i="1"/>
  <c r="E2" i="1"/>
  <c r="E5" i="1"/>
  <c r="E7" i="1"/>
  <c r="E9" i="1"/>
  <c r="E11" i="1"/>
  <c r="E12" i="1"/>
  <c r="E13" i="1"/>
  <c r="E14" i="1"/>
</calcChain>
</file>

<file path=xl/sharedStrings.xml><?xml version="1.0" encoding="utf-8"?>
<sst xmlns="http://schemas.openxmlformats.org/spreadsheetml/2006/main" count="24" uniqueCount="19">
  <si>
    <t>Rc</t>
  </si>
  <si>
    <t>Rs Mohm</t>
  </si>
  <si>
    <t>Rs Ohm</t>
  </si>
  <si>
    <t>temp [K]</t>
  </si>
  <si>
    <t>t[C]</t>
  </si>
  <si>
    <t>1/temp[K]</t>
  </si>
  <si>
    <t>ln(1/Rs)</t>
  </si>
  <si>
    <t>1/T</t>
  </si>
  <si>
    <t>Ea</t>
  </si>
  <si>
    <t>k</t>
  </si>
  <si>
    <t>a</t>
  </si>
  <si>
    <t>J to eV</t>
  </si>
  <si>
    <t>Ea[eV]</t>
  </si>
  <si>
    <t>Delta a</t>
  </si>
  <si>
    <t>Delta k</t>
  </si>
  <si>
    <t>|-a Delta k|</t>
  </si>
  <si>
    <t>|-k Delta a|</t>
  </si>
  <si>
    <t>Delta Ea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</si>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</sst>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"/>
  </numFmts>
  <fonts count="2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NumberFormat="1"/>
    <xf numFmtId="17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</a:t>
            </a:r>
            <a:r>
              <a:rPr lang="pl-PL" baseline="0"/>
              <a:t> Rezystancji od Temperatury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Arkusz1!$C$1</c:f>
              <c:strCache>
                <c:ptCount val="1"/>
                <c:pt idx="0">
                  <c:v>Rc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Arkusz1!$A$2:$A$14</c:f>
              <c:numCache>
                <c:formatCode>General</c:formatCode>
                <c:ptCount val="13"/>
                <c:pt idx="0">
                  <c:v>30.8</c:v>
                </c:pt>
                <c:pt idx="1">
                  <c:v>35.200000000000003</c:v>
                </c:pt>
                <c:pt idx="2">
                  <c:v>39.9</c:v>
                </c:pt>
                <c:pt idx="3">
                  <c:v>45.1</c:v>
                </c:pt>
                <c:pt idx="4">
                  <c:v>51.5</c:v>
                </c:pt>
                <c:pt idx="5">
                  <c:v>55.7</c:v>
                </c:pt>
                <c:pt idx="6">
                  <c:v>59.6</c:v>
                </c:pt>
                <c:pt idx="7">
                  <c:v>66.2</c:v>
                </c:pt>
                <c:pt idx="8">
                  <c:v>71.2</c:v>
                </c:pt>
                <c:pt idx="9">
                  <c:v>75.900000000000006</c:v>
                </c:pt>
                <c:pt idx="10">
                  <c:v>80.3</c:v>
                </c:pt>
                <c:pt idx="11">
                  <c:v>84.7</c:v>
                </c:pt>
                <c:pt idx="12">
                  <c:v>91.5</c:v>
                </c:pt>
              </c:numCache>
            </c:numRef>
          </c:xVal>
          <c:yVal>
            <c:numRef>
              <c:f>Arkusz1!$C$2:$C$14</c:f>
              <c:numCache>
                <c:formatCode>General</c:formatCode>
                <c:ptCount val="13"/>
                <c:pt idx="0">
                  <c:v>112.1</c:v>
                </c:pt>
                <c:pt idx="1">
                  <c:v>113.5</c:v>
                </c:pt>
                <c:pt idx="2">
                  <c:v>115.3</c:v>
                </c:pt>
                <c:pt idx="3">
                  <c:v>117.2</c:v>
                </c:pt>
                <c:pt idx="4">
                  <c:v>119.6</c:v>
                </c:pt>
                <c:pt idx="5">
                  <c:v>121.2</c:v>
                </c:pt>
                <c:pt idx="6">
                  <c:v>122.7</c:v>
                </c:pt>
                <c:pt idx="7">
                  <c:v>125.2</c:v>
                </c:pt>
                <c:pt idx="8">
                  <c:v>127.1</c:v>
                </c:pt>
                <c:pt idx="9">
                  <c:v>128.69999999999999</c:v>
                </c:pt>
                <c:pt idx="10">
                  <c:v>130.4</c:v>
                </c:pt>
                <c:pt idx="11">
                  <c:v>131.9</c:v>
                </c:pt>
                <c:pt idx="12">
                  <c:v>134.5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A28-4B64-81BE-B71E8C262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300991"/>
        <c:axId val="1586296831"/>
      </c:scatterChart>
      <c:scatterChart>
        <c:scatterStyle val="smoothMarker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Rs Mohm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Arkusz1!$A$2:$A$14</c:f>
              <c:numCache>
                <c:formatCode>General</c:formatCode>
                <c:ptCount val="13"/>
                <c:pt idx="0">
                  <c:v>30.8</c:v>
                </c:pt>
                <c:pt idx="1">
                  <c:v>35.200000000000003</c:v>
                </c:pt>
                <c:pt idx="2">
                  <c:v>39.9</c:v>
                </c:pt>
                <c:pt idx="3">
                  <c:v>45.1</c:v>
                </c:pt>
                <c:pt idx="4">
                  <c:v>51.5</c:v>
                </c:pt>
                <c:pt idx="5">
                  <c:v>55.7</c:v>
                </c:pt>
                <c:pt idx="6">
                  <c:v>59.6</c:v>
                </c:pt>
                <c:pt idx="7">
                  <c:v>66.2</c:v>
                </c:pt>
                <c:pt idx="8">
                  <c:v>71.2</c:v>
                </c:pt>
                <c:pt idx="9">
                  <c:v>75.900000000000006</c:v>
                </c:pt>
                <c:pt idx="10">
                  <c:v>80.3</c:v>
                </c:pt>
                <c:pt idx="11">
                  <c:v>84.7</c:v>
                </c:pt>
                <c:pt idx="12">
                  <c:v>91.5</c:v>
                </c:pt>
              </c:numCache>
            </c:numRef>
          </c:xVal>
          <c:yVal>
            <c:numRef>
              <c:f>Arkusz1!$B$2:$B$14</c:f>
              <c:numCache>
                <c:formatCode>General</c:formatCode>
                <c:ptCount val="13"/>
                <c:pt idx="0">
                  <c:v>0.14699999999999999</c:v>
                </c:pt>
                <c:pt idx="1">
                  <c:v>0.12</c:v>
                </c:pt>
                <c:pt idx="2">
                  <c:v>9.9000000000000005E-2</c:v>
                </c:pt>
                <c:pt idx="3">
                  <c:v>8.1000000000000003E-2</c:v>
                </c:pt>
                <c:pt idx="4">
                  <c:v>6.4000000000000001E-2</c:v>
                </c:pt>
                <c:pt idx="5">
                  <c:v>5.5E-2</c:v>
                </c:pt>
                <c:pt idx="6">
                  <c:v>4.8000000000000001E-2</c:v>
                </c:pt>
                <c:pt idx="7">
                  <c:v>3.7999999999999999E-2</c:v>
                </c:pt>
                <c:pt idx="8">
                  <c:v>3.2000000000000001E-2</c:v>
                </c:pt>
                <c:pt idx="9">
                  <c:v>2.8000000000000001E-2</c:v>
                </c:pt>
                <c:pt idx="10">
                  <c:v>2.4E-2</c:v>
                </c:pt>
                <c:pt idx="11">
                  <c:v>2.1000000000000001E-2</c:v>
                </c:pt>
                <c:pt idx="12">
                  <c:v>1.7000000000000001E-2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28-4B64-81BE-B71E8C262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3434799"/>
        <c:axId val="1583790479"/>
      </c:scatterChart>
      <c:valAx>
        <c:axId val="1586300991"/>
        <c:scaling>
          <c:orientation val="minMax"/>
          <c:max val="95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Temperatura [</a:t>
                </a:r>
                <a:r>
                  <a:rPr lang="en-GB" sz="1000" b="0" i="0" u="none" strike="noStrike" baseline="0"/>
                  <a:t>◦</a:t>
                </a:r>
                <a:r>
                  <a:rPr lang="pl-PL"/>
                  <a:t>C]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296831"/>
        <c:crosses val="autoZero"/>
        <c:crossBetween val="midCat"/>
      </c:valAx>
      <c:valAx>
        <c:axId val="158629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Rezystancja Przewodnika Rc[</a:t>
                </a:r>
                <a:r>
                  <a:rPr lang="el-GR"/>
                  <a:t>Ω</a:t>
                </a:r>
                <a:r>
                  <a:rPr lang="pl-PL"/>
                  <a:t>]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300991"/>
        <c:crosses val="autoZero"/>
        <c:crossBetween val="midCat"/>
      </c:valAx>
      <c:valAx>
        <c:axId val="15837904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Rezysancja Półprzewodnika Rs[M</a:t>
                </a:r>
                <a:r>
                  <a:rPr lang="el-GR"/>
                  <a:t>Ω</a:t>
                </a:r>
                <a:r>
                  <a:rPr lang="pl-PL"/>
                  <a:t>]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9383193350831146"/>
              <c:y val="0.139305555555555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434799"/>
        <c:crosses val="max"/>
        <c:crossBetween val="midCat"/>
      </c:valAx>
      <c:valAx>
        <c:axId val="16134347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83790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Zależność między ln(1/R) i 1/T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ln(1/Rs)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Arkusz1!$F$20:$F$32</c:f>
              <c:numCache>
                <c:formatCode>0.0000</c:formatCode>
                <c:ptCount val="13"/>
                <c:pt idx="0">
                  <c:v>3.2900148050666229</c:v>
                </c:pt>
                <c:pt idx="1">
                  <c:v>3.2430679422733908</c:v>
                </c:pt>
                <c:pt idx="2">
                  <c:v>3.1943778949049677</c:v>
                </c:pt>
                <c:pt idx="3">
                  <c:v>3.142183817753339</c:v>
                </c:pt>
                <c:pt idx="4">
                  <c:v>3.0802402587401816</c:v>
                </c:pt>
                <c:pt idx="5">
                  <c:v>3.0409001064315038</c:v>
                </c:pt>
                <c:pt idx="6">
                  <c:v>3.005259203606311</c:v>
                </c:pt>
                <c:pt idx="7">
                  <c:v>2.9468100780904676</c:v>
                </c:pt>
                <c:pt idx="8">
                  <c:v>2.9040220705677364</c:v>
                </c:pt>
                <c:pt idx="9">
                  <c:v>2.8649190660363848</c:v>
                </c:pt>
                <c:pt idx="10">
                  <c:v>2.8292544914415054</c:v>
                </c:pt>
                <c:pt idx="11">
                  <c:v>2.7944669554282524</c:v>
                </c:pt>
                <c:pt idx="12">
                  <c:v>2.7423556835321543</c:v>
                </c:pt>
              </c:numCache>
            </c:numRef>
          </c:xVal>
          <c:yVal>
            <c:numRef>
              <c:f>Arkusz1!$D$20:$D$32</c:f>
              <c:numCache>
                <c:formatCode>0.0000</c:formatCode>
                <c:ptCount val="13"/>
                <c:pt idx="0">
                  <c:v>-11.898187865760873</c:v>
                </c:pt>
                <c:pt idx="1">
                  <c:v>-11.695247021764184</c:v>
                </c:pt>
                <c:pt idx="2">
                  <c:v>-11.502875129116727</c:v>
                </c:pt>
                <c:pt idx="3">
                  <c:v>-11.302204433654575</c:v>
                </c:pt>
                <c:pt idx="4">
                  <c:v>-11.066638362341809</c:v>
                </c:pt>
                <c:pt idx="5">
                  <c:v>-10.915088464214607</c:v>
                </c:pt>
                <c:pt idx="6">
                  <c:v>-10.778956289890028</c:v>
                </c:pt>
                <c:pt idx="7">
                  <c:v>-10.545341438708522</c:v>
                </c:pt>
                <c:pt idx="8">
                  <c:v>-10.373491181781864</c:v>
                </c:pt>
                <c:pt idx="9">
                  <c:v>-10.239959789157341</c:v>
                </c:pt>
                <c:pt idx="10">
                  <c:v>-10.085809109330082</c:v>
                </c:pt>
                <c:pt idx="11">
                  <c:v>-9.9522777167055594</c:v>
                </c:pt>
                <c:pt idx="12">
                  <c:v>-9.7409686230383539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0C4-4032-B7F3-CA39B3672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0805647"/>
        <c:axId val="1590806063"/>
      </c:scatterChart>
      <c:valAx>
        <c:axId val="159080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1/T [1/K] * </a:t>
                </a:r>
                <a:r>
                  <a:rPr lang="en-GB" sz="1000" b="0" i="0" u="none" strike="noStrike" baseline="0"/>
                  <a:t>10</a:t>
                </a:r>
                <a:r>
                  <a:rPr lang="pl-PL" sz="1000" b="0" i="0" u="none" strike="noStrike" baseline="0"/>
                  <a:t>e</a:t>
                </a:r>
                <a:r>
                  <a:rPr lang="en-GB" sz="1000" b="0" i="0" u="none" strike="noStrike" baseline="0"/>
                  <a:t>−3 </a:t>
                </a:r>
                <a:r>
                  <a:rPr lang="pl-PL"/>
                  <a:t> 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806063"/>
        <c:crosses val="autoZero"/>
        <c:crossBetween val="midCat"/>
      </c:valAx>
      <c:valAx>
        <c:axId val="1590806063"/>
        <c:scaling>
          <c:orientation val="minMax"/>
          <c:max val="-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/>
                  <a:t>ln(1/R)</a:t>
                </a:r>
                <a:r>
                  <a:rPr lang="pl-PL" sz="1000" b="0" i="0" u="none" strike="noStrike" baseline="0"/>
                  <a:t> </a:t>
                </a:r>
                <a:r>
                  <a:rPr lang="pl-PL" sz="1000" b="0" i="0" u="none" strike="noStrike" baseline="0">
                    <a:effectLst/>
                  </a:rPr>
                  <a:t>[</a:t>
                </a:r>
                <a:r>
                  <a:rPr lang="el-GR" sz="1000" b="0" i="0" u="none" strike="noStrike" baseline="0">
                    <a:effectLst/>
                  </a:rPr>
                  <a:t>Ω</a:t>
                </a:r>
                <a:r>
                  <a:rPr lang="pl-PL" sz="1000" b="0" i="0" u="none" strike="noStrike" baseline="0">
                    <a:effectLst/>
                  </a:rPr>
                  <a:t>]</a:t>
                </a:r>
                <a:r>
                  <a:rPr lang="en-GB" sz="1000" b="0" i="0" u="none" strike="noStrike" baseline="0"/>
                  <a:t> 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805647"/>
        <c:crossesAt val="0.27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236220</xdr:colOff>
      <xdr:row>0</xdr:row>
      <xdr:rowOff>95250</xdr:rowOff>
    </xdr:from>
    <xdr:to>
      <xdr:col>15</xdr:col>
      <xdr:colOff>541020</xdr:colOff>
      <xdr:row>15</xdr:row>
      <xdr:rowOff>95250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16</xdr:col>
      <xdr:colOff>0</xdr:colOff>
      <xdr:row>34</xdr:row>
      <xdr:rowOff>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6" workbookViewId="0">
      <selection activeCell="D20" sqref="D20"/>
    </sheetView>
  </sheetViews>
  <sheetFormatPr defaultRowHeight="14.4" x14ac:dyDescent="0.3"/>
  <cols>
    <col min="3" max="3" width="13.21875" customWidth="1"/>
    <col min="4" max="5" width="9.109375" bestFit="1" customWidth="1"/>
    <col min="6" max="6" width="12.44140625" bestFit="1" customWidth="1"/>
    <col min="7" max="7" width="12" bestFit="1" customWidth="1"/>
    <col min="9" max="9" width="11.88671875" customWidth="1"/>
    <col min="10" max="10" width="12.6640625" bestFit="1" customWidth="1"/>
    <col min="11" max="11" width="10" bestFit="1" customWidth="1"/>
    <col min="12" max="12" width="12.6640625" bestFit="1" customWidth="1"/>
  </cols>
  <sheetData>
    <row r="1" spans="1:7" x14ac:dyDescent="0.3">
      <c r="A1" t="s">
        <v>4</v>
      </c>
      <c r="B1" t="s">
        <v>1</v>
      </c>
      <c r="C1" t="s">
        <v>0</v>
      </c>
      <c r="D1" t="s">
        <v>2</v>
      </c>
      <c r="E1" t="s">
        <v>6</v>
      </c>
      <c r="F1" t="s">
        <v>3</v>
      </c>
      <c r="G1" t="s">
        <v>5</v>
      </c>
    </row>
    <row r="2" spans="1:7" x14ac:dyDescent="0.3">
      <c r="A2">
        <v>30.8</v>
      </c>
      <c r="B2">
        <v>0.14699999999999999</v>
      </c>
      <c r="C2">
        <v>112.1</v>
      </c>
      <c r="D2">
        <f>B2*1000000</f>
        <v>147000</v>
      </c>
      <c r="E2">
        <f>LN(1/D2)</f>
        <v>-11.898187865760873</v>
      </c>
      <c r="F2">
        <f xml:space="preserve"> 273.15+A2</f>
        <v>303.95</v>
      </c>
      <c r="G2">
        <f>1/F2</f>
        <v>3.2900148050666231E-3</v>
      </c>
    </row>
    <row r="3" spans="1:7" x14ac:dyDescent="0.3">
      <c r="A3">
        <v>35.200000000000003</v>
      </c>
      <c r="B3">
        <v>0.12</v>
      </c>
      <c r="C3">
        <v>113.5</v>
      </c>
      <c r="D3">
        <f>B3*1000000</f>
        <v>120000</v>
      </c>
      <c r="E3">
        <f t="shared" ref="E3:E14" si="0">LN(1/D3)</f>
        <v>-11.695247021764184</v>
      </c>
      <c r="F3">
        <f t="shared" ref="F3:F14" si="1" xml:space="preserve"> 273.15+A3</f>
        <v>308.34999999999997</v>
      </c>
      <c r="G3">
        <f t="shared" ref="G3:G14" si="2">1/F3</f>
        <v>3.2430679422733909E-3</v>
      </c>
    </row>
    <row r="4" spans="1:7" x14ac:dyDescent="0.3">
      <c r="A4">
        <v>39.9</v>
      </c>
      <c r="B4">
        <v>9.9000000000000005E-2</v>
      </c>
      <c r="C4">
        <v>115.3</v>
      </c>
      <c r="D4">
        <f t="shared" ref="D4:D14" si="3">B4*1000000</f>
        <v>99000</v>
      </c>
      <c r="E4">
        <f t="shared" si="0"/>
        <v>-11.502875129116727</v>
      </c>
      <c r="F4">
        <f t="shared" si="1"/>
        <v>313.04999999999995</v>
      </c>
      <c r="G4">
        <f t="shared" si="2"/>
        <v>3.1943778949049678E-3</v>
      </c>
    </row>
    <row r="5" spans="1:7" x14ac:dyDescent="0.3">
      <c r="A5">
        <v>45.1</v>
      </c>
      <c r="B5">
        <v>8.1000000000000003E-2</v>
      </c>
      <c r="C5">
        <v>117.2</v>
      </c>
      <c r="D5">
        <f t="shared" si="3"/>
        <v>81000</v>
      </c>
      <c r="E5">
        <f t="shared" si="0"/>
        <v>-11.302204433654575</v>
      </c>
      <c r="F5">
        <f t="shared" si="1"/>
        <v>318.25</v>
      </c>
      <c r="G5">
        <f t="shared" si="2"/>
        <v>3.1421838177533388E-3</v>
      </c>
    </row>
    <row r="6" spans="1:7" x14ac:dyDescent="0.3">
      <c r="A6">
        <v>51.5</v>
      </c>
      <c r="B6">
        <v>6.4000000000000001E-2</v>
      </c>
      <c r="C6">
        <v>119.6</v>
      </c>
      <c r="D6">
        <f t="shared" si="3"/>
        <v>64000</v>
      </c>
      <c r="E6">
        <f t="shared" si="0"/>
        <v>-11.066638362341809</v>
      </c>
      <c r="F6">
        <f t="shared" si="1"/>
        <v>324.64999999999998</v>
      </c>
      <c r="G6">
        <f t="shared" si="2"/>
        <v>3.0802402587401818E-3</v>
      </c>
    </row>
    <row r="7" spans="1:7" x14ac:dyDescent="0.3">
      <c r="A7">
        <v>55.7</v>
      </c>
      <c r="B7">
        <v>5.5E-2</v>
      </c>
      <c r="C7">
        <v>121.2</v>
      </c>
      <c r="D7">
        <f t="shared" si="3"/>
        <v>55000</v>
      </c>
      <c r="E7">
        <f t="shared" si="0"/>
        <v>-10.915088464214607</v>
      </c>
      <c r="F7">
        <f t="shared" si="1"/>
        <v>328.84999999999997</v>
      </c>
      <c r="G7">
        <f t="shared" si="2"/>
        <v>3.0409001064315038E-3</v>
      </c>
    </row>
    <row r="8" spans="1:7" x14ac:dyDescent="0.3">
      <c r="A8">
        <v>59.6</v>
      </c>
      <c r="B8">
        <v>4.8000000000000001E-2</v>
      </c>
      <c r="C8">
        <v>122.7</v>
      </c>
      <c r="D8">
        <f t="shared" si="3"/>
        <v>48000</v>
      </c>
      <c r="E8">
        <f t="shared" si="0"/>
        <v>-10.778956289890028</v>
      </c>
      <c r="F8">
        <f t="shared" si="1"/>
        <v>332.75</v>
      </c>
      <c r="G8">
        <f t="shared" si="2"/>
        <v>3.0052592036063112E-3</v>
      </c>
    </row>
    <row r="9" spans="1:7" x14ac:dyDescent="0.3">
      <c r="A9">
        <v>66.2</v>
      </c>
      <c r="B9">
        <v>3.7999999999999999E-2</v>
      </c>
      <c r="C9">
        <v>125.2</v>
      </c>
      <c r="D9">
        <f t="shared" si="3"/>
        <v>38000</v>
      </c>
      <c r="E9">
        <f t="shared" si="0"/>
        <v>-10.545341438708522</v>
      </c>
      <c r="F9">
        <f t="shared" si="1"/>
        <v>339.34999999999997</v>
      </c>
      <c r="G9">
        <f t="shared" si="2"/>
        <v>2.9468100780904675E-3</v>
      </c>
    </row>
    <row r="10" spans="1:7" x14ac:dyDescent="0.3">
      <c r="A10">
        <v>71.2</v>
      </c>
      <c r="B10">
        <v>3.2000000000000001E-2</v>
      </c>
      <c r="C10">
        <v>127.1</v>
      </c>
      <c r="D10">
        <f t="shared" si="3"/>
        <v>32000</v>
      </c>
      <c r="E10">
        <f t="shared" si="0"/>
        <v>-10.373491181781864</v>
      </c>
      <c r="F10">
        <f t="shared" si="1"/>
        <v>344.34999999999997</v>
      </c>
      <c r="G10">
        <f t="shared" si="2"/>
        <v>2.9040220705677366E-3</v>
      </c>
    </row>
    <row r="11" spans="1:7" x14ac:dyDescent="0.3">
      <c r="A11">
        <v>75.900000000000006</v>
      </c>
      <c r="B11">
        <v>2.8000000000000001E-2</v>
      </c>
      <c r="C11">
        <v>128.69999999999999</v>
      </c>
      <c r="D11">
        <f t="shared" si="3"/>
        <v>28000</v>
      </c>
      <c r="E11">
        <f t="shared" si="0"/>
        <v>-10.239959789157341</v>
      </c>
      <c r="F11">
        <f t="shared" si="1"/>
        <v>349.04999999999995</v>
      </c>
      <c r="G11">
        <f t="shared" si="2"/>
        <v>2.8649190660363848E-3</v>
      </c>
    </row>
    <row r="12" spans="1:7" x14ac:dyDescent="0.3">
      <c r="A12">
        <v>80.3</v>
      </c>
      <c r="B12">
        <v>2.4E-2</v>
      </c>
      <c r="C12">
        <v>130.4</v>
      </c>
      <c r="D12">
        <f t="shared" si="3"/>
        <v>24000</v>
      </c>
      <c r="E12">
        <f t="shared" si="0"/>
        <v>-10.085809109330082</v>
      </c>
      <c r="F12">
        <f t="shared" si="1"/>
        <v>353.45</v>
      </c>
      <c r="G12">
        <f t="shared" si="2"/>
        <v>2.8292544914415053E-3</v>
      </c>
    </row>
    <row r="13" spans="1:7" x14ac:dyDescent="0.3">
      <c r="A13">
        <v>84.7</v>
      </c>
      <c r="B13">
        <v>2.1000000000000001E-2</v>
      </c>
      <c r="C13">
        <v>131.9</v>
      </c>
      <c r="D13">
        <f t="shared" si="3"/>
        <v>21000</v>
      </c>
      <c r="E13">
        <f t="shared" si="0"/>
        <v>-9.9522777167055594</v>
      </c>
      <c r="F13">
        <f t="shared" si="1"/>
        <v>357.84999999999997</v>
      </c>
      <c r="G13">
        <f t="shared" si="2"/>
        <v>2.7944669554282524E-3</v>
      </c>
    </row>
    <row r="14" spans="1:7" x14ac:dyDescent="0.3">
      <c r="A14">
        <v>91.5</v>
      </c>
      <c r="B14">
        <v>1.7000000000000001E-2</v>
      </c>
      <c r="C14">
        <v>134.5</v>
      </c>
      <c r="D14">
        <f t="shared" si="3"/>
        <v>17000</v>
      </c>
      <c r="E14">
        <f t="shared" si="0"/>
        <v>-9.7409686230383539</v>
      </c>
      <c r="F14">
        <f t="shared" si="1"/>
        <v>364.65</v>
      </c>
      <c r="G14">
        <f t="shared" si="2"/>
        <v>2.7423556835321542E-3</v>
      </c>
    </row>
    <row r="19" spans="1:8" x14ac:dyDescent="0.3">
      <c r="A19" t="s">
        <v>4</v>
      </c>
      <c r="B19" t="s">
        <v>1</v>
      </c>
      <c r="C19" t="s">
        <v>2</v>
      </c>
      <c r="D19" t="s">
        <v>6</v>
      </c>
      <c r="E19" t="s">
        <v>3</v>
      </c>
      <c r="F19" t="s">
        <v>7</v>
      </c>
    </row>
    <row r="20" spans="1:8" x14ac:dyDescent="0.3">
      <c r="A20">
        <v>30.8</v>
      </c>
      <c r="B20">
        <v>0.14699999999999999</v>
      </c>
      <c r="C20" s="2">
        <f>B20*1000000</f>
        <v>147000</v>
      </c>
      <c r="D20" s="3">
        <f>LN(1/C20)</f>
        <v>-11.898187865760873</v>
      </c>
      <c r="E20">
        <f xml:space="preserve"> (273.15+A20)</f>
        <v>303.95</v>
      </c>
      <c r="F20" s="3">
        <f>(1/E20)*1000</f>
        <v>3.2900148050666229</v>
      </c>
      <c r="G20">
        <f>1/E20</f>
        <v>3.2900148050666231E-3</v>
      </c>
      <c r="H20">
        <f>F20*0.001</f>
        <v>3.2900148050666231E-3</v>
      </c>
    </row>
    <row r="21" spans="1:8" x14ac:dyDescent="0.3">
      <c r="A21">
        <v>35.200000000000003</v>
      </c>
      <c r="B21">
        <v>0.12</v>
      </c>
      <c r="C21" s="2">
        <f t="shared" ref="C21:C32" si="4">B21*1000000</f>
        <v>120000</v>
      </c>
      <c r="D21" s="3">
        <f t="shared" ref="D21:D32" si="5">LN(1/C21)</f>
        <v>-11.695247021764184</v>
      </c>
      <c r="E21">
        <f t="shared" ref="E21:E32" si="6" xml:space="preserve"> (273.15+A21)</f>
        <v>308.34999999999997</v>
      </c>
      <c r="F21" s="3">
        <f t="shared" ref="F21:F32" si="7">(1/E21)*1000</f>
        <v>3.2430679422733908</v>
      </c>
    </row>
    <row r="22" spans="1:8" x14ac:dyDescent="0.3">
      <c r="A22">
        <v>39.9</v>
      </c>
      <c r="B22">
        <v>9.9000000000000005E-2</v>
      </c>
      <c r="C22" s="2">
        <f t="shared" si="4"/>
        <v>99000</v>
      </c>
      <c r="D22" s="3">
        <f t="shared" si="5"/>
        <v>-11.502875129116727</v>
      </c>
      <c r="E22">
        <f t="shared" si="6"/>
        <v>313.04999999999995</v>
      </c>
      <c r="F22" s="3">
        <f t="shared" si="7"/>
        <v>3.1943778949049677</v>
      </c>
    </row>
    <row r="23" spans="1:8" x14ac:dyDescent="0.3">
      <c r="A23">
        <v>45.1</v>
      </c>
      <c r="B23">
        <v>8.1000000000000003E-2</v>
      </c>
      <c r="C23" s="2">
        <f t="shared" si="4"/>
        <v>81000</v>
      </c>
      <c r="D23" s="3">
        <f t="shared" si="5"/>
        <v>-11.302204433654575</v>
      </c>
      <c r="E23">
        <f t="shared" si="6"/>
        <v>318.25</v>
      </c>
      <c r="F23" s="3">
        <f t="shared" si="7"/>
        <v>3.142183817753339</v>
      </c>
    </row>
    <row r="24" spans="1:8" x14ac:dyDescent="0.3">
      <c r="A24">
        <v>51.5</v>
      </c>
      <c r="B24">
        <v>6.4000000000000001E-2</v>
      </c>
      <c r="C24" s="2">
        <f t="shared" si="4"/>
        <v>64000</v>
      </c>
      <c r="D24" s="3">
        <f t="shared" si="5"/>
        <v>-11.066638362341809</v>
      </c>
      <c r="E24">
        <f t="shared" si="6"/>
        <v>324.64999999999998</v>
      </c>
      <c r="F24" s="3">
        <f t="shared" si="7"/>
        <v>3.0802402587401816</v>
      </c>
    </row>
    <row r="25" spans="1:8" x14ac:dyDescent="0.3">
      <c r="A25">
        <v>55.7</v>
      </c>
      <c r="B25">
        <v>5.5E-2</v>
      </c>
      <c r="C25" s="2">
        <f t="shared" si="4"/>
        <v>55000</v>
      </c>
      <c r="D25" s="3">
        <f t="shared" si="5"/>
        <v>-10.915088464214607</v>
      </c>
      <c r="E25">
        <f t="shared" si="6"/>
        <v>328.84999999999997</v>
      </c>
      <c r="F25" s="3">
        <f t="shared" si="7"/>
        <v>3.0409001064315038</v>
      </c>
    </row>
    <row r="26" spans="1:8" x14ac:dyDescent="0.3">
      <c r="A26">
        <v>59.6</v>
      </c>
      <c r="B26">
        <v>4.8000000000000001E-2</v>
      </c>
      <c r="C26" s="2">
        <f t="shared" si="4"/>
        <v>48000</v>
      </c>
      <c r="D26" s="3">
        <f t="shared" si="5"/>
        <v>-10.778956289890028</v>
      </c>
      <c r="E26">
        <f t="shared" si="6"/>
        <v>332.75</v>
      </c>
      <c r="F26" s="3">
        <f t="shared" si="7"/>
        <v>3.005259203606311</v>
      </c>
    </row>
    <row r="27" spans="1:8" x14ac:dyDescent="0.3">
      <c r="A27">
        <v>66.2</v>
      </c>
      <c r="B27">
        <v>3.7999999999999999E-2</v>
      </c>
      <c r="C27" s="2">
        <f t="shared" si="4"/>
        <v>38000</v>
      </c>
      <c r="D27" s="3">
        <f t="shared" si="5"/>
        <v>-10.545341438708522</v>
      </c>
      <c r="E27">
        <f t="shared" si="6"/>
        <v>339.34999999999997</v>
      </c>
      <c r="F27" s="3">
        <f t="shared" si="7"/>
        <v>2.9468100780904676</v>
      </c>
    </row>
    <row r="28" spans="1:8" x14ac:dyDescent="0.3">
      <c r="A28">
        <v>71.2</v>
      </c>
      <c r="B28">
        <v>3.2000000000000001E-2</v>
      </c>
      <c r="C28" s="2">
        <f t="shared" si="4"/>
        <v>32000</v>
      </c>
      <c r="D28" s="3">
        <f t="shared" si="5"/>
        <v>-10.373491181781864</v>
      </c>
      <c r="E28">
        <f t="shared" si="6"/>
        <v>344.34999999999997</v>
      </c>
      <c r="F28" s="3">
        <f t="shared" si="7"/>
        <v>2.9040220705677364</v>
      </c>
    </row>
    <row r="29" spans="1:8" x14ac:dyDescent="0.3">
      <c r="A29">
        <v>75.900000000000006</v>
      </c>
      <c r="B29">
        <v>2.8000000000000001E-2</v>
      </c>
      <c r="C29" s="2">
        <f t="shared" si="4"/>
        <v>28000</v>
      </c>
      <c r="D29" s="3">
        <f t="shared" si="5"/>
        <v>-10.239959789157341</v>
      </c>
      <c r="E29">
        <f t="shared" si="6"/>
        <v>349.04999999999995</v>
      </c>
      <c r="F29" s="3">
        <f t="shared" si="7"/>
        <v>2.8649190660363848</v>
      </c>
    </row>
    <row r="30" spans="1:8" x14ac:dyDescent="0.3">
      <c r="A30">
        <v>80.3</v>
      </c>
      <c r="B30">
        <v>2.4E-2</v>
      </c>
      <c r="C30" s="2">
        <f t="shared" si="4"/>
        <v>24000</v>
      </c>
      <c r="D30" s="3">
        <f t="shared" si="5"/>
        <v>-10.085809109330082</v>
      </c>
      <c r="E30">
        <f t="shared" si="6"/>
        <v>353.45</v>
      </c>
      <c r="F30" s="3">
        <f t="shared" si="7"/>
        <v>2.8292544914415054</v>
      </c>
    </row>
    <row r="31" spans="1:8" x14ac:dyDescent="0.3">
      <c r="A31">
        <v>84.7</v>
      </c>
      <c r="B31">
        <v>2.1000000000000001E-2</v>
      </c>
      <c r="C31" s="2">
        <f t="shared" si="4"/>
        <v>21000</v>
      </c>
      <c r="D31" s="3">
        <f t="shared" si="5"/>
        <v>-9.9522777167055594</v>
      </c>
      <c r="E31">
        <f t="shared" si="6"/>
        <v>357.84999999999997</v>
      </c>
      <c r="F31" s="3">
        <f t="shared" si="7"/>
        <v>2.7944669554282524</v>
      </c>
    </row>
    <row r="32" spans="1:8" x14ac:dyDescent="0.3">
      <c r="A32">
        <v>91.5</v>
      </c>
      <c r="B32">
        <v>1.7000000000000001E-2</v>
      </c>
      <c r="C32" s="2">
        <f t="shared" si="4"/>
        <v>17000</v>
      </c>
      <c r="D32" s="3">
        <f t="shared" si="5"/>
        <v>-9.7409686230383539</v>
      </c>
      <c r="E32">
        <f t="shared" si="6"/>
        <v>364.65</v>
      </c>
      <c r="F32" s="3">
        <f t="shared" si="7"/>
        <v>2.7423556835321543</v>
      </c>
    </row>
    <row r="35" spans="4:13" x14ac:dyDescent="0.3">
      <c r="D35" t="s">
        <v>13</v>
      </c>
      <c r="E35" t="s">
        <v>14</v>
      </c>
      <c r="F35" t="s">
        <v>10</v>
      </c>
      <c r="G35" t="s">
        <v>9</v>
      </c>
    </row>
    <row r="36" spans="4:13" x14ac:dyDescent="0.3">
      <c r="D36">
        <v>12.340087</v>
      </c>
      <c r="E36">
        <f xml:space="preserve"> 1E-25</f>
        <v>1E-25</v>
      </c>
      <c r="F36" s="1">
        <v>-3902.8528000000001</v>
      </c>
      <c r="G36">
        <f>1.380622*1E-22</f>
        <v>1.380622E-22</v>
      </c>
      <c r="I36" t="s">
        <v>8</v>
      </c>
      <c r="J36">
        <f xml:space="preserve"> -F36*G36</f>
        <v>5.3883644384415999E-19</v>
      </c>
      <c r="K36">
        <f>5.388 * 0.0000000000000000001</f>
        <v>5.3879999999999998E-19</v>
      </c>
    </row>
    <row r="37" spans="4:13" x14ac:dyDescent="0.3">
      <c r="G37" t="s">
        <v>11</v>
      </c>
      <c r="I37" t="s">
        <v>12</v>
      </c>
      <c r="J37">
        <f>J36* (1/G38)</f>
        <v>0.33631265964512297</v>
      </c>
    </row>
    <row r="38" spans="4:13" x14ac:dyDescent="0.3">
      <c r="G38">
        <f>1.602189*0.000000000000000001</f>
        <v>1.6021890000000002E-18</v>
      </c>
    </row>
    <row r="40" spans="4:13" x14ac:dyDescent="0.3">
      <c r="I40" t="s">
        <v>16</v>
      </c>
      <c r="J40" s="2">
        <f>-(-G36 * D36)</f>
        <v>1.7036995594114001E-21</v>
      </c>
      <c r="L40" t="s">
        <v>17</v>
      </c>
      <c r="M40" t="s">
        <v>18</v>
      </c>
    </row>
    <row r="41" spans="4:13" x14ac:dyDescent="0.3">
      <c r="I41" t="s">
        <v>15</v>
      </c>
      <c r="J41">
        <f>-F36 * E36</f>
        <v>3.9028528000000003E-22</v>
      </c>
      <c r="L41">
        <f>J40+J41</f>
        <v>2.0939848394113999E-21</v>
      </c>
      <c r="M41">
        <f>L41 * (1/G38)</f>
        <v>1.3069524503110429E-3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2025-01-15T14:18:51Z</dcterms:created>
  <dcterms:modified xsi:type="dcterms:W3CDTF">2025-01-19T13:03:34Z</dcterms:modified>
</cp:coreProperties>
</file>