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60" yWindow="3930" windowWidth="28800" windowHeight="15435" firstSheet="2" activeTab="2"/>
  </bookViews>
  <sheets>
    <sheet sheetId="11" name="PO_V1" state="hidden" r:id="rId4"/>
    <sheet sheetId="15" name="PO_F" state="hidden" r:id="rId5"/>
    <sheet sheetId="16" name="Purchase Order" state="visible" r:id="rId6"/>
    <sheet sheetId="21" name="Expense Report" state="visible" r:id="rId7"/>
    <sheet sheetId="29" name="Expense Report Finance View" state="visible" r:id="rId8"/>
    <sheet sheetId="30" name="Update Log" state="visible" r:id="rId9"/>
    <sheet sheetId="25" name="Dynamic GL" state="hidden" r:id="rId10"/>
    <sheet sheetId="7" name="UEC Codes" state="hidden" r:id="rId11"/>
    <sheet sheetId="24" name="UDG GL" state="hidden" r:id="rId12"/>
    <sheet sheetId="23" name="Expenses" state="hidden" r:id="rId13"/>
    <sheet sheetId="22" name="Travel Rates" state="hidden" r:id="rId14"/>
    <sheet sheetId="10" name="UEC Name List" state="hidden" r:id="rId15"/>
    <sheet sheetId="17" name="UDG Name List" state="hidden" r:id="rId16"/>
    <sheet sheetId="18" name="UF Name List" state="hidden" r:id="rId17"/>
    <sheet sheetId="14" name="Lists" state="hidden" r:id="rId18"/>
    <sheet sheetId="13" name="UEC GL" state="hidden" r:id="rId19"/>
    <sheet sheetId="8" name="all GL" state="hidden" r:id="rId20"/>
    <sheet sheetId="6" name="UDG Codes" state="hidden" r:id="rId21"/>
    <sheet sheetId="9" name="Modified Slide" state="hidden" r:id="rId22"/>
  </sheets>
  <definedNames>
    <definedName name="_xlnm._FilterDatabase">'UEC Name List'!$A$1:$D$57</definedName>
    <definedName name="_xlnm.Print_Area" localSheetId="0">'PO_V1'!$A1:$L26</definedName>
    <definedName name="_xlnm.Print_Area" localSheetId="2">'Purchase Order'!$B1:$K47</definedName>
  </definedNames>
  <calcPr calcId="171027"/>
</workbook>
</file>

<file path=xl/sharedStrings.xml><?xml version="1.0" encoding="utf-8"?>
<sst xmlns="http://schemas.openxmlformats.org/spreadsheetml/2006/main" count="2259" uniqueCount="969">
  <si>
    <t>Project Selection options</t>
  </si>
  <si>
    <t xml:space="preserve">Purchase Order     </t>
  </si>
  <si>
    <t xml:space="preserve">V22.4.22 </t>
  </si>
  <si>
    <t>Funding Stream</t>
  </si>
  <si>
    <t>Entity</t>
  </si>
  <si>
    <t>Ulnooweg Foundation</t>
  </si>
  <si>
    <t>GOC - ESDC</t>
  </si>
  <si>
    <t>ESDC - Admin</t>
  </si>
  <si>
    <t>Employee Name</t>
  </si>
  <si>
    <t>Megan Wright</t>
  </si>
  <si>
    <t>ESDC - Urban Makerspaces</t>
  </si>
  <si>
    <t>Employee Email</t>
  </si>
  <si>
    <t>ESDC - Pre-Collegiate Program</t>
  </si>
  <si>
    <t>Date Submitted</t>
  </si>
  <si>
    <t>ESDC - STEAM Program Delivery &amp; Development</t>
  </si>
  <si>
    <t>Total Products</t>
  </si>
  <si>
    <t>Approved By:</t>
  </si>
  <si>
    <t>ESDC - Event Series</t>
  </si>
  <si>
    <t>Signature</t>
  </si>
  <si>
    <t>ESDC - Community Makerspace (R)</t>
  </si>
  <si>
    <t>Product Description</t>
  </si>
  <si>
    <t>Project</t>
  </si>
  <si>
    <t>Account</t>
  </si>
  <si>
    <t>QTY</t>
  </si>
  <si>
    <t>Cost/Unit</t>
  </si>
  <si>
    <t>HST/unit</t>
  </si>
  <si>
    <t>Total</t>
  </si>
  <si>
    <t>ESDC - Original Educational Content Development</t>
  </si>
  <si>
    <t>Screws and bolts</t>
  </si>
  <si>
    <t>Whole Kids Garden Grant</t>
  </si>
  <si>
    <t>Bank Fees</t>
  </si>
  <si>
    <t>ESDC - Telescope Build</t>
  </si>
  <si>
    <t>Washers</t>
  </si>
  <si>
    <t>Whole Foods Foundation</t>
  </si>
  <si>
    <t>Misc</t>
  </si>
  <si>
    <t>UNB via TD</t>
  </si>
  <si>
    <t>TD Challenge Award (External)</t>
  </si>
  <si>
    <t>Conference: Hosting</t>
  </si>
  <si>
    <t xml:space="preserve">NSERC </t>
  </si>
  <si>
    <t>PromoScience 2022</t>
  </si>
  <si>
    <t>ISEDC</t>
  </si>
  <si>
    <t>IIPP</t>
  </si>
  <si>
    <t>participant wages</t>
  </si>
  <si>
    <t/>
  </si>
  <si>
    <t>TOTAL</t>
  </si>
  <si>
    <t xml:space="preserve">Purchase Order: FINANCE VERSION  </t>
  </si>
  <si>
    <t>Agency Project #</t>
  </si>
  <si>
    <t>Department Code</t>
  </si>
  <si>
    <t>GL</t>
  </si>
  <si>
    <t>GL #</t>
  </si>
  <si>
    <t>V23.09.07</t>
  </si>
  <si>
    <t>Ulnooweg Education Centre</t>
  </si>
  <si>
    <t>ESDC - GG</t>
  </si>
  <si>
    <t xml:space="preserve">Seyit </t>
  </si>
  <si>
    <t>se@tm.com</t>
  </si>
  <si>
    <t>Notes to Admin</t>
  </si>
  <si>
    <t xml:space="preserve">note </t>
  </si>
  <si>
    <t>Source / Grant</t>
  </si>
  <si>
    <t>Purchased With</t>
  </si>
  <si>
    <t>HST Total</t>
  </si>
  <si>
    <t>Gibmle</t>
  </si>
  <si>
    <t>Project Supplies</t>
  </si>
  <si>
    <t xml:space="preserve">UEC CC </t>
  </si>
  <si>
    <t>UEC</t>
  </si>
  <si>
    <t>Total HST</t>
  </si>
  <si>
    <t xml:space="preserve">Shipping/
Other (incl_HST)</t>
  </si>
  <si>
    <t>Total (including HST)</t>
  </si>
  <si>
    <t>Shipping/Other</t>
  </si>
  <si>
    <t>TOTAL HST</t>
  </si>
  <si>
    <t>Expense Report</t>
  </si>
  <si>
    <t>PUT NAME HERE</t>
  </si>
  <si>
    <t>Breakfast</t>
  </si>
  <si>
    <t>Lunch</t>
  </si>
  <si>
    <t>Dinner</t>
  </si>
  <si>
    <t>Incidentals</t>
  </si>
  <si>
    <t xml:space="preserve">Province/ Territory 
of Residence</t>
  </si>
  <si>
    <t>Nova Scotia</t>
  </si>
  <si>
    <t>Notes to Finance</t>
  </si>
  <si>
    <t>Month of Expenses</t>
  </si>
  <si>
    <t xml:space="preserve"> </t>
  </si>
  <si>
    <t>UDG - Admin/Operations</t>
  </si>
  <si>
    <t>Description or Reason for Trip</t>
  </si>
  <si>
    <t xml:space="preserve">Date of Expense
(Y/M/D)</t>
  </si>
  <si>
    <t>Travel?</t>
  </si>
  <si>
    <t>Kms</t>
  </si>
  <si>
    <t>Km Rate</t>
  </si>
  <si>
    <t>Km $</t>
  </si>
  <si>
    <t>Meal $</t>
  </si>
  <si>
    <t xml:space="preserve">HST On Travel 
(Do Not Include In Total)</t>
  </si>
  <si>
    <t>Accom. $</t>
  </si>
  <si>
    <t xml:space="preserve">HST On Accom $     </t>
  </si>
  <si>
    <t xml:space="preserve">Misc
$</t>
  </si>
  <si>
    <t xml:space="preserve">HST on Misc </t>
  </si>
  <si>
    <t xml:space="preserve">
Incidental</t>
  </si>
  <si>
    <t>Total (inc. HST)</t>
  </si>
  <si>
    <t>CCF</t>
  </si>
  <si>
    <t>CP Supplement</t>
  </si>
  <si>
    <t>Sub Total</t>
  </si>
  <si>
    <t xml:space="preserve">EXPENSE REPORT: FINANCE VERSION  </t>
  </si>
  <si>
    <t>V22.5.17</t>
  </si>
  <si>
    <t xml:space="preserve">Date Submitted
(Y/M/D)</t>
  </si>
  <si>
    <t xml:space="preserve">Month of Expense
(Y/M/D)</t>
  </si>
  <si>
    <t xml:space="preserve">Date Of Expense
(Y/M/D)</t>
  </si>
  <si>
    <t xml:space="preserve">Sub Total </t>
  </si>
  <si>
    <t xml:space="preserve">HST on 
Purchase</t>
  </si>
  <si>
    <t>Update Log</t>
  </si>
  <si>
    <t>Newest Features</t>
  </si>
  <si>
    <t>Dated</t>
  </si>
  <si>
    <t>Contributor(S)</t>
  </si>
  <si>
    <t>Accounts 4013 and 4029 Added</t>
  </si>
  <si>
    <t>Matt K-T</t>
  </si>
  <si>
    <t>Updated July Travel Rates</t>
  </si>
  <si>
    <t>Previous Features</t>
  </si>
  <si>
    <t xml:space="preserve">Date of inclusion </t>
  </si>
  <si>
    <t>Description of Update</t>
  </si>
  <si>
    <t>Notes</t>
  </si>
  <si>
    <t>Updated UEC Emails to Ulnooweg Emails</t>
  </si>
  <si>
    <t>Added CERI Department under UEC</t>
  </si>
  <si>
    <t>Updated Travel Rates to be reflective of Jan 1st 2024 Travel Rates</t>
  </si>
  <si>
    <t>Removed previous Staff Names</t>
  </si>
  <si>
    <t>Added New Staff</t>
  </si>
  <si>
    <t>Added Departments 4041 and 4042</t>
  </si>
  <si>
    <t>Adjusted travel rates for October 1st</t>
  </si>
  <si>
    <t>Matt KT</t>
  </si>
  <si>
    <t>Tracy Marshall Added</t>
  </si>
  <si>
    <t>Added Marceline Fraser and Wenjie Zhong to Name List</t>
  </si>
  <si>
    <t>Added Alexandra Campbell and Vincenzo Corelli to name list</t>
  </si>
  <si>
    <t>Andrea Stewart Addition</t>
  </si>
  <si>
    <t>Fixed Typo on GL Code "5783 - Training and Development"</t>
  </si>
  <si>
    <t>Includes a default NS HST of 15% in all tax columns (Can be deleted by users)</t>
  </si>
  <si>
    <t>Made by Matt KT</t>
  </si>
  <si>
    <t>Made "Signed by" a Drop down Menu</t>
  </si>
  <si>
    <t>Inclusion of Department 4040 Youth Farmers Market under UEC</t>
  </si>
  <si>
    <t>Matthew K-T</t>
  </si>
  <si>
    <t xml:space="preserve">Modified default size of name and signautre boxes </t>
  </si>
  <si>
    <t>Inclusion of a update log</t>
  </si>
  <si>
    <t>Inclusion of Georgia Potter Fraiser to the Names list</t>
  </si>
  <si>
    <t>Orignial PO/Expense Sheet</t>
  </si>
  <si>
    <t>Levi Morrison</t>
  </si>
  <si>
    <t>April 1st, 2024 Travel Rates Adjusted</t>
  </si>
  <si>
    <t xml:space="preserve">Fixed Departmental Glitch on Expense Report </t>
  </si>
  <si>
    <t>Added New GL Code Admin Fee</t>
  </si>
  <si>
    <t>Added Account 4050 Pathways to Engineering Program</t>
  </si>
  <si>
    <t>Purchase Order GLs</t>
  </si>
  <si>
    <t>Expense Report GLs</t>
  </si>
  <si>
    <t>Project #</t>
  </si>
  <si>
    <t>Department</t>
  </si>
  <si>
    <t>Agency</t>
  </si>
  <si>
    <t>Held By</t>
  </si>
  <si>
    <t>Amount</t>
  </si>
  <si>
    <t>Status</t>
  </si>
  <si>
    <t>ESDC - Goal Getters I</t>
  </si>
  <si>
    <t>16550998-01</t>
  </si>
  <si>
    <t>UDG</t>
  </si>
  <si>
    <t>Renewed</t>
  </si>
  <si>
    <t>ESDC - Goal Getters II</t>
  </si>
  <si>
    <t>16550998-02</t>
  </si>
  <si>
    <t>Awaiting Documents</t>
  </si>
  <si>
    <t>001-00</t>
  </si>
  <si>
    <t>NA</t>
  </si>
  <si>
    <t>001-01</t>
  </si>
  <si>
    <t>001-02</t>
  </si>
  <si>
    <t>001-03</t>
  </si>
  <si>
    <t>001-04</t>
  </si>
  <si>
    <t>001-05</t>
  </si>
  <si>
    <t>001-06</t>
  </si>
  <si>
    <t>001-07</t>
  </si>
  <si>
    <t>Ongoing</t>
  </si>
  <si>
    <t>567290-2021</t>
  </si>
  <si>
    <t>Windhorse Grand Opening</t>
  </si>
  <si>
    <t>One Time</t>
  </si>
  <si>
    <t xml:space="preserve">Orange Bracelet </t>
  </si>
  <si>
    <t>FPIC-ESDC</t>
  </si>
  <si>
    <t>PromoScience 2023</t>
  </si>
  <si>
    <t>Unknown</t>
  </si>
  <si>
    <t>MCF Digital Acceleration</t>
  </si>
  <si>
    <t>Asitu'lɨsk HWA Treatment</t>
  </si>
  <si>
    <t>Youth Farmers Market</t>
  </si>
  <si>
    <t>Modernizing Traditional</t>
  </si>
  <si>
    <t>Grow With The Flow</t>
  </si>
  <si>
    <t>CERI</t>
  </si>
  <si>
    <t>Science &amp; Innovation</t>
  </si>
  <si>
    <t>Pathways to Engineering</t>
  </si>
  <si>
    <t xml:space="preserve">Collegiate Prep Supplemen </t>
  </si>
  <si>
    <t xml:space="preserve">Healthier Indigenous Communities </t>
  </si>
  <si>
    <t>GL Code</t>
  </si>
  <si>
    <t>USER TEXT</t>
  </si>
  <si>
    <t>GL CODE Description</t>
  </si>
  <si>
    <t>Justification</t>
  </si>
  <si>
    <t>Accounting and Legal</t>
  </si>
  <si>
    <t>5610</t>
  </si>
  <si>
    <t>General &amp; Admin. Expense</t>
  </si>
  <si>
    <t>Advertsing &amp; Promotion</t>
  </si>
  <si>
    <t>5615</t>
  </si>
  <si>
    <t>Cost of Goods Sold</t>
  </si>
  <si>
    <t>Amortization Expense</t>
  </si>
  <si>
    <t>5616</t>
  </si>
  <si>
    <t>Auto Leasing</t>
  </si>
  <si>
    <t>5636</t>
  </si>
  <si>
    <t>Conference Fees</t>
  </si>
  <si>
    <t>Capital Assets</t>
  </si>
  <si>
    <t>5638</t>
  </si>
  <si>
    <t>Consulting</t>
  </si>
  <si>
    <t>Catering Expense</t>
  </si>
  <si>
    <t>5640</t>
  </si>
  <si>
    <t>Courier &amp; Postage</t>
  </si>
  <si>
    <t>5645</t>
  </si>
  <si>
    <t>Dues &amp; Subscriptions</t>
  </si>
  <si>
    <t xml:space="preserve">Construction or renovations, </t>
  </si>
  <si>
    <t>5646</t>
  </si>
  <si>
    <t>5647</t>
  </si>
  <si>
    <t>Elders Honorarium</t>
  </si>
  <si>
    <t>5648</t>
  </si>
  <si>
    <t>Elders Travel</t>
  </si>
  <si>
    <t>5651</t>
  </si>
  <si>
    <t>Equipment - Computer</t>
  </si>
  <si>
    <t>5652</t>
  </si>
  <si>
    <t>Furniture - Office</t>
  </si>
  <si>
    <t>5660</t>
  </si>
  <si>
    <t>Participants Materials</t>
  </si>
  <si>
    <t>5662</t>
  </si>
  <si>
    <t>Fuel</t>
  </si>
  <si>
    <t>5671</t>
  </si>
  <si>
    <t>5672</t>
  </si>
  <si>
    <t>Insurance</t>
  </si>
  <si>
    <t>Hospitality/Food</t>
  </si>
  <si>
    <t>5693</t>
  </si>
  <si>
    <t>Marketing and Communications</t>
  </si>
  <si>
    <t>5694</t>
  </si>
  <si>
    <t>Maintenance and Repairs</t>
  </si>
  <si>
    <t>Operating Expense</t>
  </si>
  <si>
    <t>5695</t>
  </si>
  <si>
    <t>Meetings</t>
  </si>
  <si>
    <t>5700</t>
  </si>
  <si>
    <t>Office Supplies</t>
  </si>
  <si>
    <t>5760</t>
  </si>
  <si>
    <t>Rent</t>
  </si>
  <si>
    <t>5769</t>
  </si>
  <si>
    <t>Software</t>
  </si>
  <si>
    <t>5770</t>
  </si>
  <si>
    <t>5771</t>
  </si>
  <si>
    <t>Speakers</t>
  </si>
  <si>
    <t>5773</t>
  </si>
  <si>
    <t>Service Contracts</t>
  </si>
  <si>
    <t>5780</t>
  </si>
  <si>
    <t>Telephone</t>
  </si>
  <si>
    <t>5783</t>
  </si>
  <si>
    <t>Trainning and Developoment</t>
  </si>
  <si>
    <t>5784</t>
  </si>
  <si>
    <t>Travel - Board of Directors</t>
  </si>
  <si>
    <t>5785</t>
  </si>
  <si>
    <t>Travel - Staff</t>
  </si>
  <si>
    <t>Training and Development</t>
  </si>
  <si>
    <t>5789</t>
  </si>
  <si>
    <t>Travel-Others</t>
  </si>
  <si>
    <t>5790</t>
  </si>
  <si>
    <t>Utilities</t>
  </si>
  <si>
    <t>5850</t>
  </si>
  <si>
    <t>5857</t>
  </si>
  <si>
    <t>Special Events</t>
  </si>
  <si>
    <t>5858</t>
  </si>
  <si>
    <t>Project Cost Equipment &amp; Rental</t>
  </si>
  <si>
    <t>UEC - Admin/Operations</t>
  </si>
  <si>
    <t>Product</t>
  </si>
  <si>
    <t>Screws and Bolts</t>
  </si>
  <si>
    <t>Credit Search/Security Register</t>
  </si>
  <si>
    <t>Own Funds</t>
  </si>
  <si>
    <t>UDG CC</t>
  </si>
  <si>
    <t>Amortization - Furniture</t>
  </si>
  <si>
    <t>Amortization - Leaseholds</t>
  </si>
  <si>
    <t>Province</t>
  </si>
  <si>
    <t>$/Km</t>
  </si>
  <si>
    <t>Alberta</t>
  </si>
  <si>
    <t xml:space="preserve">British Columbia </t>
  </si>
  <si>
    <t>Manitoba</t>
  </si>
  <si>
    <t>New Brunswick</t>
  </si>
  <si>
    <t>Newfoundland and Labrador</t>
  </si>
  <si>
    <t>Northwest Territories</t>
  </si>
  <si>
    <t>Nunavut</t>
  </si>
  <si>
    <t>Ontario</t>
  </si>
  <si>
    <t>Prince Edward Island</t>
  </si>
  <si>
    <t>Quebec</t>
  </si>
  <si>
    <t>Saskatchewan</t>
  </si>
  <si>
    <t>Yukon</t>
  </si>
  <si>
    <t xml:space="preserve">Allowances </t>
  </si>
  <si>
    <t>Dollars/ Event</t>
  </si>
  <si>
    <t>First name</t>
  </si>
  <si>
    <t>Last name</t>
  </si>
  <si>
    <t>Name</t>
  </si>
  <si>
    <t>User principal name</t>
  </si>
  <si>
    <t>Signing Authorities</t>
  </si>
  <si>
    <t>Alexandra</t>
  </si>
  <si>
    <t>Campbell</t>
  </si>
  <si>
    <t>acampbell@ulnooweg.ca</t>
  </si>
  <si>
    <t>Ulnooweg Development Group</t>
  </si>
  <si>
    <t>Amber</t>
  </si>
  <si>
    <t>Jadis</t>
  </si>
  <si>
    <t>amber@steampei.com</t>
  </si>
  <si>
    <t>Andrea Durfee</t>
  </si>
  <si>
    <t>Andrea</t>
  </si>
  <si>
    <t>Durfee</t>
  </si>
  <si>
    <t>adurfee@ulnooweg.ca</t>
  </si>
  <si>
    <t>Chris Fitzner</t>
  </si>
  <si>
    <t>Andrew</t>
  </si>
  <si>
    <t>Ha</t>
  </si>
  <si>
    <t xml:space="preserve">aha@ulnooweg.ca </t>
  </si>
  <si>
    <t>Chris Googoo</t>
  </si>
  <si>
    <t>Cassidy</t>
  </si>
  <si>
    <t>Perley</t>
  </si>
  <si>
    <t>cperley@ulnooweg.ca</t>
  </si>
  <si>
    <t>Martha Barrett</t>
  </si>
  <si>
    <t>Charlotte</t>
  </si>
  <si>
    <t>Muise</t>
  </si>
  <si>
    <t>cmuise@ulnooweg.ca</t>
  </si>
  <si>
    <t>Denise Whynot</t>
  </si>
  <si>
    <t>Chris</t>
  </si>
  <si>
    <t>Fitzner</t>
  </si>
  <si>
    <t>cfitzner@ulnooweg.ca</t>
  </si>
  <si>
    <t>Christopher</t>
  </si>
  <si>
    <t>Seymour</t>
  </si>
  <si>
    <t>Cseymour@ulnooweg.ca</t>
  </si>
  <si>
    <t>Curtis</t>
  </si>
  <si>
    <t>Tingley</t>
  </si>
  <si>
    <t>ctingley@ulnooweg.ca</t>
  </si>
  <si>
    <t>Daisy</t>
  </si>
  <si>
    <t>Peter-Paul</t>
  </si>
  <si>
    <t>dpeter-paul@ulnooweg.ca</t>
  </si>
  <si>
    <t>Dawn</t>
  </si>
  <si>
    <t>Matheson</t>
  </si>
  <si>
    <t>dmatheson@ulnooweg.ca</t>
  </si>
  <si>
    <t>Densie</t>
  </si>
  <si>
    <t>Whynot</t>
  </si>
  <si>
    <t>dwhynot@ulnooweg.ca</t>
  </si>
  <si>
    <t>Devon</t>
  </si>
  <si>
    <t>Touesnard</t>
  </si>
  <si>
    <t>dtouesnard@ulnooweg.ca</t>
  </si>
  <si>
    <t>Georgia</t>
  </si>
  <si>
    <t>Potter Fraiser</t>
  </si>
  <si>
    <t>gpotterfraser@ulnooweg.ca</t>
  </si>
  <si>
    <t>Holly</t>
  </si>
  <si>
    <t>Edmonds</t>
  </si>
  <si>
    <t>hedmonds@ulnooweg.ca</t>
  </si>
  <si>
    <t>Griffiths</t>
  </si>
  <si>
    <t>hgriffiths@ulnooweg.ca</t>
  </si>
  <si>
    <t>Jacob</t>
  </si>
  <si>
    <t>Klein</t>
  </si>
  <si>
    <t>jklein@ulnooweg.ca</t>
  </si>
  <si>
    <t>Jessica</t>
  </si>
  <si>
    <t>Johnson</t>
  </si>
  <si>
    <t>jjohnson@ulnooweg.ca</t>
  </si>
  <si>
    <t>Jocelyn</t>
  </si>
  <si>
    <t>Marshall</t>
  </si>
  <si>
    <t>jmarshall@ulnooweg.ca</t>
  </si>
  <si>
    <t xml:space="preserve">Johnmond </t>
  </si>
  <si>
    <t>Ghaisen</t>
  </si>
  <si>
    <t>jghaisen@ulnooweg.ca</t>
  </si>
  <si>
    <t>Josephine</t>
  </si>
  <si>
    <t>McDonald</t>
  </si>
  <si>
    <t>jmcdonald@ulnooweg.ca</t>
  </si>
  <si>
    <t>Kaitlyn</t>
  </si>
  <si>
    <t>MacNeil</t>
  </si>
  <si>
    <t>kmacneil@ulnooweg.ca</t>
  </si>
  <si>
    <t>Kaylee</t>
  </si>
  <si>
    <t>Downey</t>
  </si>
  <si>
    <t>kdowney@ulnooweg.ca</t>
  </si>
  <si>
    <t>Killia</t>
  </si>
  <si>
    <t>Atenico</t>
  </si>
  <si>
    <t xml:space="preserve">Katencio@ulnooweg.ca </t>
  </si>
  <si>
    <t>Kyana</t>
  </si>
  <si>
    <t>Kingbird</t>
  </si>
  <si>
    <t>Kkingbird@ulnooweg.ca</t>
  </si>
  <si>
    <t>Leslie</t>
  </si>
  <si>
    <t>Wright</t>
  </si>
  <si>
    <t>lwright@ulnooweg.ca</t>
  </si>
  <si>
    <t>Mackenzie</t>
  </si>
  <si>
    <t>Long</t>
  </si>
  <si>
    <t>mlong@ulnooweg.ca</t>
  </si>
  <si>
    <t>Madison</t>
  </si>
  <si>
    <t>mjohnson@ulnooweg.ca</t>
  </si>
  <si>
    <t>Marceline</t>
  </si>
  <si>
    <t>Fraser</t>
  </si>
  <si>
    <t>mfraser@ulnooweg.ca</t>
  </si>
  <si>
    <t>Martha</t>
  </si>
  <si>
    <t>Barrett</t>
  </si>
  <si>
    <t>mbarrett@ulnooweg.ca</t>
  </si>
  <si>
    <t>Mason</t>
  </si>
  <si>
    <t>Paul</t>
  </si>
  <si>
    <t>Masonpaul@ulnooweg.ca</t>
  </si>
  <si>
    <t>Matthew</t>
  </si>
  <si>
    <t>Kneen-Teed</t>
  </si>
  <si>
    <t>mkneenteed@ulnooweg.ca</t>
  </si>
  <si>
    <t>Mpaul@ulnooweg.ca</t>
  </si>
  <si>
    <t>Megan</t>
  </si>
  <si>
    <t>Caplin</t>
  </si>
  <si>
    <t>mcaplin@ulnooweg.ca</t>
  </si>
  <si>
    <t>mwright@ulnooweg.ca</t>
  </si>
  <si>
    <t>Norlene</t>
  </si>
  <si>
    <t>Sylliboy</t>
  </si>
  <si>
    <t>nsylliboy@ulnooweg.ca</t>
  </si>
  <si>
    <t>PUT</t>
  </si>
  <si>
    <t>NAME HERE</t>
  </si>
  <si>
    <t>-----------</t>
  </si>
  <si>
    <t>Rachel</t>
  </si>
  <si>
    <t>Schillinger</t>
  </si>
  <si>
    <t>rschillinger@ulnooweg.ca</t>
  </si>
  <si>
    <t>Randi-Lee</t>
  </si>
  <si>
    <t>Sabattis</t>
  </si>
  <si>
    <t>rsabattis@ulnooweg.ca</t>
  </si>
  <si>
    <t>Samson</t>
  </si>
  <si>
    <t>Tang</t>
  </si>
  <si>
    <t>Stang@ulnooweg.ca</t>
  </si>
  <si>
    <t>Sarah</t>
  </si>
  <si>
    <t>Power</t>
  </si>
  <si>
    <t>spower@ulnooweg.ca</t>
  </si>
  <si>
    <t>Seyit</t>
  </si>
  <si>
    <t>Tumturk</t>
  </si>
  <si>
    <t>stumturk@ulnooweg.ca</t>
  </si>
  <si>
    <t>Shane</t>
  </si>
  <si>
    <t>Noel</t>
  </si>
  <si>
    <t>snoel@ulnooweg.ca</t>
  </si>
  <si>
    <t>Thadakorn</t>
  </si>
  <si>
    <t>Narakol</t>
  </si>
  <si>
    <t>Tnarakol@ulnooweg.ca</t>
  </si>
  <si>
    <t>Tiffany</t>
  </si>
  <si>
    <t>Morris</t>
  </si>
  <si>
    <t>tmorris@ulnooweg.ca</t>
  </si>
  <si>
    <t>Tracy</t>
  </si>
  <si>
    <t>Tmarshall@ulnooweg.ca</t>
  </si>
  <si>
    <t>Vaibhav</t>
  </si>
  <si>
    <t>Vaibhav@ulnooweg.ca</t>
  </si>
  <si>
    <t>Vanessa</t>
  </si>
  <si>
    <t>Lilly</t>
  </si>
  <si>
    <t>vlilly@ulnooweg.ca</t>
  </si>
  <si>
    <t>Alexa</t>
  </si>
  <si>
    <t>Metallic</t>
  </si>
  <si>
    <t>ametallic@ulnoowegeducation.ca</t>
  </si>
  <si>
    <t>adurfee@ulnoowegeducation.ca</t>
  </si>
  <si>
    <t>Blaise</t>
  </si>
  <si>
    <t>Eygun</t>
  </si>
  <si>
    <t>beygun@ulnoowegeducation.ca</t>
  </si>
  <si>
    <t>Carrie</t>
  </si>
  <si>
    <t>Amero</t>
  </si>
  <si>
    <t>camero@ulnoowegeducation.ca</t>
  </si>
  <si>
    <t>cfitzner@ulnoowegeducation.ca</t>
  </si>
  <si>
    <t>cseymour@ulnoowegeducation.ca</t>
  </si>
  <si>
    <t>Claire</t>
  </si>
  <si>
    <t>Landis</t>
  </si>
  <si>
    <t>clandis@ulnoowegeducation.ca</t>
  </si>
  <si>
    <t>Dami</t>
  </si>
  <si>
    <t>Bankole</t>
  </si>
  <si>
    <t>dbankole@ulnoowegeducation.ca</t>
  </si>
  <si>
    <t>dmatheson@ulnoowegeducation.ca</t>
  </si>
  <si>
    <t>Emma</t>
  </si>
  <si>
    <t>MacDonald</t>
  </si>
  <si>
    <t>emacdonald@ulnoowegeducation.ca</t>
  </si>
  <si>
    <t>Eve</t>
  </si>
  <si>
    <t>evemacdonald@ulnoowegeducation.ca</t>
  </si>
  <si>
    <t>hgriffiths@ulnoowegeducation.ca</t>
  </si>
  <si>
    <t>Jalisa</t>
  </si>
  <si>
    <t>Charles</t>
  </si>
  <si>
    <t>jcharles@ulnoowegeducation.ca</t>
  </si>
  <si>
    <t>jmarshall@ulnoowegeducation.ca</t>
  </si>
  <si>
    <t>Levi</t>
  </si>
  <si>
    <t>Morrison</t>
  </si>
  <si>
    <t>lmorrison@ulnoowegeducation.ca</t>
  </si>
  <si>
    <t>Marina</t>
  </si>
  <si>
    <t>Muberwa</t>
  </si>
  <si>
    <t>mmuberwa@ulnoowegeducation.ca</t>
  </si>
  <si>
    <t>Hill</t>
  </si>
  <si>
    <t>mhill@ulnoowegeducation.ca</t>
  </si>
  <si>
    <t>mkneenteed@ulnoowegeducation.ca</t>
  </si>
  <si>
    <t>mpaul@ulnoowegeducation.ca</t>
  </si>
  <si>
    <t>mwright@ulnoowegeducation.ca</t>
  </si>
  <si>
    <t>stang@ulnoowegeducation.ca</t>
  </si>
  <si>
    <t>stumturk@ulnoowegeducation.ca</t>
  </si>
  <si>
    <t>tnarakol@ulnoowegeducation.ca</t>
  </si>
  <si>
    <t>vaibhav@ulnoowegeducation.ca</t>
  </si>
  <si>
    <t>vlilly@ulnoowegeducation.ca</t>
  </si>
  <si>
    <t>Vincenzo</t>
  </si>
  <si>
    <t>Corelli</t>
  </si>
  <si>
    <t>vcorelli@ulnoowegeducation.ca</t>
  </si>
  <si>
    <t>Cseymour@ulnoowegeducation.ca</t>
  </si>
  <si>
    <t>CLandis@ulnoowegeducation.ca</t>
  </si>
  <si>
    <t>STang@ulnoowegeducation.ca</t>
  </si>
  <si>
    <t>TNarakol@ulnoowegeducation.ca</t>
  </si>
  <si>
    <t>Vaibhav@ulnoowegeducation.ca</t>
  </si>
  <si>
    <t>Quantity</t>
  </si>
  <si>
    <t>UEC CC</t>
  </si>
  <si>
    <t>✔</t>
  </si>
  <si>
    <t>Yes</t>
  </si>
  <si>
    <t>X</t>
  </si>
  <si>
    <t>No</t>
  </si>
  <si>
    <t xml:space="preserve">Healthier indigenous Communities </t>
  </si>
  <si>
    <t>GENERAL &amp; ADMINISTRATIVE EXPENSE</t>
  </si>
  <si>
    <t>Accounting &amp; Legal</t>
  </si>
  <si>
    <t>Admin Fee</t>
  </si>
  <si>
    <t>Advertising &amp; Promotions</t>
  </si>
  <si>
    <t>Amortization- Equipment</t>
  </si>
  <si>
    <t>Amortization - Building</t>
  </si>
  <si>
    <t>Amortization - Computer Equipment</t>
  </si>
  <si>
    <t>Total amortization</t>
  </si>
  <si>
    <t>Bad debt</t>
  </si>
  <si>
    <t>Sponsorship</t>
  </si>
  <si>
    <t>Elders-Honarium</t>
  </si>
  <si>
    <t>Elders travel</t>
  </si>
  <si>
    <t>Equipment-computer</t>
  </si>
  <si>
    <t>Furniture-Office</t>
  </si>
  <si>
    <t>MDI group car lease</t>
  </si>
  <si>
    <t>Interest and bank charges</t>
  </si>
  <si>
    <t>Internet</t>
  </si>
  <si>
    <t>Marketing and communications</t>
  </si>
  <si>
    <t>Office</t>
  </si>
  <si>
    <t>Printing</t>
  </si>
  <si>
    <t>Professional fees</t>
  </si>
  <si>
    <t>Property Taxes</t>
  </si>
  <si>
    <t>Repairs and maintenance</t>
  </si>
  <si>
    <t>Research &amp; reference</t>
  </si>
  <si>
    <t>Service contracts</t>
  </si>
  <si>
    <t>Training and development</t>
  </si>
  <si>
    <t>Admin Fee Expense</t>
  </si>
  <si>
    <t>TOTAL EXPENSES</t>
  </si>
  <si>
    <t>AWARD SHOW</t>
  </si>
  <si>
    <t>Provision for loss (Principal)</t>
  </si>
  <si>
    <t>Provision for loss (General)</t>
  </si>
  <si>
    <t>Ulnooweg Development Group Inc.</t>
  </si>
  <si>
    <t>Chart of Accounts</t>
  </si>
  <si>
    <t>No.</t>
  </si>
  <si>
    <t>Description</t>
  </si>
  <si>
    <t>Type</t>
  </si>
  <si>
    <t>Chart of Accounts - Current Year (2022)</t>
  </si>
  <si>
    <t>Current Assets</t>
  </si>
  <si>
    <t>H</t>
  </si>
  <si>
    <t>Cash</t>
  </si>
  <si>
    <t>G</t>
  </si>
  <si>
    <t>Cash receipts journal</t>
  </si>
  <si>
    <t>T-D Capital</t>
  </si>
  <si>
    <t>T-D Bank Youth Loan NS</t>
  </si>
  <si>
    <t>Royal Bank Youth Loan NS</t>
  </si>
  <si>
    <t>T-D Bank Procurement</t>
  </si>
  <si>
    <t>Community Credit Union</t>
  </si>
  <si>
    <t>Petty Cash - Eskasoni</t>
  </si>
  <si>
    <t>Petty Cash - Truro</t>
  </si>
  <si>
    <t>ABDF Account</t>
  </si>
  <si>
    <t>ELP Stimulas Account</t>
  </si>
  <si>
    <t>ABC Capital Account</t>
  </si>
  <si>
    <t>ANSMC Cannibis GP Ltd</t>
  </si>
  <si>
    <t>MRED</t>
  </si>
  <si>
    <t>TD - Operating Bank</t>
  </si>
  <si>
    <t>Deposit clearing account</t>
  </si>
  <si>
    <t>students on ice clearing account</t>
  </si>
  <si>
    <t>UIFC Clearing Account</t>
  </si>
  <si>
    <t>MRED Clearing Account</t>
  </si>
  <si>
    <t>Term deposits</t>
  </si>
  <si>
    <t>MDI clearing Account</t>
  </si>
  <si>
    <t>Health Authority Account</t>
  </si>
  <si>
    <t>AFN NS Account</t>
  </si>
  <si>
    <t>AFN NB Account</t>
  </si>
  <si>
    <t>Total Cash</t>
  </si>
  <si>
    <t>T</t>
  </si>
  <si>
    <t>Loans Receivable</t>
  </si>
  <si>
    <t>General Fund</t>
  </si>
  <si>
    <t>A</t>
  </si>
  <si>
    <t>IRP Investment Readiness Program</t>
  </si>
  <si>
    <t>ABDF</t>
  </si>
  <si>
    <t>CFF/ABC</t>
  </si>
  <si>
    <t>ELP Stimulas Fund</t>
  </si>
  <si>
    <t>Enhanced Access</t>
  </si>
  <si>
    <t>ABC Youth Fund</t>
  </si>
  <si>
    <t>MRED Fund</t>
  </si>
  <si>
    <t>ABC 2006 Capital Fund</t>
  </si>
  <si>
    <t>NACCA Equity Matching Fund</t>
  </si>
  <si>
    <t>NACCA Youth Fund</t>
  </si>
  <si>
    <t>Royal Bank Youth Fund</t>
  </si>
  <si>
    <t>TD Youth Fund</t>
  </si>
  <si>
    <t>General Allowance Curr/NCL</t>
  </si>
  <si>
    <t>Allow. doubtful loans - Curr/NCL</t>
  </si>
  <si>
    <t>Allow. doubtful loans - NPL</t>
  </si>
  <si>
    <t>Principal Adj. to LMS</t>
  </si>
  <si>
    <t>Loan Guarantees</t>
  </si>
  <si>
    <t>Total Loans Receivable</t>
  </si>
  <si>
    <t>S</t>
  </si>
  <si>
    <t>ELP Stimulus Interest</t>
  </si>
  <si>
    <t>MRED Interest</t>
  </si>
  <si>
    <t>CFF Interest</t>
  </si>
  <si>
    <t>ABC 2006 Capital interest</t>
  </si>
  <si>
    <t>Enhanced Access Interest</t>
  </si>
  <si>
    <t>General Fund Interest</t>
  </si>
  <si>
    <t>ABDF Interest</t>
  </si>
  <si>
    <t>ABC Youth Fund Interest</t>
  </si>
  <si>
    <t>NACCA Equity Matching Fund Interest</t>
  </si>
  <si>
    <t>NACCA Youth Fund Interest</t>
  </si>
  <si>
    <t>Royal Bank Youth Fund Interest</t>
  </si>
  <si>
    <t>TD Youth Fund Interest</t>
  </si>
  <si>
    <t>Allowance for Doubtful Interest NPL</t>
  </si>
  <si>
    <t>Interest Adj. to LMS</t>
  </si>
  <si>
    <t>Allowance for accrued interests</t>
  </si>
  <si>
    <t>Allowance for Doubtful Interest NCL</t>
  </si>
  <si>
    <t>Net Interest Receivable</t>
  </si>
  <si>
    <t>Payments</t>
  </si>
  <si>
    <t>Total Receivables</t>
  </si>
  <si>
    <t>Accounts Receivable</t>
  </si>
  <si>
    <t>Allowance for doubtful accounts -wo</t>
  </si>
  <si>
    <t>Accrued Recoveries</t>
  </si>
  <si>
    <t>Stlmilus Bad debt</t>
  </si>
  <si>
    <t>Due from Foundation Mastercard expe</t>
  </si>
  <si>
    <t>Payroll Advances</t>
  </si>
  <si>
    <t>Due from BMW</t>
  </si>
  <si>
    <t>Due from Wynots</t>
  </si>
  <si>
    <t>Due from UFEC</t>
  </si>
  <si>
    <t>Total Receivable</t>
  </si>
  <si>
    <t>Prepaid Expense &amp; Deposits</t>
  </si>
  <si>
    <t>Adv. to Kwilmuk Maw-klusuaqn</t>
  </si>
  <si>
    <t>Travel Advance</t>
  </si>
  <si>
    <t>Damage deposits</t>
  </si>
  <si>
    <t>Payroll Advance</t>
  </si>
  <si>
    <t>Total Current Assets</t>
  </si>
  <si>
    <t>Equipment</t>
  </si>
  <si>
    <t>Accum. Amortization Equipment</t>
  </si>
  <si>
    <t>Net Equipment</t>
  </si>
  <si>
    <t>Furniture &amp; fixtures</t>
  </si>
  <si>
    <t>Accum. Amort - Furniture &amp; Fixtures</t>
  </si>
  <si>
    <t>Net - Furniture &amp; Fixtures</t>
  </si>
  <si>
    <t>Computer Equipment</t>
  </si>
  <si>
    <t>Accum. Amort. Computer Equipment</t>
  </si>
  <si>
    <t>Net Computer Equipment</t>
  </si>
  <si>
    <t>Computer Software</t>
  </si>
  <si>
    <t>Accum. Amort. Computer Software</t>
  </si>
  <si>
    <t>Net Computer Software</t>
  </si>
  <si>
    <t>Building</t>
  </si>
  <si>
    <t>Accum. Amort. -Building</t>
  </si>
  <si>
    <t>Net - Building</t>
  </si>
  <si>
    <t>Leasehold improvements</t>
  </si>
  <si>
    <t>Accum. Leasehold improvements</t>
  </si>
  <si>
    <t>Net - Leasehold improvements</t>
  </si>
  <si>
    <t>Land</t>
  </si>
  <si>
    <t>Total Capital Assets</t>
  </si>
  <si>
    <t>Current Liabilities</t>
  </si>
  <si>
    <t>Accounts Payable</t>
  </si>
  <si>
    <t>Accrued Liablilites</t>
  </si>
  <si>
    <t>Payables 2002</t>
  </si>
  <si>
    <t>Canada Life Payable</t>
  </si>
  <si>
    <t>Bank Advances</t>
  </si>
  <si>
    <t>lijne of credit - operations</t>
  </si>
  <si>
    <t>Due to Ulnooweg Education Centre</t>
  </si>
  <si>
    <t>CFF Loan</t>
  </si>
  <si>
    <t>Due from Mastercard Foundation</t>
  </si>
  <si>
    <t>Due from E'sukutimkewey Limited</t>
  </si>
  <si>
    <t>Vacation Pay Payable</t>
  </si>
  <si>
    <t>EI Payable</t>
  </si>
  <si>
    <t>CPP Payable</t>
  </si>
  <si>
    <t>Federal Income Tax Payable</t>
  </si>
  <si>
    <t>Total Receiver General</t>
  </si>
  <si>
    <t>QPP Payable</t>
  </si>
  <si>
    <t>QHSF Payable</t>
  </si>
  <si>
    <t>QPIP Payable</t>
  </si>
  <si>
    <t>Total Quebec Receiver General</t>
  </si>
  <si>
    <t>WCB Payable</t>
  </si>
  <si>
    <t>Employee Savings Plan</t>
  </si>
  <si>
    <t>Employee Group Insurance</t>
  </si>
  <si>
    <t>HST Charged on Sales - Rate 2</t>
  </si>
  <si>
    <t>HST Paid on Purchases</t>
  </si>
  <si>
    <t>HST Adjustments</t>
  </si>
  <si>
    <t>HST Owing (Refund)</t>
  </si>
  <si>
    <t>Client equity</t>
  </si>
  <si>
    <t>Deferred revenue ABC -YBP</t>
  </si>
  <si>
    <t>Deferred Revenue AFN</t>
  </si>
  <si>
    <t>Defered Revenue-SIB</t>
  </si>
  <si>
    <t>Deferred revenue ACOA-CBDC Lib. Ren</t>
  </si>
  <si>
    <t>Defer. Rev. Enhanced Access</t>
  </si>
  <si>
    <t>Deferred revenue Pipeline DIA</t>
  </si>
  <si>
    <t>Deferred NACCA ELP</t>
  </si>
  <si>
    <t>Def. Rev. - Quick Start Program</t>
  </si>
  <si>
    <t>Deferred revenue AYBI</t>
  </si>
  <si>
    <t>Deferred revenue - Corp Spon. A/S</t>
  </si>
  <si>
    <t>Deferred revenue - Awards Show INAC</t>
  </si>
  <si>
    <t>Deferred revenue - Awards Show ABC</t>
  </si>
  <si>
    <t>Deferred Health</t>
  </si>
  <si>
    <t>Deferred revenue- CEDO- INAC</t>
  </si>
  <si>
    <t>Deferred revenue XDO - NB</t>
  </si>
  <si>
    <t>Deferred revenue AFN NS</t>
  </si>
  <si>
    <t>Deferred Rev. Operational support</t>
  </si>
  <si>
    <t>Deferred - Capital Project</t>
  </si>
  <si>
    <t>Deferred revenue BSO</t>
  </si>
  <si>
    <t>Deferred MDI</t>
  </si>
  <si>
    <t>Total Deferred Revenue</t>
  </si>
  <si>
    <t>Holding Acc.-Loan Payments</t>
  </si>
  <si>
    <t>Staff Fund</t>
  </si>
  <si>
    <t>AANDC program</t>
  </si>
  <si>
    <t>AANDC operations</t>
  </si>
  <si>
    <t>ELP Contribution</t>
  </si>
  <si>
    <t>Total Current liabilities</t>
  </si>
  <si>
    <t>Long Term liabilities</t>
  </si>
  <si>
    <t>Bank Loans</t>
  </si>
  <si>
    <t>Peace Hills Trust</t>
  </si>
  <si>
    <t>Enhan. Access Notes Payable</t>
  </si>
  <si>
    <t>Total Long Term liabilities</t>
  </si>
  <si>
    <t>Equity</t>
  </si>
  <si>
    <t>NACCA Youth Loan Contribution</t>
  </si>
  <si>
    <t>TD Youth Loan Contribution</t>
  </si>
  <si>
    <t>Contributed Surplus</t>
  </si>
  <si>
    <t>Contributed ACOA, Prov NS, NB</t>
  </si>
  <si>
    <t>ABC YBP Contribution</t>
  </si>
  <si>
    <t>ABC AYBI Fiscal 2006-07</t>
  </si>
  <si>
    <t>ABC YBP Forgiveness Portion</t>
  </si>
  <si>
    <t>ABC Contribution</t>
  </si>
  <si>
    <t>ABC Capital Top Up Contribution</t>
  </si>
  <si>
    <t>CFF Contribution</t>
  </si>
  <si>
    <t>ACOA ABDF Contribution</t>
  </si>
  <si>
    <t>MRED Contribution</t>
  </si>
  <si>
    <t>Emergency loan Fund Equity</t>
  </si>
  <si>
    <t>ABFP Contribution 2022</t>
  </si>
  <si>
    <t>Total Equity</t>
  </si>
  <si>
    <t>Surplus (Deficit)</t>
  </si>
  <si>
    <t>Surplus(Deficit) - Previous Year</t>
  </si>
  <si>
    <t>Investment in Capital Assets</t>
  </si>
  <si>
    <t>Total Surplus (Deficit)</t>
  </si>
  <si>
    <t>revenue</t>
  </si>
  <si>
    <t>Interest on Operational Account</t>
  </si>
  <si>
    <t>Interest on ABDF Fund Account</t>
  </si>
  <si>
    <t>Interest on ABC Capital Account</t>
  </si>
  <si>
    <t>Interest on MRED Account</t>
  </si>
  <si>
    <t>Total Interest</t>
  </si>
  <si>
    <t>Interest on all loans (except ABDF)</t>
  </si>
  <si>
    <t>Interest on ABDF loans</t>
  </si>
  <si>
    <t>Stimulis Interest Revenue</t>
  </si>
  <si>
    <t>Interest Non-performing loans</t>
  </si>
  <si>
    <t>Provision for interest losses</t>
  </si>
  <si>
    <t>Provision for accrued interest</t>
  </si>
  <si>
    <t>KMK Interest</t>
  </si>
  <si>
    <t>Interest recovery</t>
  </si>
  <si>
    <t>Processing Fees</t>
  </si>
  <si>
    <t>Life insurance fees</t>
  </si>
  <si>
    <t>PPRS Fees</t>
  </si>
  <si>
    <t>NSF Fees</t>
  </si>
  <si>
    <t>Program Administration Fees</t>
  </si>
  <si>
    <t>Total Fees</t>
  </si>
  <si>
    <t>Other service fees</t>
  </si>
  <si>
    <t>Interest Relief</t>
  </si>
  <si>
    <t>Sustainable Development Goals Fund</t>
  </si>
  <si>
    <t>AANDC- Philantropy</t>
  </si>
  <si>
    <t>AANDC- Surf Clam Project</t>
  </si>
  <si>
    <t>AANDC - Shipbuilding project</t>
  </si>
  <si>
    <t>AANDC - Ec Dev Strategy</t>
  </si>
  <si>
    <t>Fisheries and Oceans</t>
  </si>
  <si>
    <t>Strategic Planning</t>
  </si>
  <si>
    <t>ABC Business Services</t>
  </si>
  <si>
    <t>AANDC Delivery Project</t>
  </si>
  <si>
    <t>ACOA #186975 BSO</t>
  </si>
  <si>
    <t>EDON</t>
  </si>
  <si>
    <t>APC DFO Fisheries</t>
  </si>
  <si>
    <t>APC Aquaculture Fisheries</t>
  </si>
  <si>
    <t>JEDI</t>
  </si>
  <si>
    <t>NACCA-BES</t>
  </si>
  <si>
    <t>NACCA AGM</t>
  </si>
  <si>
    <t>NACCA-IRB</t>
  </si>
  <si>
    <t>NACCA IRP2-3</t>
  </si>
  <si>
    <t>NACCA-Support</t>
  </si>
  <si>
    <t>NACCA Board Meetings</t>
  </si>
  <si>
    <t>NACCA S &amp; T</t>
  </si>
  <si>
    <t>NACCA-Med. to L.T. Studies</t>
  </si>
  <si>
    <t>NACCA FN+IYBP</t>
  </si>
  <si>
    <t>NACCA S&amp;T ISO Phase 2</t>
  </si>
  <si>
    <t>NACCA Enhanced Access</t>
  </si>
  <si>
    <t>NACCA-Med to L.T. Extra Costs</t>
  </si>
  <si>
    <t>ACOA - Operational support</t>
  </si>
  <si>
    <t>ACOA MARKETING</t>
  </si>
  <si>
    <t>ACOA Special Projects</t>
  </si>
  <si>
    <t>ACOA-CBDC Library Renewal</t>
  </si>
  <si>
    <t>INAC - CEDA</t>
  </si>
  <si>
    <t>QuickStart</t>
  </si>
  <si>
    <t>NACCA ST-2005-0192</t>
  </si>
  <si>
    <t>NACCA Monitor Review</t>
  </si>
  <si>
    <t>Regional Development Corp.</t>
  </si>
  <si>
    <t>INAC - Marketing</t>
  </si>
  <si>
    <t>INAC- ABC Marketing</t>
  </si>
  <si>
    <t>Capital Project</t>
  </si>
  <si>
    <t>NACCA S&amp;T Access</t>
  </si>
  <si>
    <t>Confederacy of Mainland Mi'kmaq</t>
  </si>
  <si>
    <t>Misc. Income</t>
  </si>
  <si>
    <t>APC - PICFI Project</t>
  </si>
  <si>
    <t>AFN/AGM</t>
  </si>
  <si>
    <t>MDI</t>
  </si>
  <si>
    <t>AANDC Misc project</t>
  </si>
  <si>
    <t>NACA - ADLA</t>
  </si>
  <si>
    <t>Total Government Assistance</t>
  </si>
  <si>
    <t>MDI NSERC Program</t>
  </si>
  <si>
    <t>Kwilmuk Maw-klusaqn</t>
  </si>
  <si>
    <t>KMK- MRED</t>
  </si>
  <si>
    <t>KMK-MRED Expenses</t>
  </si>
  <si>
    <t>AFN</t>
  </si>
  <si>
    <t>Tall Ships</t>
  </si>
  <si>
    <t>AFN - Showcase</t>
  </si>
  <si>
    <t>Charity</t>
  </si>
  <si>
    <t>Business Conference - excursions</t>
  </si>
  <si>
    <t>Health Authority</t>
  </si>
  <si>
    <t>Lands</t>
  </si>
  <si>
    <t>Powwow - Grand Pre Project</t>
  </si>
  <si>
    <t>Admin Fee Revenue</t>
  </si>
  <si>
    <t>Recoveries - Principal</t>
  </si>
  <si>
    <t>Recoveries - Interest</t>
  </si>
  <si>
    <t>Total Recoveries</t>
  </si>
  <si>
    <t>Award show ticket sales</t>
  </si>
  <si>
    <t>Award show funding</t>
  </si>
  <si>
    <t>Award Show Corporate Sponsors</t>
  </si>
  <si>
    <t>Total awards show</t>
  </si>
  <si>
    <t>Total  Revenue</t>
  </si>
  <si>
    <t>Payroll Expenses</t>
  </si>
  <si>
    <t>Wages &amp; Salaries</t>
  </si>
  <si>
    <t>EI Expense</t>
  </si>
  <si>
    <t>CPP Expense</t>
  </si>
  <si>
    <t>WCB Expense</t>
  </si>
  <si>
    <t>QPP Expense</t>
  </si>
  <si>
    <t>QHSF Expense</t>
  </si>
  <si>
    <t>QPIP</t>
  </si>
  <si>
    <t>Employee Benefits</t>
  </si>
  <si>
    <t>Total Payroll Expense</t>
  </si>
  <si>
    <t>General &amp; Administrative Expenses</t>
  </si>
  <si>
    <t xml:space="preserve">Change Name or Keep </t>
  </si>
  <si>
    <t>To be Created</t>
  </si>
  <si>
    <t>Changing to Audit Fees</t>
  </si>
  <si>
    <t>Legal Fees</t>
  </si>
  <si>
    <t>Admin Support</t>
  </si>
  <si>
    <t>Keep</t>
  </si>
  <si>
    <t>Appraisal &amp; Investigation</t>
  </si>
  <si>
    <t>Business Plans</t>
  </si>
  <si>
    <t>Casual Help</t>
  </si>
  <si>
    <t>Abor. business direct.</t>
  </si>
  <si>
    <t>Collection law course</t>
  </si>
  <si>
    <t>Cost of liquidation</t>
  </si>
  <si>
    <t xml:space="preserve">Combining this into 5798 </t>
  </si>
  <si>
    <t>Creating Conference Fee Subledger in 5798</t>
  </si>
  <si>
    <t>Combining into Professional fees/contracting?</t>
  </si>
  <si>
    <t>Contract Rec. Adjust.</t>
  </si>
  <si>
    <t>Keep (could change to Membership fees, licenses and dues?)</t>
  </si>
  <si>
    <t>Project hardware</t>
  </si>
  <si>
    <t>Archive/De-Activate (Should be equipment under a specific project )</t>
  </si>
  <si>
    <t xml:space="preserve">Archive/De-Activate </t>
  </si>
  <si>
    <t>Subledger being created uner 1 travel category</t>
  </si>
  <si>
    <t>ABC Capital Equipment</t>
  </si>
  <si>
    <t>an equipment sub ledger?? For 5858?</t>
  </si>
  <si>
    <t>keep</t>
  </si>
  <si>
    <t>Holding Acc.- Expense Reimb</t>
  </si>
  <si>
    <t>MDI Advanced Ed  #1</t>
  </si>
  <si>
    <t>Archive/De-Activate</t>
  </si>
  <si>
    <t>LMS install</t>
  </si>
  <si>
    <t>MDI Food/water/snacks</t>
  </si>
  <si>
    <t>Change to "Hospitality"</t>
  </si>
  <si>
    <t>MDI One on One mentoring  #2</t>
  </si>
  <si>
    <t>MDI International Competition  #3</t>
  </si>
  <si>
    <t>MDI Inspirational Visits #4</t>
  </si>
  <si>
    <t>MDI Office paper clips staples</t>
  </si>
  <si>
    <t>MDI Outreach activiteies #5</t>
  </si>
  <si>
    <t>MDI Printer</t>
  </si>
  <si>
    <t>MDI Cancode COO</t>
  </si>
  <si>
    <t>Cancode Operational manager</t>
  </si>
  <si>
    <t>MDI Educational facilttors</t>
  </si>
  <si>
    <t>MDI Social Media coordinator</t>
  </si>
  <si>
    <t>MDI Executive Program director</t>
  </si>
  <si>
    <t>MDI Admin Costs #7</t>
  </si>
  <si>
    <t>NSERC</t>
  </si>
  <si>
    <t>MDI Cancode #8</t>
  </si>
  <si>
    <t>MDI We care connected BrodieYoung</t>
  </si>
  <si>
    <t>Insurance - directors liability</t>
  </si>
  <si>
    <t>MDI Covid 19</t>
  </si>
  <si>
    <t>Food Security #9</t>
  </si>
  <si>
    <t>MDI Wellness Fund</t>
  </si>
  <si>
    <t>Interest Peace Hills Trust</t>
  </si>
  <si>
    <t>Medium to long term studies</t>
  </si>
  <si>
    <t>This is captured through other categories (Advertising 5615, Signage no code yet). Change to Signage? Or Maybe but Advertising and Signage as subledgers to this category?</t>
  </si>
  <si>
    <t>Meetings Personnel Committee</t>
  </si>
  <si>
    <t>Meetings-Per Diem LAB</t>
  </si>
  <si>
    <t>Meetings-Per Diem Audit</t>
  </si>
  <si>
    <t>Meetings-AGM</t>
  </si>
  <si>
    <t>Per Diem Ex. Board Meeting</t>
  </si>
  <si>
    <t>Keep, maybe chabge to Materials and Supplies?</t>
  </si>
  <si>
    <t>Maybe create a subledger for:</t>
  </si>
  <si>
    <t>Offiice</t>
  </si>
  <si>
    <t>Participant materials</t>
  </si>
  <si>
    <t>Per Diem-Personnel Committee</t>
  </si>
  <si>
    <t>Per Diem -NACCA</t>
  </si>
  <si>
    <t>Per Diem-Sub Committee</t>
  </si>
  <si>
    <t>Per Diem - AGM</t>
  </si>
  <si>
    <t>Policies and procedures</t>
  </si>
  <si>
    <t>Prof. fees ISO</t>
  </si>
  <si>
    <t>Renaming as "Project Professional Fees"</t>
  </si>
  <si>
    <t>Create Subledger for: "Contracting", PF related to project activities", "PF related to Participants"</t>
  </si>
  <si>
    <t>Keeping 5710!!!</t>
  </si>
  <si>
    <t>See above</t>
  </si>
  <si>
    <t>Quick Start</t>
  </si>
  <si>
    <t>Other Direct Costs-Cancode</t>
  </si>
  <si>
    <t>Processing fees</t>
  </si>
  <si>
    <t>Project Admin Fees</t>
  </si>
  <si>
    <t>Mentoring</t>
  </si>
  <si>
    <t>Reconciliation Adjustments-Bank</t>
  </si>
  <si>
    <t>Recovery Exp.</t>
  </si>
  <si>
    <t>Does this need to be separate from 5858?</t>
  </si>
  <si>
    <t>Stationary</t>
  </si>
  <si>
    <t>Archive/De-Activate (Shoud be under prefessional fees subledger)</t>
  </si>
  <si>
    <t>Speakers-Travel</t>
  </si>
  <si>
    <t>Should be ubder a Professional fees subledger?</t>
  </si>
  <si>
    <t>Sub contractor-cancode</t>
  </si>
  <si>
    <t>Youth- Per Diem</t>
  </si>
  <si>
    <t>Youth-Travel</t>
  </si>
  <si>
    <t xml:space="preserve">Keep </t>
  </si>
  <si>
    <t>Subledger for:</t>
  </si>
  <si>
    <t>Professional Development</t>
  </si>
  <si>
    <t>Dissability Training</t>
  </si>
  <si>
    <t>Merging all Travel to be project and subledger specific, except where required by UDG for Board travel</t>
  </si>
  <si>
    <t>Consultant and Volunteer travel</t>
  </si>
  <si>
    <t>Travel - Executive</t>
  </si>
  <si>
    <t>Participant Travel</t>
  </si>
  <si>
    <t>Travel - Loan Advisory Board</t>
  </si>
  <si>
    <t>Staff Travel</t>
  </si>
  <si>
    <t>Travel - AGM</t>
  </si>
  <si>
    <t>Travel - Other</t>
  </si>
  <si>
    <t>Travel-Audit Committee</t>
  </si>
  <si>
    <t>Travel-Personnel Committee</t>
  </si>
  <si>
    <t>Travel-Sub Committee</t>
  </si>
  <si>
    <t>Travel - special projects</t>
  </si>
  <si>
    <t>Market Assessment</t>
  </si>
  <si>
    <t>Venue</t>
  </si>
  <si>
    <t>Archive...Conference fees?</t>
  </si>
  <si>
    <t>Conference</t>
  </si>
  <si>
    <t>Combining 5636 into this</t>
  </si>
  <si>
    <t xml:space="preserve">Creating "Conference Attendance Fee" 5798 Subledger and Creating "Conference Fee" 5798 Subledger </t>
  </si>
  <si>
    <t>Projects</t>
  </si>
  <si>
    <t>Total Expenses</t>
  </si>
  <si>
    <t>Award Show</t>
  </si>
  <si>
    <t>Awards show co-ordinator</t>
  </si>
  <si>
    <t>Awards show assistant</t>
  </si>
  <si>
    <t>Awards show misc expenses</t>
  </si>
  <si>
    <t>Awards show travel</t>
  </si>
  <si>
    <t>Award show advertising</t>
  </si>
  <si>
    <t>Award show video</t>
  </si>
  <si>
    <t>Awards Show Entertainment/EMCEE</t>
  </si>
  <si>
    <t>Award Show Venue Food Reception</t>
  </si>
  <si>
    <t>Total Awards Show</t>
  </si>
  <si>
    <t>NACCA AGM Misc</t>
  </si>
  <si>
    <t>Total NACCA AGM</t>
  </si>
  <si>
    <t>MISC Projects</t>
  </si>
  <si>
    <t>Strategic Planning Session</t>
  </si>
  <si>
    <t>Lands and Economic Readiness Summit</t>
  </si>
  <si>
    <t>EDO?NEO Session</t>
  </si>
  <si>
    <t>Financial Capacity Summitt</t>
  </si>
  <si>
    <t>Total MISC Project</t>
  </si>
  <si>
    <t>MDI Transportation busing</t>
  </si>
  <si>
    <t>Archive/De-activate</t>
  </si>
  <si>
    <t>MDIUniversity/other staff costs</t>
  </si>
  <si>
    <t>MDI Food</t>
  </si>
  <si>
    <t>MDI Digital Mikmaq Facilitation Sta</t>
  </si>
  <si>
    <t>MDI Transportatin other / cabs</t>
  </si>
  <si>
    <t>Program Development projects</t>
  </si>
  <si>
    <t>Project Cost/Equipment &amp; Rentals</t>
  </si>
  <si>
    <t>Change name to:  Equipment &amp; Software Lease/Rental/Purchase</t>
  </si>
  <si>
    <t>Vehicle</t>
  </si>
  <si>
    <t>MDI Program /ed Facillitators Staff</t>
  </si>
  <si>
    <t>Archive</t>
  </si>
  <si>
    <t>MDI program accountant</t>
  </si>
  <si>
    <t>MDI Total</t>
  </si>
  <si>
    <t>Other</t>
  </si>
  <si>
    <t>Provision for loss (Interest)</t>
  </si>
  <si>
    <t>Recovery Expense</t>
  </si>
  <si>
    <t>Total Other</t>
  </si>
  <si>
    <t>Generated On: 12/07/2021</t>
  </si>
  <si>
    <t>Leasing is 5662!!!</t>
  </si>
  <si>
    <t>The UEC and UDG dropdowns will just be these. this needs to be in line with the existing GL code</t>
  </si>
  <si>
    <t>Cost Categories</t>
  </si>
  <si>
    <t>Lease is 5662</t>
  </si>
  <si>
    <t xml:space="preserve">Create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</si>
</sst>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(#,##0.00);_(&quot;$&quot;* &quot;-&quot;??_);_(@_)"/>
    <numFmt numFmtId="165" formatCode="yyyy-mm-dd;@"/>
    <numFmt numFmtId="166" formatCode="yyyy/mm;@"/>
    <numFmt numFmtId="167" formatCode="_-&quot;$&quot;* #,##0.00_-;-&quot;$&quot;* #,##0.00_-;_-&quot;$&quot;* &quot;-&quot;??_-;_-@_-"/>
    <numFmt numFmtId="168" formatCode="_(&quot;$&quot;* #,##0.000_);_(&quot;$&quot;* (#,##0.000);_(&quot;$&quot;* &quot;-&quot;??_);_(@_)"/>
    <numFmt numFmtId="169" formatCode="&quot;$&quot;#,##0.00_);[Red](&quot;$&quot;#,##0.00)"/>
  </numFmts>
  <fonts count="2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b/>
      <color theme="1"/>
      <family val="2"/>
      <scheme val="minor"/>
      <sz val="22"/>
      <name val="Calibri"/>
    </font>
    <font>
      <color rgb="FF00000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b/>
      <color rgb="FF000000"/>
      <family val="2"/>
      <scheme val="minor"/>
      <sz val="11"/>
      <name val="Calibri"/>
    </font>
    <font>
      <color rgb="FF000000"/>
      <family val="2"/>
      <sz val="9"/>
      <name val="Arial"/>
    </font>
    <font>
      <color rgb="FF000000"/>
      <family val="2"/>
      <sz val="11"/>
      <name val="Arial"/>
    </font>
    <font>
      <color rgb="FF000000"/>
      <family val="2"/>
      <sz val="8"/>
      <name val="Arial"/>
    </font>
    <font>
      <u/>
      <color theme="10"/>
      <family val="2"/>
      <scheme val="minor"/>
      <sz val="11"/>
      <name val="Calibri"/>
    </font>
    <font>
      <color theme="1"/>
      <family val="2"/>
      <sz val="8"/>
      <name val="Segoe UI"/>
    </font>
    <font>
      <color rgb="FF202122"/>
      <family val="2"/>
      <sz val="8"/>
      <name val="Arial"/>
    </font>
    <font>
      <color rgb="FF424242"/>
      <family val="2"/>
      <sz val="11"/>
      <name val="Calibri"/>
    </font>
    <font>
      <b/>
      <color rgb="FF000000"/>
      <family val="2"/>
      <sz val="12"/>
      <name val="Arial"/>
    </font>
    <font>
      <b/>
      <color rgb="FF000000"/>
      <family val="2"/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left" inden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3" fillId="4" borderId="0" xfId="0" applyFont="1" applyFill="1"/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6" xfId="0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/>
    <xf numFmtId="0" fontId="1" fillId="5" borderId="0" xfId="0" applyFont="1" applyFill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>
      <alignment horizontal="right"/>
    </xf>
    <xf numFmtId="0" fontId="0" fillId="5" borderId="1" xfId="0" applyFill="1" applyBorder="1"/>
    <xf numFmtId="0" fontId="0" fillId="6" borderId="2" xfId="0" applyFill="1" applyBorder="1" applyAlignment="1" applyProtection="1">
      <alignment horizontal="center"/>
      <protection locked="0"/>
    </xf>
    <xf numFmtId="0" fontId="0" fillId="5" borderId="2" xfId="0" applyFill="1" applyBorder="1"/>
    <xf numFmtId="0" fontId="0" fillId="5" borderId="3" xfId="0" applyFill="1" applyBorder="1"/>
    <xf numFmtId="0" fontId="3" fillId="5" borderId="0" xfId="0" applyFont="1" applyFill="1"/>
    <xf numFmtId="0" fontId="3" fillId="7" borderId="0" xfId="0" applyFont="1" applyFill="1" applyAlignment="1">
      <alignment horizontal="left" indent="1"/>
    </xf>
    <xf numFmtId="0" fontId="0" fillId="5" borderId="10" xfId="0" applyFill="1" applyBorder="1"/>
    <xf numFmtId="0" fontId="0" fillId="6" borderId="0" xfId="0" applyFill="1" applyAlignment="1" applyProtection="1">
      <alignment horizontal="center"/>
      <protection locked="0"/>
    </xf>
    <xf numFmtId="0" fontId="0" fillId="5" borderId="11" xfId="0" applyFill="1" applyBorder="1"/>
    <xf numFmtId="0" fontId="4" fillId="5" borderId="0" xfId="0" applyFont="1" applyFill="1"/>
    <xf numFmtId="165" fontId="0" fillId="6" borderId="0" xfId="0" applyNumberFormat="1" applyFill="1" applyAlignment="1" applyProtection="1">
      <alignment horizontal="center"/>
      <protection locked="0"/>
    </xf>
    <xf numFmtId="14" fontId="0" fillId="5" borderId="0" xfId="0" applyNumberFormat="1" applyFill="1"/>
    <xf numFmtId="0" fontId="0" fillId="5" borderId="1" xfId="0" applyFill="1" applyBorder="1" applyAlignment="1" applyProtection="1">
      <alignment horizontal="left" wrapText="1"/>
      <protection locked="0"/>
    </xf>
    <xf numFmtId="0" fontId="0" fillId="5" borderId="2" xfId="0" applyFill="1" applyBorder="1" applyAlignment="1" applyProtection="1">
      <alignment horizontal="left" wrapText="1"/>
      <protection locked="0"/>
    </xf>
    <xf numFmtId="0" fontId="0" fillId="5" borderId="3" xfId="0" applyFill="1" applyBorder="1" applyAlignment="1" applyProtection="1">
      <alignment horizontal="left" wrapText="1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 applyProtection="1">
      <alignment wrapText="1"/>
      <protection locked="0"/>
    </xf>
    <xf numFmtId="0" fontId="0" fillId="5" borderId="10" xfId="0" applyFill="1" applyBorder="1" applyAlignment="1" applyProtection="1">
      <alignment horizontal="left" wrapText="1"/>
      <protection locked="0"/>
    </xf>
    <xf numFmtId="0" fontId="0" fillId="5" borderId="0" xfId="0" applyFill="1" applyAlignment="1" applyProtection="1">
      <alignment horizontal="left" wrapText="1"/>
      <protection locked="0"/>
    </xf>
    <xf numFmtId="0" fontId="0" fillId="5" borderId="11" xfId="0" applyFill="1" applyBorder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5" borderId="7" xfId="0" applyFill="1" applyBorder="1" applyAlignment="1" applyProtection="1">
      <alignment horizontal="left" wrapText="1"/>
      <protection locked="0"/>
    </xf>
    <xf numFmtId="0" fontId="0" fillId="5" borderId="8" xfId="0" applyFill="1" applyBorder="1" applyAlignment="1" applyProtection="1">
      <alignment horizontal="left" wrapText="1"/>
      <protection locked="0"/>
    </xf>
    <xf numFmtId="0" fontId="0" fillId="5" borderId="9" xfId="0" applyFill="1" applyBorder="1" applyAlignment="1" applyProtection="1">
      <alignment horizontal="left" wrapText="1"/>
      <protection locked="0"/>
    </xf>
    <xf numFmtId="0" fontId="0" fillId="5" borderId="12" xfId="0" applyFill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7" borderId="0" xfId="0" applyFont="1" applyFill="1"/>
    <xf numFmtId="0" fontId="0" fillId="6" borderId="13" xfId="0" applyFill="1" applyBorder="1" applyAlignment="1" applyProtection="1">
      <alignment horizontal="left" vertical="top" wrapText="1"/>
      <protection locked="0"/>
    </xf>
    <xf numFmtId="0" fontId="0" fillId="6" borderId="6" xfId="0" applyFill="1" applyBorder="1" applyAlignment="1" applyProtection="1">
      <alignment horizontal="left" vertical="center"/>
      <protection locked="0"/>
    </xf>
    <xf numFmtId="0" fontId="0" fillId="6" borderId="14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center"/>
      <protection locked="0"/>
    </xf>
    <xf numFmtId="0" fontId="0" fillId="6" borderId="6" xfId="0" applyFill="1" applyBorder="1" applyAlignment="1" applyProtection="1">
      <alignment horizontal="center" vertical="center"/>
      <protection locked="0"/>
    </xf>
    <xf numFmtId="164" fontId="0" fillId="6" borderId="6" xfId="0" applyNumberFormat="1" applyFill="1" applyBorder="1" applyProtection="1">
      <protection locked="0"/>
    </xf>
    <xf numFmtId="164" fontId="0" fillId="0" borderId="16" xfId="0" applyNumberFormat="1" applyBorder="1"/>
    <xf numFmtId="164" fontId="0" fillId="0" borderId="17" xfId="0" applyNumberFormat="1" applyBorder="1"/>
    <xf numFmtId="0" fontId="0" fillId="5" borderId="18" xfId="0" applyFill="1" applyBorder="1"/>
    <xf numFmtId="0" fontId="0" fillId="5" borderId="19" xfId="0" applyFill="1" applyBorder="1" applyAlignment="1">
      <alignment horizontal="center"/>
    </xf>
    <xf numFmtId="0" fontId="0" fillId="5" borderId="20" xfId="0" applyFill="1" applyBorder="1"/>
    <xf numFmtId="164" fontId="4" fillId="0" borderId="21" xfId="0" applyNumberFormat="1" applyFont="1" applyBorder="1" applyAlignment="1">
      <alignment wrapText="1"/>
    </xf>
    <xf numFmtId="164" fontId="4" fillId="5" borderId="22" xfId="0" applyNumberFormat="1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5" fillId="5" borderId="0" xfId="0" applyFont="1" applyFill="1"/>
    <xf numFmtId="164" fontId="4" fillId="0" borderId="24" xfId="0" applyNumberFormat="1" applyFont="1" applyBorder="1" applyAlignment="1">
      <alignment wrapText="1"/>
    </xf>
    <xf numFmtId="164" fontId="4" fillId="6" borderId="25" xfId="0" applyNumberFormat="1" applyFont="1" applyFill="1" applyBorder="1" applyAlignment="1" applyProtection="1">
      <alignment horizontal="center"/>
      <protection locked="0"/>
    </xf>
    <xf numFmtId="164" fontId="4" fillId="6" borderId="26" xfId="0" applyNumberFormat="1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164" fontId="4" fillId="5" borderId="5" xfId="0" applyNumberFormat="1" applyFont="1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164" fontId="0" fillId="5" borderId="8" xfId="0" applyNumberFormat="1" applyFill="1" applyBorder="1"/>
    <xf numFmtId="0" fontId="0" fillId="5" borderId="9" xfId="0" applyFill="1" applyBorder="1"/>
    <xf numFmtId="0" fontId="0" fillId="8" borderId="0" xfId="0" applyFill="1"/>
    <xf numFmtId="0" fontId="4" fillId="8" borderId="0" xfId="0" applyFont="1" applyFill="1" applyAlignment="1">
      <alignment horizontal="center" vertical="center"/>
    </xf>
    <xf numFmtId="164" fontId="0" fillId="8" borderId="11" xfId="0" applyNumberFormat="1" applyFill="1" applyBorder="1"/>
    <xf numFmtId="0" fontId="0" fillId="8" borderId="10" xfId="0" applyFill="1" applyBorder="1"/>
    <xf numFmtId="0" fontId="4" fillId="5" borderId="2" xfId="0" applyFont="1" applyFill="1" applyBorder="1" applyAlignment="1">
      <alignment horizontal="center" vertical="center"/>
    </xf>
    <xf numFmtId="164" fontId="0" fillId="5" borderId="2" xfId="0" applyNumberFormat="1" applyFill="1" applyBorder="1"/>
    <xf numFmtId="0" fontId="0" fillId="5" borderId="27" xfId="0" applyFill="1" applyBorder="1"/>
    <xf numFmtId="0" fontId="0" fillId="2" borderId="3" xfId="0" applyFill="1" applyBorder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164" fontId="0" fillId="5" borderId="5" xfId="0" applyNumberFormat="1" applyFill="1" applyBorder="1"/>
    <xf numFmtId="0" fontId="4" fillId="5" borderId="0" xfId="0" applyFont="1" applyFill="1" applyAlignment="1">
      <alignment horizontal="center" vertical="center"/>
    </xf>
    <xf numFmtId="164" fontId="0" fillId="5" borderId="0" xfId="0" applyNumberFormat="1" applyFill="1"/>
    <xf numFmtId="0" fontId="0" fillId="8" borderId="1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5" borderId="10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right"/>
    </xf>
    <xf numFmtId="0" fontId="0" fillId="5" borderId="10" xfId="0" applyFill="1" applyBorder="1" applyAlignment="1">
      <alignment wrapText="1"/>
    </xf>
    <xf numFmtId="0" fontId="0" fillId="6" borderId="0" xfId="0" applyFill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  <xf numFmtId="166" fontId="0" fillId="6" borderId="0" xfId="0" applyNumberFormat="1" applyFill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5" borderId="11" xfId="0" applyFill="1" applyBorder="1" applyAlignment="1" applyProtection="1">
      <alignment horizontal="center" vertical="center" wrapText="1"/>
      <protection locked="0"/>
    </xf>
    <xf numFmtId="0" fontId="0" fillId="5" borderId="7" xfId="0" applyFill="1" applyBorder="1" applyAlignment="1" applyProtection="1">
      <alignment horizontal="center" vertical="center" wrapText="1"/>
      <protection locked="0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0" fillId="5" borderId="9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>
      <alignment horizontal="left"/>
    </xf>
    <xf numFmtId="167" fontId="0" fillId="5" borderId="0" xfId="0" applyNumberFormat="1" applyFill="1"/>
    <xf numFmtId="0" fontId="0" fillId="0" borderId="10" xfId="0" applyBorder="1"/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 textRotation="180"/>
    </xf>
    <xf numFmtId="0" fontId="6" fillId="0" borderId="33" xfId="0" applyFont="1" applyBorder="1" applyAlignment="1">
      <alignment horizontal="left" wrapText="1" textRotation="180"/>
    </xf>
    <xf numFmtId="0" fontId="6" fillId="0" borderId="22" xfId="0" applyFont="1" applyBorder="1" applyAlignment="1">
      <alignment horizontal="left" wrapText="1" textRotation="180"/>
    </xf>
    <xf numFmtId="0" fontId="6" fillId="0" borderId="32" xfId="0" applyFont="1" applyBorder="1" applyAlignment="1">
      <alignment horizontal="left" wrapText="1" textRotation="180"/>
    </xf>
    <xf numFmtId="0" fontId="6" fillId="0" borderId="34" xfId="0" applyFont="1" applyBorder="1" applyAlignment="1">
      <alignment horizontal="left" wrapText="1"/>
    </xf>
    <xf numFmtId="0" fontId="7" fillId="6" borderId="13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left" vertical="center" wrapText="1"/>
      <protection locked="0"/>
    </xf>
    <xf numFmtId="14" fontId="7" fillId="6" borderId="6" xfId="0" applyNumberFormat="1" applyFont="1" applyFill="1" applyBorder="1" applyAlignment="1" applyProtection="1">
      <alignment horizontal="left" vertical="center" wrapText="1"/>
      <protection locked="0"/>
    </xf>
    <xf numFmtId="0" fontId="7" fillId="6" borderId="15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center" vertical="center" wrapText="1"/>
      <protection locked="0"/>
    </xf>
    <xf numFmtId="168" fontId="7" fillId="5" borderId="6" xfId="0" applyNumberFormat="1" applyFont="1" applyFill="1" applyBorder="1" applyAlignment="1">
      <alignment vertical="center" wrapText="1"/>
    </xf>
    <xf numFmtId="164" fontId="7" fillId="5" borderId="6" xfId="0" applyNumberFormat="1" applyFont="1" applyFill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6" xfId="0" applyNumberFormat="1" applyFont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6" xfId="0" applyNumberFormat="1" applyFont="1" applyFill="1" applyBorder="1" applyAlignment="1" applyProtection="1">
      <alignment horizontal="right" vertical="center" wrapText="1"/>
      <protection locked="0"/>
    </xf>
    <xf numFmtId="164" fontId="7" fillId="0" borderId="16" xfId="0" applyNumberFormat="1" applyFont="1" applyBorder="1" applyAlignment="1">
      <alignment vertical="center" wrapText="1"/>
    </xf>
    <xf numFmtId="164" fontId="7" fillId="6" borderId="35" xfId="0" applyNumberFormat="1" applyFont="1" applyFill="1" applyBorder="1" applyAlignment="1" applyProtection="1">
      <alignment vertical="center" wrapText="1"/>
      <protection locked="0"/>
    </xf>
    <xf numFmtId="164" fontId="7" fillId="6" borderId="36" xfId="0" applyNumberFormat="1" applyFont="1" applyFill="1" applyBorder="1" applyAlignment="1" applyProtection="1">
      <alignment horizontal="right" vertical="center" wrapText="1"/>
      <protection locked="0"/>
    </xf>
    <xf numFmtId="0" fontId="0" fillId="5" borderId="37" xfId="0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horizontal="left" vertical="center" wrapText="1"/>
      <protection locked="0"/>
    </xf>
    <xf numFmtId="14" fontId="0" fillId="5" borderId="19" xfId="0" applyNumberFormat="1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wrapText="1"/>
      <protection locked="0"/>
    </xf>
    <xf numFmtId="0" fontId="0" fillId="5" borderId="19" xfId="0" applyFill="1" applyBorder="1" applyAlignment="1" applyProtection="1">
      <alignment horizontal="center" wrapText="1"/>
      <protection locked="0"/>
    </xf>
    <xf numFmtId="168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 applyProtection="1">
      <alignment wrapText="1"/>
      <protection locked="0"/>
    </xf>
    <xf numFmtId="164" fontId="0" fillId="5" borderId="19" xfId="0" applyNumberFormat="1" applyFill="1" applyBorder="1" applyAlignment="1">
      <alignment horizontal="center" wrapText="1"/>
    </xf>
    <xf numFmtId="164" fontId="4" fillId="5" borderId="38" xfId="0" applyNumberFormat="1" applyFont="1" applyFill="1" applyBorder="1" applyAlignment="1">
      <alignment horizontal="left" wrapText="1"/>
    </xf>
    <xf numFmtId="167" fontId="0" fillId="5" borderId="39" xfId="0" applyNumberFormat="1" applyFill="1" applyBorder="1" applyAlignment="1">
      <alignment horizontal="center" wrapText="1"/>
    </xf>
    <xf numFmtId="0" fontId="0" fillId="5" borderId="0" xfId="0" applyFill="1" applyAlignment="1">
      <alignment wrapText="1"/>
    </xf>
    <xf numFmtId="164" fontId="4" fillId="5" borderId="40" xfId="0" applyNumberFormat="1" applyFont="1" applyFill="1" applyBorder="1" applyAlignment="1">
      <alignment horizontal="left" wrapText="1"/>
    </xf>
    <xf numFmtId="164" fontId="0" fillId="5" borderId="17" xfId="0" applyNumberFormat="1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164" fontId="4" fillId="0" borderId="41" xfId="0" applyNumberFormat="1" applyFont="1" applyBorder="1" applyAlignment="1">
      <alignment wrapText="1"/>
    </xf>
    <xf numFmtId="164" fontId="0" fillId="5" borderId="11" xfId="0" applyNumberFormat="1" applyFill="1" applyBorder="1" applyAlignment="1">
      <alignment horizont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wrapText="1"/>
    </xf>
    <xf numFmtId="0" fontId="0" fillId="2" borderId="5" xfId="0" applyFill="1" applyBorder="1"/>
    <xf numFmtId="0" fontId="2" fillId="5" borderId="27" xfId="0" applyFont="1" applyFill="1" applyBorder="1"/>
    <xf numFmtId="0" fontId="6" fillId="5" borderId="27" xfId="0" applyFont="1" applyFill="1" applyBorder="1" applyAlignment="1">
      <alignment horizontal="right"/>
    </xf>
    <xf numFmtId="0" fontId="2" fillId="5" borderId="0" xfId="0" applyFont="1" applyFill="1"/>
    <xf numFmtId="0" fontId="8" fillId="5" borderId="10" xfId="0" applyFont="1" applyFill="1" applyBorder="1" applyAlignment="1">
      <alignment wrapText="1"/>
    </xf>
    <xf numFmtId="0" fontId="8" fillId="5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0" xfId="0" applyFont="1" applyFill="1" applyAlignment="1">
      <alignment horizontal="center" vertical="center" wrapText="1"/>
    </xf>
    <xf numFmtId="165" fontId="8" fillId="5" borderId="0" xfId="0" applyNumberFormat="1" applyFont="1" applyFill="1" applyAlignment="1">
      <alignment horizontal="center" wrapText="1"/>
    </xf>
    <xf numFmtId="14" fontId="8" fillId="5" borderId="0" xfId="0" applyNumberFormat="1" applyFont="1" applyFill="1" applyAlignment="1">
      <alignment wrapText="1"/>
    </xf>
    <xf numFmtId="166" fontId="8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5" borderId="11" xfId="0" applyFont="1" applyFill="1" applyBorder="1" applyAlignment="1">
      <alignment horizontal="right" wrapText="1"/>
    </xf>
    <xf numFmtId="0" fontId="9" fillId="0" borderId="28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textRotation="180"/>
    </xf>
    <xf numFmtId="0" fontId="4" fillId="5" borderId="0" xfId="0" applyFont="1" applyFill="1" applyAlignment="1">
      <alignment horizontal="center" wrapText="1" textRotation="180"/>
    </xf>
    <xf numFmtId="0" fontId="4" fillId="5" borderId="0" xfId="0" applyFont="1" applyFill="1" applyAlignment="1">
      <alignment horizontal="right" wrapText="1" textRotation="180"/>
    </xf>
    <xf numFmtId="0" fontId="4" fillId="5" borderId="0" xfId="0" applyFont="1" applyFill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67" fontId="10" fillId="0" borderId="14" xfId="0" applyNumberFormat="1" applyFont="1" applyBorder="1" applyAlignment="1">
      <alignment horizontal="center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10" fillId="5" borderId="14" xfId="0" applyNumberFormat="1" applyFont="1" applyFill="1" applyBorder="1" applyAlignment="1">
      <alignment horizontal="center" vertical="center" wrapText="1"/>
    </xf>
    <xf numFmtId="164" fontId="10" fillId="5" borderId="1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Protection="1">
      <protection locked="0"/>
    </xf>
    <xf numFmtId="164" fontId="0" fillId="5" borderId="0" xfId="0" applyNumberFormat="1" applyFill="1" applyAlignment="1" applyProtection="1">
      <alignment horizontal="center"/>
      <protection locked="0"/>
    </xf>
    <xf numFmtId="164" fontId="0" fillId="5" borderId="0" xfId="0" applyNumberFormat="1" applyFill="1" applyAlignment="1" applyProtection="1">
      <alignment horizontal="right"/>
      <protection locked="0"/>
    </xf>
    <xf numFmtId="0" fontId="9" fillId="5" borderId="0" xfId="0" applyFont="1" applyFill="1" applyAlignment="1">
      <alignment horizontal="center" vertical="center" wrapText="1"/>
    </xf>
    <xf numFmtId="164" fontId="8" fillId="5" borderId="0" xfId="0" applyNumberFormat="1" applyFont="1" applyFill="1" applyAlignment="1">
      <alignment horizontal="center" vertical="center" wrapText="1"/>
    </xf>
    <xf numFmtId="0" fontId="8" fillId="5" borderId="19" xfId="0" applyFont="1" applyFill="1" applyBorder="1" applyAlignment="1">
      <alignment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64" fontId="8" fillId="5" borderId="27" xfId="0" applyNumberFormat="1" applyFont="1" applyFill="1" applyBorder="1" applyAlignment="1">
      <alignment horizontal="center" vertical="center" wrapText="1"/>
    </xf>
    <xf numFmtId="164" fontId="8" fillId="5" borderId="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Alignment="1">
      <alignment horizontal="center"/>
    </xf>
    <xf numFmtId="164" fontId="4" fillId="5" borderId="0" xfId="0" applyNumberFormat="1" applyFont="1" applyFill="1" applyAlignment="1">
      <alignment horizontal="center" wrapText="1"/>
    </xf>
    <xf numFmtId="0" fontId="8" fillId="5" borderId="7" xfId="0" applyFont="1" applyFill="1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164" fontId="4" fillId="5" borderId="0" xfId="0" applyNumberFormat="1" applyFont="1" applyFill="1" applyAlignment="1">
      <alignment wrapText="1"/>
    </xf>
    <xf numFmtId="0" fontId="9" fillId="5" borderId="7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11" fillId="5" borderId="8" xfId="0" applyFont="1" applyFill="1" applyBorder="1" applyAlignment="1">
      <alignment horizontal="center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14" fontId="0" fillId="5" borderId="4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14" fontId="0" fillId="5" borderId="45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/>
    </xf>
    <xf numFmtId="14" fontId="0" fillId="5" borderId="4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4" fillId="5" borderId="47" xfId="0" applyFont="1" applyFill="1" applyBorder="1" applyAlignment="1" applyProtection="1">
      <alignment horizontal="center" vertical="center" wrapText="1"/>
      <protection locked="0"/>
    </xf>
    <xf numFmtId="0" fontId="4" fillId="5" borderId="35" xfId="0" applyFont="1" applyFill="1" applyBorder="1" applyAlignment="1" applyProtection="1">
      <alignment horizontal="center" vertical="center" wrapText="1"/>
      <protection locked="0"/>
    </xf>
    <xf numFmtId="0" fontId="4" fillId="5" borderId="48" xfId="0" applyFont="1" applyFill="1" applyBorder="1" applyAlignment="1" applyProtection="1">
      <alignment horizontal="center" vertical="center" wrapText="1"/>
      <protection locked="0"/>
    </xf>
    <xf numFmtId="14" fontId="0" fillId="5" borderId="15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42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169" fontId="3" fillId="0" borderId="0" xfId="0" applyNumberFormat="1" applyFont="1"/>
    <xf numFmtId="0" fontId="3" fillId="9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4" borderId="0" xfId="0" applyFont="1" applyFill="1" applyAlignment="1">
      <alignment horizontal="right"/>
    </xf>
    <xf numFmtId="0" fontId="3" fillId="10" borderId="0" xfId="0" applyFont="1" applyFill="1"/>
    <xf numFmtId="0" fontId="3" fillId="0" borderId="0" xfId="0" applyFont="1" applyAlignment="1">
      <alignment horizontal="right"/>
    </xf>
    <xf numFmtId="0" fontId="4" fillId="11" borderId="7" xfId="0" applyFont="1" applyFill="1" applyBorder="1" applyAlignment="1">
      <alignment horizontal="center" vertical="center"/>
    </xf>
    <xf numFmtId="0" fontId="4" fillId="11" borderId="46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/>
    </xf>
    <xf numFmtId="0" fontId="14" fillId="0" borderId="45" xfId="0" applyFont="1" applyBorder="1" applyAlignment="1">
      <alignment horizontal="center" vertical="center"/>
    </xf>
    <xf numFmtId="0" fontId="13" fillId="5" borderId="6" xfId="0" applyFont="1" applyFill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5" xfId="0" applyBorder="1"/>
    <xf numFmtId="0" fontId="15" fillId="0" borderId="45" xfId="0" applyFont="1" applyBorder="1" applyAlignment="1">
      <alignment horizontal="center" vertical="center"/>
    </xf>
    <xf numFmtId="0" fontId="15" fillId="0" borderId="4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6" borderId="13" xfId="0" applyFill="1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164" fontId="0" fillId="6" borderId="6" xfId="0" applyNumberFormat="1" applyFill="1" applyBorder="1"/>
    <xf numFmtId="0" fontId="0" fillId="6" borderId="13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6" borderId="35" xfId="0" applyFill="1" applyBorder="1" applyAlignment="1">
      <alignment horizontal="center"/>
    </xf>
    <xf numFmtId="164" fontId="0" fillId="6" borderId="35" xfId="0" applyNumberFormat="1" applyFill="1" applyBorder="1"/>
    <xf numFmtId="164" fontId="0" fillId="0" borderId="35" xfId="0" applyNumberFormat="1" applyBorder="1"/>
    <xf numFmtId="164" fontId="0" fillId="6" borderId="6" xfId="0" applyNumberFormat="1" applyFill="1" applyBorder="1" applyAlignment="1">
      <alignment horizontal="center"/>
    </xf>
    <xf numFmtId="0" fontId="0" fillId="6" borderId="0" xfId="0" applyFill="1"/>
    <xf numFmtId="164" fontId="0" fillId="0" borderId="14" xfId="0" applyNumberFormat="1" applyBorder="1"/>
    <xf numFmtId="0" fontId="0" fillId="0" borderId="16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164" fontId="0" fillId="0" borderId="11" xfId="0" applyNumberFormat="1" applyBorder="1"/>
    <xf numFmtId="0" fontId="0" fillId="0" borderId="8" xfId="0" applyBorder="1" applyAlignment="1">
      <alignment horizontal="center"/>
    </xf>
    <xf numFmtId="164" fontId="0" fillId="0" borderId="8" xfId="0" applyNumberFormat="1" applyBorder="1"/>
    <xf numFmtId="0" fontId="4" fillId="0" borderId="2" xfId="0" applyFont="1" applyBorder="1" applyAlignment="1">
      <alignment horizontal="center" vertical="center"/>
    </xf>
    <xf numFmtId="164" fontId="0" fillId="0" borderId="2" xfId="0" applyNumberFormat="1" applyBorder="1"/>
    <xf numFmtId="0" fontId="0" fillId="0" borderId="27" xfId="0" applyBorder="1"/>
    <xf numFmtId="0" fontId="0" fillId="0" borderId="29" xfId="0" applyBorder="1" applyAlignment="1">
      <alignment horizontal="center"/>
    </xf>
    <xf numFmtId="0" fontId="6" fillId="0" borderId="0" xfId="0" applyFont="1"/>
    <xf numFmtId="168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 wrapText="1"/>
    </xf>
    <xf numFmtId="0" fontId="0" fillId="0" borderId="45" xfId="0" applyBorder="1" applyAlignment="1">
      <alignment horizontal="left" wrapText="1"/>
    </xf>
    <xf numFmtId="0" fontId="4" fillId="11" borderId="4" xfId="0" applyFont="1" applyFill="1" applyBorder="1" applyAlignment="1">
      <alignment horizontal="center" vertical="center"/>
    </xf>
    <xf numFmtId="0" fontId="4" fillId="11" borderId="50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3" fillId="12" borderId="51" xfId="0" applyFont="1" applyFill="1" applyBorder="1" applyAlignment="1">
      <alignment horizontal="center" vertical="center"/>
    </xf>
    <xf numFmtId="0" fontId="3" fillId="12" borderId="51" xfId="0" applyFont="1" applyFill="1" applyBorder="1" applyAlignment="1">
      <alignment horizontal="left" vertical="center" wrapText="1"/>
    </xf>
    <xf numFmtId="0" fontId="3" fillId="0" borderId="51" xfId="0" applyFont="1" applyBorder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15" fillId="0" borderId="51" xfId="0" applyFont="1" applyBorder="1" applyAlignment="1">
      <alignment horizontal="center" vertical="center"/>
    </xf>
    <xf numFmtId="0" fontId="15" fillId="0" borderId="51" xfId="0" applyFont="1" applyBorder="1" applyAlignment="1">
      <alignment horizontal="left" vertical="center"/>
    </xf>
    <xf numFmtId="0" fontId="0" fillId="12" borderId="51" xfId="0" applyFill="1" applyBorder="1" applyAlignment="1">
      <alignment horizontal="center"/>
    </xf>
    <xf numFmtId="0" fontId="0" fillId="12" borderId="51" xfId="0" applyFill="1" applyBorder="1"/>
    <xf numFmtId="0" fontId="0" fillId="0" borderId="0" xfId="0" applyAlignment="1">
      <alignment horizontal="right"/>
    </xf>
    <xf numFmtId="0" fontId="0" fillId="0" borderId="45" xfId="0" applyBorder="1" applyAlignment="1">
      <alignment horizontal="left" vertical="center" wrapText="1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5" fillId="0" borderId="0" xfId="0" applyFont="1"/>
    <xf numFmtId="0" fontId="2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12" xfId="0" applyFont="1" applyBorder="1" applyAlignment="1">
      <alignment horizontal="right"/>
    </xf>
    <xf numFmtId="0" fontId="15" fillId="0" borderId="12" xfId="0" applyFont="1" applyBorder="1" applyAlignment="1">
      <alignment horizontal="left"/>
    </xf>
    <xf numFmtId="0" fontId="3" fillId="0" borderId="19" xfId="0" applyFont="1" applyBorder="1"/>
    <xf numFmtId="0" fontId="21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1" fillId="0" borderId="12" xfId="0" applyFont="1" applyBorder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3" fillId="13" borderId="0" xfId="0" applyFont="1" applyFill="1"/>
  </cellXfs>
  <cellStyles count="1">
    <cellStyle name="Normal" xfId="0" builtinId="0"/>
  </cellStyles>
  <dxfs count="49">
    <dxf>
      <font>
        <color theme="0"/>
      </font>
      <fill>
        <patternFill patternType="none"/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Relationship Id="rId5" Type="http://schemas.openxmlformats.org/officeDocument/2006/relationships/worksheet" Target="worksheets/sheet15.xml"/><Relationship Id="rId6" Type="http://schemas.openxmlformats.org/officeDocument/2006/relationships/worksheet" Target="worksheets/sheet16.xml"/><Relationship Id="rId7" Type="http://schemas.openxmlformats.org/officeDocument/2006/relationships/worksheet" Target="worksheets/sheet21.xml"/><Relationship Id="rId8" Type="http://schemas.openxmlformats.org/officeDocument/2006/relationships/worksheet" Target="worksheets/sheet29.xml"/><Relationship Id="rId9" Type="http://schemas.openxmlformats.org/officeDocument/2006/relationships/worksheet" Target="worksheets/sheet30.xml"/><Relationship Id="rId10" Type="http://schemas.openxmlformats.org/officeDocument/2006/relationships/worksheet" Target="worksheets/sheet25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24.xml"/><Relationship Id="rId13" Type="http://schemas.openxmlformats.org/officeDocument/2006/relationships/worksheet" Target="worksheets/sheet23.xml"/><Relationship Id="rId14" Type="http://schemas.openxmlformats.org/officeDocument/2006/relationships/worksheet" Target="worksheets/sheet22.xml"/><Relationship Id="rId15" Type="http://schemas.openxmlformats.org/officeDocument/2006/relationships/worksheet" Target="worksheets/sheet10.xml"/><Relationship Id="rId16" Type="http://schemas.openxmlformats.org/officeDocument/2006/relationships/worksheet" Target="worksheets/sheet17.xml"/><Relationship Id="rId17" Type="http://schemas.openxmlformats.org/officeDocument/2006/relationships/worksheet" Target="worksheets/sheet18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3.xml"/><Relationship Id="rId20" Type="http://schemas.openxmlformats.org/officeDocument/2006/relationships/worksheet" Target="worksheets/sheet8.xml"/><Relationship Id="rId21" Type="http://schemas.openxmlformats.org/officeDocument/2006/relationships/worksheet" Target="worksheets/sheet6.xml"/><Relationship Id="rId22" Type="http://schemas.openxmlformats.org/officeDocument/2006/relationships/worksheet" Target="worksheets/sheet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108857</xdr:rowOff>
    </xdr:from>
    <xdr:to>
      <xdr:col>14</xdr:col>
      <xdr:colOff>292438</xdr:colOff>
      <xdr:row>29</xdr:row>
      <xdr:rowOff>9782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3</xdr:row>
      <xdr:rowOff>68580</xdr:rowOff>
    </xdr:from>
    <xdr:to>
      <xdr:col>17</xdr:col>
      <xdr:colOff>259080</xdr:colOff>
      <xdr:row>40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3" displayName="Table3" ref="A12:C63" totalsRowShown="1" headerRowCount="0">
  <autoFilter ref="A12:C63">
    <filterColumn colId="0" hiddenButton="1"/>
    <filterColumn colId="1" hiddenButton="1"/>
    <filterColumn colId="2" hiddenButton="1"/>
  </autoFilter>
  <tableColumns count="3">
    <tableColumn id="1" name="Date of inclusion "/>
    <tableColumn id="2" name="Description of Update"/>
    <tableColumn id="3" name="Not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2" displayName="Table2" ref="A1:D45" totalsRowShown="1" headerRowCount="0">
  <autoFilter ref="A1:D45">
    <filterColumn colId="0" hiddenButton="1"/>
    <filterColumn colId="1" hiddenButton="1"/>
    <filterColumn colId="2" hiddenButton="1"/>
  </autoFilter>
  <tableColumns count="3">
    <tableColumn id="1" name="GL Code"/>
    <tableColumn id="2" name="USER TEXT"/>
    <tableColumn id="3" name="GL CODE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1" displayName="Table1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able5" displayName="Table5" ref="F1:F12" totalsRowShown="1" headerRowCount="0">
  <autoFilter ref="F1:F12">
    <filterColumn colId="0" hiddenButton="1"/>
  </autoFilter>
  <tableColumns count="1">
    <tableColumn id="1" name="Signing Author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Table19" displayName="Table19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Table110" displayName="Table110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ulnoowegeducation.sharepoint.com/sites/:w:/s/ExternalSharepoint/ETmChtdVWcBAjhe85JEhrDMB2R0hTDokNZaCsIFmLkuSOA?e=tlSM6m" TargetMode="External"/><Relationship Id="rId2" Type="http://schemas.openxmlformats.org/officeDocument/2006/relationships/drawing" Target="../drawings/drawing2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acampbell@ulnooweg.ca" TargetMode="External"/><Relationship Id="rId2" Type="http://schemas.openxmlformats.org/officeDocument/2006/relationships/hyperlink" Target="mailto:amber@steampei.com" TargetMode="External"/><Relationship Id="rId3" Type="http://schemas.openxmlformats.org/officeDocument/2006/relationships/hyperlink" Target="mailto:adurfee@ulnooweg.ca" TargetMode="External"/><Relationship Id="rId4" Type="http://schemas.openxmlformats.org/officeDocument/2006/relationships/hyperlink" Target="mailto:aha@ulnooweg.ca" TargetMode="External"/><Relationship Id="rId5" Type="http://schemas.openxmlformats.org/officeDocument/2006/relationships/hyperlink" Target="mailto:cperley@ulnooweg.ca" TargetMode="External"/><Relationship Id="rId6" Type="http://schemas.openxmlformats.org/officeDocument/2006/relationships/hyperlink" Target="mailto:cperley@ulnooweg.ca" TargetMode="External"/><Relationship Id="rId7" Type="http://schemas.openxmlformats.org/officeDocument/2006/relationships/hyperlink" Target="mailto:cmuise@ulnooweg.ca" TargetMode="External"/><Relationship Id="rId8" Type="http://schemas.openxmlformats.org/officeDocument/2006/relationships/hyperlink" Target="mailto:cfitzner@ulnooweg.ca" TargetMode="External"/><Relationship Id="rId9" Type="http://schemas.openxmlformats.org/officeDocument/2006/relationships/hyperlink" Target="mailto:Cseymour@ulnooweg.ca" TargetMode="External"/><Relationship Id="rId10" Type="http://schemas.openxmlformats.org/officeDocument/2006/relationships/hyperlink" Target="mailto:ctingley@ulnooweg.ca" TargetMode="External"/><Relationship Id="rId11" Type="http://schemas.openxmlformats.org/officeDocument/2006/relationships/hyperlink" Target="mailto:dpeter-paul@ulnooweg.ca" TargetMode="External"/><Relationship Id="rId12" Type="http://schemas.openxmlformats.org/officeDocument/2006/relationships/hyperlink" Target="mailto:dmatheson@ulnooweg.ca" TargetMode="External"/><Relationship Id="rId13" Type="http://schemas.openxmlformats.org/officeDocument/2006/relationships/hyperlink" Target="mailto:dwhynot@ulnooweg.ca" TargetMode="External"/><Relationship Id="rId14" Type="http://schemas.openxmlformats.org/officeDocument/2006/relationships/hyperlink" Target="mailto:dtouesnard@ulnooweg.ca" TargetMode="External"/><Relationship Id="rId15" Type="http://schemas.openxmlformats.org/officeDocument/2006/relationships/hyperlink" Target="mailto:gpotterfraser@ulnooweg.ca" TargetMode="External"/><Relationship Id="rId16" Type="http://schemas.openxmlformats.org/officeDocument/2006/relationships/hyperlink" Target="mailto:hgriffiths@ulnooweg.ca" TargetMode="External"/><Relationship Id="rId17" Type="http://schemas.openxmlformats.org/officeDocument/2006/relationships/hyperlink" Target="mailto:jklein@ulnooweg.ca" TargetMode="External"/><Relationship Id="rId18" Type="http://schemas.openxmlformats.org/officeDocument/2006/relationships/hyperlink" Target="mailto:jjohnson@ulnooweg.ca" TargetMode="External"/><Relationship Id="rId19" Type="http://schemas.openxmlformats.org/officeDocument/2006/relationships/hyperlink" Target="mailto:jmarshall@ulnooweg.ca" TargetMode="External"/><Relationship Id="rId20" Type="http://schemas.openxmlformats.org/officeDocument/2006/relationships/hyperlink" Target="mailto:jghaisen@ulnooweg.ca" TargetMode="External"/><Relationship Id="rId21" Type="http://schemas.openxmlformats.org/officeDocument/2006/relationships/hyperlink" Target="mailto:jmcdonald@ulnooweg.ca" TargetMode="External"/><Relationship Id="rId22" Type="http://schemas.openxmlformats.org/officeDocument/2006/relationships/hyperlink" Target="mailto:kmacneil@ulnooweg.ca" TargetMode="External"/><Relationship Id="rId23" Type="http://schemas.openxmlformats.org/officeDocument/2006/relationships/hyperlink" Target="mailto:kdowney@ulnooweg.ca" TargetMode="External"/><Relationship Id="rId24" Type="http://schemas.openxmlformats.org/officeDocument/2006/relationships/hyperlink" Target="mailto:Katencio@ulnooweg.ca" TargetMode="External"/><Relationship Id="rId25" Type="http://schemas.openxmlformats.org/officeDocument/2006/relationships/hyperlink" Target="mailto:Kkingbird@ulnooweg.ca" TargetMode="External"/><Relationship Id="rId26" Type="http://schemas.openxmlformats.org/officeDocument/2006/relationships/hyperlink" Target="mailto:lwright@ulnooweg.ca" TargetMode="External"/><Relationship Id="rId27" Type="http://schemas.openxmlformats.org/officeDocument/2006/relationships/hyperlink" Target="mailto:mlong@ulnooweg.ca" TargetMode="External"/><Relationship Id="rId28" Type="http://schemas.openxmlformats.org/officeDocument/2006/relationships/hyperlink" Target="mailto:mlong@ulnooweg.ca" TargetMode="External"/><Relationship Id="rId29" Type="http://schemas.openxmlformats.org/officeDocument/2006/relationships/hyperlink" Target="mailto:mjohnson@ulnooweg.ca" TargetMode="External"/><Relationship Id="rId30" Type="http://schemas.openxmlformats.org/officeDocument/2006/relationships/hyperlink" Target="mailto:mfraser@ulnooweg.ca" TargetMode="External"/><Relationship Id="rId31" Type="http://schemas.openxmlformats.org/officeDocument/2006/relationships/hyperlink" Target="mailto:mbarrett@ulnooweg.ca" TargetMode="External"/><Relationship Id="rId32" Type="http://schemas.openxmlformats.org/officeDocument/2006/relationships/hyperlink" Target="mailto:Masonpaul@ulnooweg.ca" TargetMode="External"/><Relationship Id="rId33" Type="http://schemas.openxmlformats.org/officeDocument/2006/relationships/hyperlink" Target="mailto:mkneenteed@ulnooweg.ca" TargetMode="External"/><Relationship Id="rId34" Type="http://schemas.openxmlformats.org/officeDocument/2006/relationships/hyperlink" Target="mailto:Mpaul@ulnooweg.ca" TargetMode="External"/><Relationship Id="rId35" Type="http://schemas.openxmlformats.org/officeDocument/2006/relationships/hyperlink" Target="mailto:mcaplin@ulnooweg.ca" TargetMode="External"/><Relationship Id="rId36" Type="http://schemas.openxmlformats.org/officeDocument/2006/relationships/hyperlink" Target="mailto:mwright@ulnooweg.ca" TargetMode="External"/><Relationship Id="rId37" Type="http://schemas.openxmlformats.org/officeDocument/2006/relationships/hyperlink" Target="mailto:nsylliboy@ulnooweg.ca" TargetMode="External"/><Relationship Id="rId38" Type="http://schemas.openxmlformats.org/officeDocument/2006/relationships/hyperlink" Target="mailto:rschillinger@ulnooweg.ca" TargetMode="External"/><Relationship Id="rId39" Type="http://schemas.openxmlformats.org/officeDocument/2006/relationships/hyperlink" Target="mailto:rsabattis@ulnooweg.ca" TargetMode="External"/><Relationship Id="rId40" Type="http://schemas.openxmlformats.org/officeDocument/2006/relationships/hyperlink" Target="mailto:Stang@ulnooweg.ca" TargetMode="External"/><Relationship Id="rId41" Type="http://schemas.openxmlformats.org/officeDocument/2006/relationships/hyperlink" Target="mailto:spower@ulnooweg.ca" TargetMode="External"/><Relationship Id="rId42" Type="http://schemas.openxmlformats.org/officeDocument/2006/relationships/hyperlink" Target="mailto:stumturk@ulnooweg.ca" TargetMode="External"/><Relationship Id="rId43" Type="http://schemas.openxmlformats.org/officeDocument/2006/relationships/hyperlink" Target="mailto:snoel@ulnooweg.ca" TargetMode="External"/><Relationship Id="rId44" Type="http://schemas.openxmlformats.org/officeDocument/2006/relationships/hyperlink" Target="mailto:Tnarakol@ulnooweg.ca" TargetMode="External"/><Relationship Id="rId45" Type="http://schemas.openxmlformats.org/officeDocument/2006/relationships/hyperlink" Target="mailto:tmorris@ulnooweg.ca" TargetMode="External"/><Relationship Id="rId46" Type="http://schemas.openxmlformats.org/officeDocument/2006/relationships/hyperlink" Target="mailto:Tmarshall@ulnooweg.ca" TargetMode="External"/><Relationship Id="rId47" Type="http://schemas.openxmlformats.org/officeDocument/2006/relationships/hyperlink" Target="mailto:Vaibhav@ulnooweg.ca" TargetMode="External"/><Relationship Id="rId48" Type="http://schemas.openxmlformats.org/officeDocument/2006/relationships/hyperlink" Target="mailto:vlilly@ulnooweg.ca" TargetMode="External"/><Relationship Id="rId49" Type="http://schemas.openxmlformats.org/officeDocument/2006/relationships/table" Target="../tables/table3.xml"/><Relationship Id="rId50" Type="http://schemas.openxmlformats.org/officeDocument/2006/relationships/table" Target="../tables/table4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hyperlink" Target="mailto:cseymour@ulnoowegeducation.ca" TargetMode="External"/><Relationship Id="rId3" Type="http://schemas.openxmlformats.org/officeDocument/2006/relationships/hyperlink" Target="mailto:clandis@ulnoowegeducation.ca" TargetMode="External"/><Relationship Id="rId4" Type="http://schemas.openxmlformats.org/officeDocument/2006/relationships/hyperlink" Target="mailto:stang@ulnoowegeducation.ca" TargetMode="External"/><Relationship Id="rId5" Type="http://schemas.openxmlformats.org/officeDocument/2006/relationships/hyperlink" Target="mailto:tnarakol@ulnoowegeducation.ca" TargetMode="External"/><Relationship Id="rId6" Type="http://schemas.openxmlformats.org/officeDocument/2006/relationships/hyperlink" Target="mailto:vaibhav@ulnoowegeducation.ca" TargetMode="External"/><Relationship Id="rId7" Type="http://schemas.openxmlformats.org/officeDocument/2006/relationships/table" Target="../tables/table5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table" Target="../tables/table6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2" max="2" width="16" customWidth="1"/>
    <col min="3" max="3" width="43.42578125" customWidth="1"/>
    <col min="4" max="4" width="10.42578125" customWidth="1"/>
    <col min="5" max="5" width="15.42578125" customWidth="1"/>
    <col min="6" max="6" width="7.140625" customWidth="1"/>
    <col min="7" max="7" width="13" customWidth="1"/>
  </cols>
  <sheetData>
    <row r="1" spans="1:27" x14ac:dyDescent="0.25">
      <c r="A1" s="271" t="s">
        <v>145</v>
      </c>
      <c r="B1" s="271" t="s">
        <v>47</v>
      </c>
      <c r="C1" s="271" t="s">
        <v>146</v>
      </c>
      <c r="D1" s="271" t="s">
        <v>147</v>
      </c>
      <c r="E1" s="271" t="s">
        <v>46</v>
      </c>
      <c r="F1" s="271" t="s">
        <v>148</v>
      </c>
      <c r="G1" s="271" t="s">
        <v>149</v>
      </c>
      <c r="H1" s="271" t="s">
        <v>150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 t="s">
        <v>153</v>
      </c>
      <c r="Z1" s="7" t="s">
        <v>167</v>
      </c>
      <c r="AA1" s="7"/>
    </row>
    <row r="2" spans="1:27" x14ac:dyDescent="0.25">
      <c r="A2" s="7"/>
      <c r="B2" s="7"/>
      <c r="C2" s="272"/>
      <c r="D2" s="272"/>
      <c r="E2" s="27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154</v>
      </c>
      <c r="AA2" s="7"/>
    </row>
    <row r="3" spans="1:27" x14ac:dyDescent="0.25">
      <c r="A3" s="7">
        <v>1</v>
      </c>
      <c r="B3" s="7"/>
      <c r="C3" s="272" t="s">
        <v>151</v>
      </c>
      <c r="D3" s="7" t="s">
        <v>52</v>
      </c>
      <c r="E3" s="272" t="s">
        <v>152</v>
      </c>
      <c r="F3" s="7" t="s">
        <v>153</v>
      </c>
      <c r="G3" s="273">
        <v>4513350</v>
      </c>
      <c r="H3" s="7" t="s">
        <v>154</v>
      </c>
      <c r="I3" s="37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157</v>
      </c>
      <c r="AA3" s="7"/>
    </row>
    <row r="4" spans="1:27" x14ac:dyDescent="0.25">
      <c r="A4" s="274"/>
      <c r="B4" s="274"/>
      <c r="C4" s="272" t="s">
        <v>155</v>
      </c>
      <c r="D4" s="7" t="s">
        <v>52</v>
      </c>
      <c r="E4" s="272" t="s">
        <v>156</v>
      </c>
      <c r="F4" s="7" t="s">
        <v>153</v>
      </c>
      <c r="G4" s="273">
        <v>6024791</v>
      </c>
      <c r="H4" s="7" t="s">
        <v>157</v>
      </c>
      <c r="I4" s="37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275" t="s">
        <v>158</v>
      </c>
      <c r="B5" s="275">
        <v>4001</v>
      </c>
      <c r="C5" s="8" t="s">
        <v>7</v>
      </c>
      <c r="D5" s="276"/>
      <c r="E5" s="8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</row>
    <row r="6" spans="1:27" x14ac:dyDescent="0.25">
      <c r="A6" s="275" t="s">
        <v>160</v>
      </c>
      <c r="B6" s="275">
        <v>4002</v>
      </c>
      <c r="C6" s="8" t="s">
        <v>10</v>
      </c>
      <c r="D6" s="276"/>
      <c r="E6" s="8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</row>
    <row r="7" spans="1:27" x14ac:dyDescent="0.25">
      <c r="A7" s="275" t="s">
        <v>161</v>
      </c>
      <c r="B7" s="275">
        <v>4003</v>
      </c>
      <c r="C7" s="8" t="s">
        <v>12</v>
      </c>
      <c r="D7" s="276"/>
      <c r="E7" s="8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</row>
    <row r="8" spans="1:27" x14ac:dyDescent="0.25">
      <c r="A8" s="275" t="s">
        <v>162</v>
      </c>
      <c r="B8" s="275">
        <v>4004</v>
      </c>
      <c r="C8" s="8" t="s">
        <v>14</v>
      </c>
      <c r="D8" s="276"/>
      <c r="E8" s="8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</row>
    <row r="9" spans="1:27" x14ac:dyDescent="0.25">
      <c r="A9" s="275" t="s">
        <v>163</v>
      </c>
      <c r="B9" s="275">
        <v>4005</v>
      </c>
      <c r="C9" s="8" t="s">
        <v>17</v>
      </c>
      <c r="D9" s="276"/>
      <c r="E9" s="8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</row>
    <row r="10" spans="1:27" x14ac:dyDescent="0.25">
      <c r="A10" s="275" t="s">
        <v>164</v>
      </c>
      <c r="B10" s="275">
        <v>4006</v>
      </c>
      <c r="C10" s="8" t="s">
        <v>19</v>
      </c>
      <c r="D10" s="276"/>
      <c r="E10" s="8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</row>
    <row r="11" spans="1:27" x14ac:dyDescent="0.25">
      <c r="A11" s="275" t="s">
        <v>165</v>
      </c>
      <c r="B11" s="275">
        <v>4007</v>
      </c>
      <c r="C11" s="8" t="s">
        <v>27</v>
      </c>
      <c r="D11" s="276"/>
      <c r="E11" s="8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</row>
    <row r="12" spans="1:27" x14ac:dyDescent="0.25">
      <c r="A12" s="275" t="s">
        <v>166</v>
      </c>
      <c r="B12" s="275">
        <v>4008</v>
      </c>
      <c r="C12" s="8" t="s">
        <v>31</v>
      </c>
      <c r="D12" s="276"/>
      <c r="E12" s="8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</row>
    <row r="13" spans="1:2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 zoomScaleNormal="100">
      <selection activeCell="C28" sqref="C28"/>
    </sheetView>
  </sheetViews>
  <sheetFormatPr defaultRowHeight="15" outlineLevelRow="0" outlineLevelCol="0" x14ac:dyDescent="0.25" defaultColWidth="8.85546875"/>
  <cols>
    <col min="1" max="1" width="8.42578125" customWidth="1"/>
    <col min="2" max="2" width="16" customWidth="1"/>
    <col min="3" max="3" width="43.42578125" customWidth="1"/>
    <col min="4" max="4" width="21.5703125" customWidth="1"/>
    <col min="5" max="5" width="15.42578125" customWidth="1"/>
    <col min="6" max="6" width="7.140625" customWidth="1"/>
    <col min="7" max="7" width="13" customWidth="1"/>
    <col min="8" max="8" width="17.85546875" customWidth="1"/>
  </cols>
  <sheetData>
    <row r="1" spans="1:10" x14ac:dyDescent="0.25">
      <c r="A1" s="271" t="s">
        <v>145</v>
      </c>
      <c r="B1" s="271" t="s">
        <v>47</v>
      </c>
      <c r="C1" s="271" t="s">
        <v>146</v>
      </c>
      <c r="D1" s="271" t="s">
        <v>147</v>
      </c>
      <c r="E1" s="271" t="s">
        <v>46</v>
      </c>
      <c r="F1" s="271" t="s">
        <v>148</v>
      </c>
      <c r="G1" s="271" t="s">
        <v>149</v>
      </c>
      <c r="H1" s="271" t="s">
        <v>150</v>
      </c>
      <c r="I1" s="7"/>
      <c r="J1" s="7"/>
    </row>
    <row r="2" spans="1:10" x14ac:dyDescent="0.25">
      <c r="A2" s="7"/>
      <c r="B2" s="7"/>
      <c r="C2" s="272"/>
      <c r="D2" s="272"/>
      <c r="E2" s="272"/>
      <c r="F2" s="7"/>
      <c r="G2" s="7"/>
      <c r="H2" s="7"/>
      <c r="I2" s="7"/>
      <c r="J2" s="7"/>
    </row>
    <row r="3" spans="1:10" x14ac:dyDescent="0.25">
      <c r="A3" s="7"/>
      <c r="B3" s="7"/>
      <c r="C3" s="272"/>
      <c r="D3" s="272"/>
      <c r="E3" s="272"/>
      <c r="F3" s="7"/>
      <c r="G3" s="7"/>
      <c r="H3" s="7"/>
      <c r="I3" s="7"/>
      <c r="J3" s="7"/>
    </row>
    <row r="4" spans="1:10" x14ac:dyDescent="0.25">
      <c r="A4" s="7">
        <v>1</v>
      </c>
      <c r="B4" s="7"/>
      <c r="C4" s="272" t="s">
        <v>151</v>
      </c>
      <c r="D4" s="7" t="s">
        <v>52</v>
      </c>
      <c r="E4" s="272" t="s">
        <v>152</v>
      </c>
      <c r="F4" s="7" t="s">
        <v>153</v>
      </c>
      <c r="G4" s="273">
        <v>4513350</v>
      </c>
      <c r="H4" s="7" t="s">
        <v>154</v>
      </c>
      <c r="I4" s="7"/>
      <c r="J4" s="7"/>
    </row>
    <row r="5" spans="1:10" x14ac:dyDescent="0.25">
      <c r="A5" s="274"/>
      <c r="B5" s="274"/>
      <c r="C5" s="272" t="s">
        <v>155</v>
      </c>
      <c r="D5" s="7" t="s">
        <v>52</v>
      </c>
      <c r="E5" s="272" t="s">
        <v>156</v>
      </c>
      <c r="F5" s="7" t="s">
        <v>153</v>
      </c>
      <c r="G5" s="273">
        <v>6024791</v>
      </c>
      <c r="H5" s="7" t="s">
        <v>157</v>
      </c>
      <c r="I5" s="7"/>
      <c r="J5" s="7"/>
    </row>
    <row r="6" spans="1:10" x14ac:dyDescent="0.25">
      <c r="A6" s="275" t="s">
        <v>158</v>
      </c>
      <c r="B6" s="275">
        <v>4001</v>
      </c>
      <c r="C6" s="8" t="s">
        <v>7</v>
      </c>
      <c r="D6" s="276" t="s">
        <v>159</v>
      </c>
      <c r="E6" s="276" t="s">
        <v>159</v>
      </c>
      <c r="F6" s="276"/>
      <c r="G6" s="276"/>
      <c r="H6" s="276"/>
      <c r="I6" s="7"/>
      <c r="J6" s="7"/>
    </row>
    <row r="7" spans="1:10" x14ac:dyDescent="0.25">
      <c r="A7" s="275" t="s">
        <v>160</v>
      </c>
      <c r="B7" s="275">
        <v>4002</v>
      </c>
      <c r="C7" s="8" t="s">
        <v>10</v>
      </c>
      <c r="D7" s="276" t="s">
        <v>159</v>
      </c>
      <c r="E7" s="276" t="s">
        <v>159</v>
      </c>
      <c r="F7" s="276"/>
      <c r="G7" s="276"/>
      <c r="H7" s="276"/>
      <c r="I7" s="7"/>
      <c r="J7" s="7"/>
    </row>
    <row r="8" spans="1:10" x14ac:dyDescent="0.25">
      <c r="A8" s="275" t="s">
        <v>161</v>
      </c>
      <c r="B8" s="275">
        <v>4003</v>
      </c>
      <c r="C8" s="8" t="s">
        <v>12</v>
      </c>
      <c r="D8" s="276" t="s">
        <v>159</v>
      </c>
      <c r="E8" s="276" t="s">
        <v>159</v>
      </c>
      <c r="F8" s="276"/>
      <c r="G8" s="276"/>
      <c r="H8" s="276"/>
      <c r="I8" s="7"/>
      <c r="J8" s="7"/>
    </row>
    <row r="9" spans="1:10" x14ac:dyDescent="0.25">
      <c r="A9" s="275" t="s">
        <v>162</v>
      </c>
      <c r="B9" s="275">
        <v>4004</v>
      </c>
      <c r="C9" s="8" t="s">
        <v>14</v>
      </c>
      <c r="D9" s="276" t="s">
        <v>159</v>
      </c>
      <c r="E9" s="276" t="s">
        <v>159</v>
      </c>
      <c r="F9" s="276"/>
      <c r="G9" s="276"/>
      <c r="H9" s="276"/>
      <c r="I9" s="7"/>
      <c r="J9" s="7"/>
    </row>
    <row r="10" spans="1:10" x14ac:dyDescent="0.25">
      <c r="A10" s="275" t="s">
        <v>163</v>
      </c>
      <c r="B10" s="275">
        <v>4005</v>
      </c>
      <c r="C10" s="8" t="s">
        <v>17</v>
      </c>
      <c r="D10" s="276" t="s">
        <v>159</v>
      </c>
      <c r="E10" s="276" t="s">
        <v>159</v>
      </c>
      <c r="F10" s="276"/>
      <c r="G10" s="276"/>
      <c r="H10" s="276"/>
      <c r="I10" s="7"/>
      <c r="J10" s="7"/>
    </row>
    <row r="11" spans="1:10" x14ac:dyDescent="0.25">
      <c r="A11" s="275" t="s">
        <v>164</v>
      </c>
      <c r="B11" s="275">
        <v>4006</v>
      </c>
      <c r="C11" s="8" t="s">
        <v>19</v>
      </c>
      <c r="D11" s="276" t="s">
        <v>159</v>
      </c>
      <c r="E11" s="276" t="s">
        <v>159</v>
      </c>
      <c r="F11" s="276"/>
      <c r="G11" s="276"/>
      <c r="H11" s="276"/>
      <c r="I11" s="7"/>
      <c r="J11" s="7"/>
    </row>
    <row r="12" spans="1:10" x14ac:dyDescent="0.25">
      <c r="A12" s="275" t="s">
        <v>165</v>
      </c>
      <c r="B12" s="275">
        <v>4007</v>
      </c>
      <c r="C12" s="8" t="s">
        <v>27</v>
      </c>
      <c r="D12" s="276" t="s">
        <v>159</v>
      </c>
      <c r="E12" s="276" t="s">
        <v>159</v>
      </c>
      <c r="F12" s="276"/>
      <c r="G12" s="276"/>
      <c r="H12" s="276"/>
      <c r="I12" s="7"/>
      <c r="J12" s="7"/>
    </row>
    <row r="13" spans="1:10" x14ac:dyDescent="0.25">
      <c r="A13" s="275" t="s">
        <v>166</v>
      </c>
      <c r="B13" s="275">
        <v>4008</v>
      </c>
      <c r="C13" s="8" t="s">
        <v>31</v>
      </c>
      <c r="D13" s="276" t="s">
        <v>159</v>
      </c>
      <c r="E13" s="276" t="s">
        <v>159</v>
      </c>
      <c r="F13" s="276"/>
      <c r="G13" s="276"/>
      <c r="H13" s="276"/>
      <c r="I13" s="7"/>
      <c r="J13" s="7"/>
    </row>
    <row r="14" spans="1:10" x14ac:dyDescent="0.25">
      <c r="A14" s="18">
        <v>10</v>
      </c>
      <c r="B14" s="277">
        <v>4009</v>
      </c>
      <c r="C14" s="18" t="s">
        <v>29</v>
      </c>
      <c r="D14" s="18" t="s">
        <v>33</v>
      </c>
      <c r="E14" s="18">
        <v>26671696</v>
      </c>
      <c r="F14" s="18" t="s">
        <v>63</v>
      </c>
      <c r="G14" s="18">
        <v>3000</v>
      </c>
      <c r="H14" s="18" t="s">
        <v>167</v>
      </c>
      <c r="I14" s="7"/>
      <c r="J14" s="7"/>
    </row>
    <row r="15" spans="1:10" x14ac:dyDescent="0.25">
      <c r="A15" s="18">
        <v>13</v>
      </c>
      <c r="B15" s="277">
        <v>4010</v>
      </c>
      <c r="C15" s="18" t="s">
        <v>39</v>
      </c>
      <c r="D15" s="18" t="s">
        <v>38</v>
      </c>
      <c r="E15" s="18" t="s">
        <v>168</v>
      </c>
      <c r="F15" s="18" t="s">
        <v>63</v>
      </c>
      <c r="G15" s="18">
        <v>200000</v>
      </c>
      <c r="H15" s="18" t="s">
        <v>157</v>
      </c>
      <c r="I15" s="7"/>
      <c r="J15" s="7"/>
    </row>
    <row r="16" spans="1:10" x14ac:dyDescent="0.25">
      <c r="A16" s="18">
        <v>15</v>
      </c>
      <c r="B16" s="277">
        <v>4011</v>
      </c>
      <c r="C16" s="18" t="s">
        <v>36</v>
      </c>
      <c r="D16" s="18" t="s">
        <v>35</v>
      </c>
      <c r="E16" s="276" t="s">
        <v>159</v>
      </c>
      <c r="F16" s="18" t="s">
        <v>63</v>
      </c>
      <c r="G16" s="18"/>
      <c r="H16" s="18" t="s">
        <v>157</v>
      </c>
      <c r="I16" s="7"/>
      <c r="J16" s="7"/>
    </row>
    <row r="17" spans="1:10" x14ac:dyDescent="0.25">
      <c r="A17" s="18">
        <v>16</v>
      </c>
      <c r="B17" s="277">
        <v>4012</v>
      </c>
      <c r="C17" s="18" t="s">
        <v>41</v>
      </c>
      <c r="D17" s="18" t="s">
        <v>40</v>
      </c>
      <c r="E17" s="276" t="s">
        <v>159</v>
      </c>
      <c r="F17" s="18" t="s">
        <v>63</v>
      </c>
      <c r="G17" s="18">
        <v>10951</v>
      </c>
      <c r="H17" s="18" t="s">
        <v>167</v>
      </c>
      <c r="I17" s="7"/>
      <c r="J17" s="7"/>
    </row>
    <row r="18" spans="1:10" x14ac:dyDescent="0.25">
      <c r="A18" s="278"/>
      <c r="B18" s="278">
        <v>1200</v>
      </c>
      <c r="C18" s="278" t="s">
        <v>169</v>
      </c>
      <c r="D18" s="18" t="s">
        <v>63</v>
      </c>
      <c r="E18" s="278" t="s">
        <v>159</v>
      </c>
      <c r="F18" s="278" t="s">
        <v>63</v>
      </c>
      <c r="G18" s="278"/>
      <c r="H18" s="278" t="s">
        <v>170</v>
      </c>
      <c r="I18" s="7"/>
      <c r="J18" s="7"/>
    </row>
    <row r="19" spans="2:6" x14ac:dyDescent="0.25">
      <c r="B19" s="277">
        <v>4014</v>
      </c>
      <c r="C19" s="278" t="s">
        <v>171</v>
      </c>
      <c r="D19" s="18" t="s">
        <v>63</v>
      </c>
      <c r="E19" s="278" t="s">
        <v>159</v>
      </c>
      <c r="F19" s="18" t="s">
        <v>63</v>
      </c>
    </row>
    <row r="20" spans="2:6" x14ac:dyDescent="0.25">
      <c r="B20" s="279">
        <v>4013</v>
      </c>
      <c r="C20" s="7" t="s">
        <v>96</v>
      </c>
      <c r="D20" s="7" t="s">
        <v>95</v>
      </c>
      <c r="E20" t="s">
        <v>159</v>
      </c>
      <c r="F20" s="18" t="s">
        <v>63</v>
      </c>
    </row>
    <row r="21" spans="2:4" x14ac:dyDescent="0.25">
      <c r="B21" s="277">
        <v>4017</v>
      </c>
      <c r="C21" t="s">
        <v>172</v>
      </c>
      <c r="D21" s="18" t="s">
        <v>63</v>
      </c>
    </row>
    <row r="22" spans="1:8" x14ac:dyDescent="0.25">
      <c r="A22" s="18">
        <v>13</v>
      </c>
      <c r="B22" s="277">
        <v>4020</v>
      </c>
      <c r="C22" s="18" t="s">
        <v>173</v>
      </c>
      <c r="D22" s="18" t="s">
        <v>38</v>
      </c>
      <c r="E22" s="18" t="s">
        <v>168</v>
      </c>
      <c r="F22" s="18" t="s">
        <v>63</v>
      </c>
      <c r="G22" s="18" t="s">
        <v>174</v>
      </c>
      <c r="H22" s="18"/>
    </row>
    <row r="23" spans="2:6" x14ac:dyDescent="0.25">
      <c r="B23" s="277">
        <v>4019</v>
      </c>
      <c r="C23" t="s">
        <v>175</v>
      </c>
      <c r="D23" s="18" t="s">
        <v>63</v>
      </c>
      <c r="F23" s="18" t="s">
        <v>63</v>
      </c>
    </row>
    <row r="24" spans="2:6" x14ac:dyDescent="0.25">
      <c r="B24" s="277">
        <v>4022</v>
      </c>
      <c r="C24" t="s">
        <v>176</v>
      </c>
      <c r="D24" s="18" t="s">
        <v>63</v>
      </c>
      <c r="F24" s="18" t="s">
        <v>63</v>
      </c>
    </row>
    <row r="25" spans="2:6" x14ac:dyDescent="0.25">
      <c r="B25" s="277">
        <v>4040</v>
      </c>
      <c r="C25" t="s">
        <v>177</v>
      </c>
      <c r="D25" s="18" t="s">
        <v>63</v>
      </c>
      <c r="F25" s="18" t="s">
        <v>63</v>
      </c>
    </row>
    <row r="26" spans="2:6" x14ac:dyDescent="0.25">
      <c r="B26" s="277">
        <v>4041</v>
      </c>
      <c r="C26" t="s">
        <v>178</v>
      </c>
      <c r="D26" s="18" t="s">
        <v>63</v>
      </c>
      <c r="F26" s="18" t="s">
        <v>63</v>
      </c>
    </row>
    <row r="27" spans="2:6" x14ac:dyDescent="0.25">
      <c r="B27" s="277">
        <v>4042</v>
      </c>
      <c r="C27" t="s">
        <v>179</v>
      </c>
      <c r="D27" s="18" t="s">
        <v>63</v>
      </c>
      <c r="F27" s="18" t="s">
        <v>63</v>
      </c>
    </row>
    <row r="28" spans="2:4" x14ac:dyDescent="0.25">
      <c r="B28" s="277">
        <v>4028</v>
      </c>
      <c r="C28" t="s">
        <v>180</v>
      </c>
      <c r="D28" s="18" t="s">
        <v>63</v>
      </c>
    </row>
    <row r="29" spans="2:4" x14ac:dyDescent="0.25">
      <c r="B29" s="277">
        <v>1010</v>
      </c>
      <c r="C29" t="s">
        <v>181</v>
      </c>
      <c r="D29" s="18" t="s">
        <v>63</v>
      </c>
    </row>
    <row r="30" spans="2:4" x14ac:dyDescent="0.25">
      <c r="B30" s="277">
        <v>4050</v>
      </c>
      <c r="C30" t="s">
        <v>182</v>
      </c>
      <c r="D30" s="18" t="s">
        <v>63</v>
      </c>
    </row>
    <row r="31" spans="2:4" x14ac:dyDescent="0.25">
      <c r="B31" s="277">
        <v>4013</v>
      </c>
      <c r="C31" t="s">
        <v>183</v>
      </c>
      <c r="D31" s="18" t="s">
        <v>63</v>
      </c>
    </row>
    <row r="32" spans="2:4" x14ac:dyDescent="0.25">
      <c r="B32" s="277">
        <v>4029</v>
      </c>
      <c r="C32" t="s">
        <v>184</v>
      </c>
      <c r="D32" s="18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 zoomScale="100" zoomScaleNormal="100">
      <selection activeCell="E184" sqref="E184"/>
    </sheetView>
  </sheetViews>
  <sheetFormatPr defaultRowHeight="15" outlineLevelRow="0" outlineLevelCol="0" x14ac:dyDescent="0.25" defaultColWidth="8.85546875"/>
  <cols>
    <col min="1" max="1" width="38.42578125" customWidth="1"/>
    <col min="2" max="2" width="4.140625" customWidth="1"/>
    <col min="3" max="3" width="27.42578125" customWidth="1"/>
    <col min="5" max="5" width="44.5703125" customWidth="1"/>
  </cols>
  <sheetData>
    <row r="1" ht="15.75" customHeight="1" spans="1:9" x14ac:dyDescent="0.25">
      <c r="A1" s="357" t="s">
        <v>524</v>
      </c>
      <c r="B1" s="357"/>
      <c r="C1" s="357"/>
      <c r="D1" s="357"/>
      <c r="E1" s="357"/>
      <c r="F1" s="358"/>
      <c r="G1" s="358"/>
      <c r="H1" s="358"/>
      <c r="I1" s="7"/>
    </row>
    <row r="2" spans="1:9" x14ac:dyDescent="0.25">
      <c r="A2" s="359" t="s">
        <v>525</v>
      </c>
      <c r="B2" s="359"/>
      <c r="C2" s="359"/>
      <c r="D2" s="359"/>
      <c r="E2" s="359"/>
      <c r="F2" s="358"/>
      <c r="G2" s="358"/>
      <c r="H2" s="358"/>
      <c r="I2" s="7"/>
    </row>
    <row r="3" spans="1:9" x14ac:dyDescent="0.25">
      <c r="A3" s="359"/>
      <c r="B3" s="359"/>
      <c r="C3" s="359"/>
      <c r="D3" s="359"/>
      <c r="E3" s="359"/>
      <c r="F3" s="358"/>
      <c r="G3" s="358"/>
      <c r="H3" s="358"/>
      <c r="I3" s="7"/>
    </row>
    <row r="4" spans="1:9" x14ac:dyDescent="0.25">
      <c r="A4" s="360"/>
      <c r="B4" s="361" t="s">
        <v>526</v>
      </c>
      <c r="C4" s="362" t="s">
        <v>527</v>
      </c>
      <c r="D4" s="361" t="s">
        <v>528</v>
      </c>
      <c r="E4" s="358"/>
      <c r="F4" s="358"/>
      <c r="G4" s="358"/>
      <c r="H4" s="358"/>
      <c r="I4" s="7"/>
    </row>
    <row r="5" spans="1:9" x14ac:dyDescent="0.25">
      <c r="A5" s="7"/>
      <c r="B5" s="363"/>
      <c r="C5" s="363"/>
      <c r="D5" s="7"/>
      <c r="E5" s="7"/>
      <c r="F5" s="358"/>
      <c r="G5" s="358"/>
      <c r="H5" s="358"/>
      <c r="I5" s="7"/>
    </row>
    <row r="6" spans="1:9" x14ac:dyDescent="0.25">
      <c r="A6" s="359" t="s">
        <v>529</v>
      </c>
      <c r="B6" s="7"/>
      <c r="C6" s="7"/>
      <c r="D6" s="7"/>
      <c r="E6" s="7"/>
      <c r="F6" s="358"/>
      <c r="G6" s="358"/>
      <c r="H6" s="358"/>
      <c r="I6" s="7"/>
    </row>
    <row r="7" spans="1:9" x14ac:dyDescent="0.25">
      <c r="A7" s="7"/>
      <c r="B7" s="7"/>
      <c r="C7" s="7"/>
      <c r="D7" s="7"/>
      <c r="E7" s="7"/>
      <c r="F7" s="358"/>
      <c r="G7" s="358"/>
      <c r="H7" s="358"/>
      <c r="I7" s="7"/>
    </row>
    <row r="8" spans="1:9" x14ac:dyDescent="0.25">
      <c r="A8" s="359"/>
      <c r="B8" s="7"/>
      <c r="C8" s="7"/>
      <c r="D8" s="7"/>
      <c r="E8" s="7"/>
      <c r="F8" s="358"/>
      <c r="G8" s="358"/>
      <c r="H8" s="358"/>
      <c r="I8" s="7"/>
    </row>
    <row r="9" spans="1:9" x14ac:dyDescent="0.25">
      <c r="A9" s="7"/>
      <c r="B9" s="7"/>
      <c r="C9" s="7"/>
      <c r="D9" s="7"/>
      <c r="E9" s="7"/>
      <c r="F9" s="358"/>
      <c r="G9" s="358"/>
      <c r="H9" s="358"/>
      <c r="I9" s="7"/>
    </row>
    <row r="10" spans="1:9" x14ac:dyDescent="0.25">
      <c r="A10" s="360"/>
      <c r="B10" s="364">
        <v>1000</v>
      </c>
      <c r="C10" s="359" t="s">
        <v>530</v>
      </c>
      <c r="D10" s="364" t="s">
        <v>531</v>
      </c>
      <c r="E10" s="358"/>
      <c r="F10" s="358"/>
      <c r="G10" s="358"/>
      <c r="H10" s="358"/>
      <c r="I10" s="7"/>
    </row>
    <row r="11" spans="1:9" x14ac:dyDescent="0.25">
      <c r="A11" s="360"/>
      <c r="B11" s="365">
        <v>1005</v>
      </c>
      <c r="C11" s="360" t="s">
        <v>532</v>
      </c>
      <c r="D11" s="365" t="s">
        <v>533</v>
      </c>
      <c r="E11" s="358"/>
      <c r="F11" s="358"/>
      <c r="G11" s="358"/>
      <c r="H11" s="358"/>
      <c r="I11" s="7"/>
    </row>
    <row r="12" spans="1:9" x14ac:dyDescent="0.25">
      <c r="A12" s="360"/>
      <c r="B12" s="365">
        <v>1010</v>
      </c>
      <c r="C12" s="360" t="s">
        <v>534</v>
      </c>
      <c r="D12" s="365" t="s">
        <v>533</v>
      </c>
      <c r="E12" s="358"/>
      <c r="F12" s="358"/>
      <c r="G12" s="358"/>
      <c r="H12" s="358"/>
      <c r="I12" s="7"/>
    </row>
    <row r="13" spans="1:9" x14ac:dyDescent="0.25">
      <c r="A13" s="360"/>
      <c r="B13" s="365">
        <v>1015</v>
      </c>
      <c r="C13" s="360" t="s">
        <v>535</v>
      </c>
      <c r="D13" s="365" t="s">
        <v>533</v>
      </c>
      <c r="E13" s="358"/>
      <c r="F13" s="358"/>
      <c r="G13" s="358"/>
      <c r="H13" s="358"/>
      <c r="I13" s="7"/>
    </row>
    <row r="14" spans="1:9" x14ac:dyDescent="0.25">
      <c r="A14" s="360"/>
      <c r="B14" s="365">
        <v>1020</v>
      </c>
      <c r="C14" s="360" t="s">
        <v>536</v>
      </c>
      <c r="D14" s="365" t="s">
        <v>533</v>
      </c>
      <c r="E14" s="358"/>
      <c r="F14" s="358"/>
      <c r="G14" s="358"/>
      <c r="H14" s="358"/>
      <c r="I14" s="7"/>
    </row>
    <row r="15" spans="1:9" x14ac:dyDescent="0.25">
      <c r="A15" s="360"/>
      <c r="B15" s="365">
        <v>1025</v>
      </c>
      <c r="C15" s="360" t="s">
        <v>537</v>
      </c>
      <c r="D15" s="365" t="s">
        <v>533</v>
      </c>
      <c r="E15" s="358"/>
      <c r="F15" s="358"/>
      <c r="G15" s="358"/>
      <c r="H15" s="358"/>
      <c r="I15" s="7"/>
    </row>
    <row r="16" spans="1:9" x14ac:dyDescent="0.25">
      <c r="A16" s="360"/>
      <c r="B16" s="365">
        <v>1030</v>
      </c>
      <c r="C16" s="360" t="s">
        <v>538</v>
      </c>
      <c r="D16" s="365" t="s">
        <v>533</v>
      </c>
      <c r="E16" s="358"/>
      <c r="F16" s="358"/>
      <c r="G16" s="358"/>
      <c r="H16" s="358"/>
      <c r="I16" s="7"/>
    </row>
    <row r="17" spans="1:9" x14ac:dyDescent="0.25">
      <c r="A17" s="360"/>
      <c r="B17" s="365">
        <v>1035</v>
      </c>
      <c r="C17" s="360" t="s">
        <v>539</v>
      </c>
      <c r="D17" s="365" t="s">
        <v>533</v>
      </c>
      <c r="E17" s="358"/>
      <c r="F17" s="358"/>
      <c r="G17" s="358"/>
      <c r="H17" s="358"/>
      <c r="I17" s="7"/>
    </row>
    <row r="18" spans="1:9" x14ac:dyDescent="0.25">
      <c r="A18" s="360"/>
      <c r="B18" s="365">
        <v>1040</v>
      </c>
      <c r="C18" s="360" t="s">
        <v>540</v>
      </c>
      <c r="D18" s="365" t="s">
        <v>533</v>
      </c>
      <c r="E18" s="358"/>
      <c r="F18" s="358"/>
      <c r="G18" s="358"/>
      <c r="H18" s="358"/>
      <c r="I18" s="7"/>
    </row>
    <row r="19" spans="1:9" x14ac:dyDescent="0.25">
      <c r="A19" s="360"/>
      <c r="B19" s="365">
        <v>1045</v>
      </c>
      <c r="C19" s="360" t="s">
        <v>541</v>
      </c>
      <c r="D19" s="365" t="s">
        <v>533</v>
      </c>
      <c r="E19" s="358"/>
      <c r="F19" s="358"/>
      <c r="G19" s="358"/>
      <c r="H19" s="358"/>
      <c r="I19" s="7"/>
    </row>
    <row r="20" spans="1:9" x14ac:dyDescent="0.25">
      <c r="A20" s="360"/>
      <c r="B20" s="365">
        <v>1050</v>
      </c>
      <c r="C20" s="360" t="s">
        <v>542</v>
      </c>
      <c r="D20" s="365" t="s">
        <v>533</v>
      </c>
      <c r="E20" s="358"/>
      <c r="F20" s="358"/>
      <c r="G20" s="358"/>
      <c r="H20" s="358"/>
      <c r="I20" s="7"/>
    </row>
    <row r="21" spans="1:9" x14ac:dyDescent="0.25">
      <c r="A21" s="360"/>
      <c r="B21" s="365">
        <v>1051</v>
      </c>
      <c r="C21" s="360" t="s">
        <v>543</v>
      </c>
      <c r="D21" s="365" t="s">
        <v>533</v>
      </c>
      <c r="E21" s="358"/>
      <c r="F21" s="358"/>
      <c r="G21" s="358"/>
      <c r="H21" s="358"/>
      <c r="I21" s="7"/>
    </row>
    <row r="22" spans="1:9" x14ac:dyDescent="0.25">
      <c r="A22" s="360"/>
      <c r="B22" s="365">
        <v>1055</v>
      </c>
      <c r="C22" s="360" t="s">
        <v>544</v>
      </c>
      <c r="D22" s="365" t="s">
        <v>533</v>
      </c>
      <c r="E22" s="358"/>
      <c r="F22" s="358"/>
      <c r="G22" s="358"/>
      <c r="H22" s="358"/>
      <c r="I22" s="7"/>
    </row>
    <row r="23" spans="1:9" x14ac:dyDescent="0.25">
      <c r="A23" s="360"/>
      <c r="B23" s="365">
        <v>1056</v>
      </c>
      <c r="C23" s="360" t="s">
        <v>545</v>
      </c>
      <c r="D23" s="365" t="s">
        <v>533</v>
      </c>
      <c r="E23" s="358"/>
      <c r="F23" s="358"/>
      <c r="G23" s="358"/>
      <c r="H23" s="358"/>
      <c r="I23" s="7"/>
    </row>
    <row r="24" spans="1:9" x14ac:dyDescent="0.25">
      <c r="A24" s="360"/>
      <c r="B24" s="365">
        <v>1057</v>
      </c>
      <c r="C24" s="360" t="s">
        <v>546</v>
      </c>
      <c r="D24" s="365" t="s">
        <v>533</v>
      </c>
      <c r="E24" s="358"/>
      <c r="F24" s="358"/>
      <c r="G24" s="358"/>
      <c r="H24" s="358"/>
      <c r="I24" s="7"/>
    </row>
    <row r="25" spans="1:9" x14ac:dyDescent="0.25">
      <c r="A25" s="360"/>
      <c r="B25" s="365">
        <v>1060</v>
      </c>
      <c r="C25" s="360" t="s">
        <v>547</v>
      </c>
      <c r="D25" s="365" t="s">
        <v>533</v>
      </c>
      <c r="E25" s="358"/>
      <c r="F25" s="358"/>
      <c r="G25" s="358"/>
      <c r="H25" s="358"/>
      <c r="I25" s="7"/>
    </row>
    <row r="26" spans="1:9" x14ac:dyDescent="0.25">
      <c r="A26" s="360"/>
      <c r="B26" s="365">
        <v>1061</v>
      </c>
      <c r="C26" s="360" t="s">
        <v>548</v>
      </c>
      <c r="D26" s="365" t="s">
        <v>533</v>
      </c>
      <c r="E26" s="358"/>
      <c r="F26" s="358"/>
      <c r="G26" s="358"/>
      <c r="H26" s="358"/>
      <c r="I26" s="7"/>
    </row>
    <row r="27" spans="1:9" x14ac:dyDescent="0.25">
      <c r="A27" s="360"/>
      <c r="B27" s="365">
        <v>1062</v>
      </c>
      <c r="C27" s="360" t="s">
        <v>549</v>
      </c>
      <c r="D27" s="365" t="s">
        <v>533</v>
      </c>
      <c r="E27" s="358"/>
      <c r="F27" s="358"/>
      <c r="G27" s="358"/>
      <c r="H27" s="358"/>
      <c r="I27" s="7"/>
    </row>
    <row r="28" spans="1:9" x14ac:dyDescent="0.25">
      <c r="A28" s="360"/>
      <c r="B28" s="365">
        <v>1063</v>
      </c>
      <c r="C28" s="360" t="s">
        <v>550</v>
      </c>
      <c r="D28" s="365" t="s">
        <v>533</v>
      </c>
      <c r="E28" s="358"/>
      <c r="F28" s="358"/>
      <c r="G28" s="358"/>
      <c r="H28" s="358"/>
      <c r="I28" s="7"/>
    </row>
    <row r="29" spans="1:9" x14ac:dyDescent="0.25">
      <c r="A29" s="360"/>
      <c r="B29" s="365">
        <v>1064</v>
      </c>
      <c r="C29" s="360" t="s">
        <v>551</v>
      </c>
      <c r="D29" s="365" t="s">
        <v>533</v>
      </c>
      <c r="E29" s="358"/>
      <c r="F29" s="358"/>
      <c r="G29" s="358"/>
      <c r="H29" s="358"/>
      <c r="I29" s="7"/>
    </row>
    <row r="30" spans="1:9" x14ac:dyDescent="0.25">
      <c r="A30" s="360"/>
      <c r="B30" s="365">
        <v>1065</v>
      </c>
      <c r="C30" s="360" t="s">
        <v>552</v>
      </c>
      <c r="D30" s="365" t="s">
        <v>533</v>
      </c>
      <c r="E30" s="358"/>
      <c r="F30" s="358"/>
      <c r="G30" s="358"/>
      <c r="H30" s="358"/>
      <c r="I30" s="7"/>
    </row>
    <row r="31" spans="1:9" x14ac:dyDescent="0.25">
      <c r="A31" s="360"/>
      <c r="B31" s="365">
        <v>1066</v>
      </c>
      <c r="C31" s="360" t="s">
        <v>553</v>
      </c>
      <c r="D31" s="365" t="s">
        <v>533</v>
      </c>
      <c r="E31" s="358"/>
      <c r="F31" s="358"/>
      <c r="G31" s="358"/>
      <c r="H31" s="358"/>
      <c r="I31" s="7"/>
    </row>
    <row r="32" spans="1:9" x14ac:dyDescent="0.25">
      <c r="A32" s="360"/>
      <c r="B32" s="365">
        <v>1068</v>
      </c>
      <c r="C32" s="360" t="s">
        <v>554</v>
      </c>
      <c r="D32" s="365" t="s">
        <v>533</v>
      </c>
      <c r="E32" s="358"/>
      <c r="F32" s="358"/>
      <c r="G32" s="358"/>
      <c r="H32" s="358"/>
      <c r="I32" s="7"/>
    </row>
    <row r="33" spans="1:9" x14ac:dyDescent="0.25">
      <c r="A33" s="360"/>
      <c r="B33" s="365">
        <v>1070</v>
      </c>
      <c r="C33" s="360" t="s">
        <v>555</v>
      </c>
      <c r="D33" s="365" t="s">
        <v>533</v>
      </c>
      <c r="E33" s="358"/>
      <c r="F33" s="358"/>
      <c r="G33" s="358"/>
      <c r="H33" s="358"/>
      <c r="I33" s="7"/>
    </row>
    <row r="34" spans="1:9" x14ac:dyDescent="0.25">
      <c r="A34" s="360"/>
      <c r="B34" s="365">
        <v>1071</v>
      </c>
      <c r="C34" s="360" t="s">
        <v>556</v>
      </c>
      <c r="D34" s="365" t="s">
        <v>533</v>
      </c>
      <c r="E34" s="358"/>
      <c r="F34" s="358"/>
      <c r="G34" s="358"/>
      <c r="H34" s="358"/>
      <c r="I34" s="7"/>
    </row>
    <row r="35" spans="1:9" x14ac:dyDescent="0.25">
      <c r="A35" s="360"/>
      <c r="B35" s="364">
        <v>1090</v>
      </c>
      <c r="C35" s="359" t="s">
        <v>557</v>
      </c>
      <c r="D35" s="364" t="s">
        <v>558</v>
      </c>
      <c r="E35" s="358"/>
      <c r="F35" s="358"/>
      <c r="G35" s="358"/>
      <c r="H35" s="358"/>
      <c r="I35" s="7"/>
    </row>
    <row r="36" spans="1:9" x14ac:dyDescent="0.25">
      <c r="A36" s="7"/>
      <c r="B36" s="7"/>
      <c r="C36" s="7"/>
      <c r="D36" s="7"/>
      <c r="E36" s="7"/>
      <c r="F36" s="358"/>
      <c r="G36" s="358"/>
      <c r="H36" s="358"/>
      <c r="I36" s="7"/>
    </row>
    <row r="37" spans="1:9" x14ac:dyDescent="0.25">
      <c r="A37" s="360"/>
      <c r="B37" s="364">
        <v>1100</v>
      </c>
      <c r="C37" s="359" t="s">
        <v>559</v>
      </c>
      <c r="D37" s="364" t="s">
        <v>531</v>
      </c>
      <c r="E37" s="358"/>
      <c r="F37" s="358"/>
      <c r="G37" s="358"/>
      <c r="H37" s="358"/>
      <c r="I37" s="7"/>
    </row>
    <row r="38" spans="1:9" x14ac:dyDescent="0.25">
      <c r="A38" s="360"/>
      <c r="B38" s="365">
        <v>1105</v>
      </c>
      <c r="C38" s="360" t="s">
        <v>560</v>
      </c>
      <c r="D38" s="365" t="s">
        <v>561</v>
      </c>
      <c r="E38" s="358"/>
      <c r="F38" s="358"/>
      <c r="G38" s="358"/>
      <c r="H38" s="358"/>
      <c r="I38" s="7"/>
    </row>
    <row r="39" spans="1:9" x14ac:dyDescent="0.25">
      <c r="A39" s="360"/>
      <c r="B39" s="365">
        <v>1106</v>
      </c>
      <c r="C39" s="360" t="s">
        <v>562</v>
      </c>
      <c r="D39" s="365" t="s">
        <v>561</v>
      </c>
      <c r="E39" s="358"/>
      <c r="F39" s="358"/>
      <c r="G39" s="358"/>
      <c r="H39" s="358"/>
      <c r="I39" s="7"/>
    </row>
    <row r="40" spans="1:9" x14ac:dyDescent="0.25">
      <c r="A40" s="360"/>
      <c r="B40" s="365">
        <v>1107</v>
      </c>
      <c r="C40" s="360" t="s">
        <v>563</v>
      </c>
      <c r="D40" s="365" t="s">
        <v>561</v>
      </c>
      <c r="E40" s="358"/>
      <c r="F40" s="358"/>
      <c r="G40" s="358"/>
      <c r="H40" s="358"/>
      <c r="I40" s="7"/>
    </row>
    <row r="41" spans="1:9" x14ac:dyDescent="0.25">
      <c r="A41" s="360"/>
      <c r="B41" s="365">
        <v>1108</v>
      </c>
      <c r="C41" s="360" t="s">
        <v>564</v>
      </c>
      <c r="D41" s="365" t="s">
        <v>561</v>
      </c>
      <c r="E41" s="358"/>
      <c r="F41" s="358"/>
      <c r="G41" s="358"/>
      <c r="H41" s="358"/>
      <c r="I41" s="7"/>
    </row>
    <row r="42" spans="1:9" x14ac:dyDescent="0.25">
      <c r="A42" s="360"/>
      <c r="B42" s="365">
        <v>1109</v>
      </c>
      <c r="C42" s="360" t="s">
        <v>565</v>
      </c>
      <c r="D42" s="365" t="s">
        <v>561</v>
      </c>
      <c r="E42" s="358"/>
      <c r="F42" s="358"/>
      <c r="G42" s="358"/>
      <c r="H42" s="358"/>
      <c r="I42" s="7"/>
    </row>
    <row r="43" spans="1:9" x14ac:dyDescent="0.25">
      <c r="A43" s="360"/>
      <c r="B43" s="365">
        <v>1110</v>
      </c>
      <c r="C43" s="360" t="s">
        <v>566</v>
      </c>
      <c r="D43" s="365" t="s">
        <v>561</v>
      </c>
      <c r="E43" s="358"/>
      <c r="F43" s="358"/>
      <c r="G43" s="358"/>
      <c r="H43" s="358"/>
      <c r="I43" s="7"/>
    </row>
    <row r="44" spans="1:9" x14ac:dyDescent="0.25">
      <c r="A44" s="360"/>
      <c r="B44" s="365">
        <v>1115</v>
      </c>
      <c r="C44" s="360" t="s">
        <v>567</v>
      </c>
      <c r="D44" s="365" t="s">
        <v>561</v>
      </c>
      <c r="E44" s="358"/>
      <c r="F44" s="358"/>
      <c r="G44" s="358"/>
      <c r="H44" s="358"/>
      <c r="I44" s="7"/>
    </row>
    <row r="45" spans="1:9" x14ac:dyDescent="0.25">
      <c r="A45" s="360"/>
      <c r="B45" s="365">
        <v>1116</v>
      </c>
      <c r="C45" s="360" t="s">
        <v>568</v>
      </c>
      <c r="D45" s="365" t="s">
        <v>561</v>
      </c>
      <c r="E45" s="358"/>
      <c r="F45" s="358"/>
      <c r="G45" s="358"/>
      <c r="H45" s="358"/>
      <c r="I45" s="7"/>
    </row>
    <row r="46" spans="1:9" x14ac:dyDescent="0.25">
      <c r="A46" s="360"/>
      <c r="B46" s="365">
        <v>1117</v>
      </c>
      <c r="C46" s="360" t="s">
        <v>569</v>
      </c>
      <c r="D46" s="365" t="s">
        <v>561</v>
      </c>
      <c r="E46" s="358"/>
      <c r="F46" s="358"/>
      <c r="G46" s="358"/>
      <c r="H46" s="358"/>
      <c r="I46" s="7"/>
    </row>
    <row r="47" spans="1:9" x14ac:dyDescent="0.25">
      <c r="A47" s="360"/>
      <c r="B47" s="365">
        <v>1120</v>
      </c>
      <c r="C47" s="360" t="s">
        <v>570</v>
      </c>
      <c r="D47" s="365" t="s">
        <v>561</v>
      </c>
      <c r="E47" s="358"/>
      <c r="F47" s="358"/>
      <c r="G47" s="358"/>
      <c r="H47" s="358"/>
      <c r="I47" s="7"/>
    </row>
    <row r="48" spans="1:9" x14ac:dyDescent="0.25">
      <c r="A48" s="360"/>
      <c r="B48" s="365">
        <v>1125</v>
      </c>
      <c r="C48" s="360" t="s">
        <v>571</v>
      </c>
      <c r="D48" s="365" t="s">
        <v>561</v>
      </c>
      <c r="E48" s="358"/>
      <c r="F48" s="358"/>
      <c r="G48" s="358"/>
      <c r="H48" s="358"/>
      <c r="I48" s="7"/>
    </row>
    <row r="49" spans="1:9" x14ac:dyDescent="0.25">
      <c r="A49" s="360"/>
      <c r="B49" s="365">
        <v>1130</v>
      </c>
      <c r="C49" s="360" t="s">
        <v>572</v>
      </c>
      <c r="D49" s="365" t="s">
        <v>561</v>
      </c>
      <c r="E49" s="358"/>
      <c r="F49" s="358"/>
      <c r="G49" s="358"/>
      <c r="H49" s="358"/>
      <c r="I49" s="7"/>
    </row>
    <row r="50" spans="1:9" x14ac:dyDescent="0.25">
      <c r="A50" s="360"/>
      <c r="B50" s="365">
        <v>1135</v>
      </c>
      <c r="C50" s="360" t="s">
        <v>573</v>
      </c>
      <c r="D50" s="365" t="s">
        <v>561</v>
      </c>
      <c r="E50" s="358"/>
      <c r="F50" s="358"/>
      <c r="G50" s="358"/>
      <c r="H50" s="358"/>
      <c r="I50" s="7"/>
    </row>
    <row r="51" spans="1:9" x14ac:dyDescent="0.25">
      <c r="A51" s="360"/>
      <c r="B51" s="365">
        <v>1139</v>
      </c>
      <c r="C51" s="360" t="s">
        <v>574</v>
      </c>
      <c r="D51" s="365" t="s">
        <v>561</v>
      </c>
      <c r="E51" s="358"/>
      <c r="F51" s="358"/>
      <c r="G51" s="358"/>
      <c r="H51" s="358"/>
      <c r="I51" s="7"/>
    </row>
    <row r="52" spans="1:9" x14ac:dyDescent="0.25">
      <c r="A52" s="360"/>
      <c r="B52" s="365">
        <v>1140</v>
      </c>
      <c r="C52" s="360" t="s">
        <v>575</v>
      </c>
      <c r="D52" s="365" t="s">
        <v>561</v>
      </c>
      <c r="E52" s="358"/>
      <c r="F52" s="358"/>
      <c r="G52" s="358"/>
      <c r="H52" s="358"/>
      <c r="I52" s="7"/>
    </row>
    <row r="53" spans="1:9" x14ac:dyDescent="0.25">
      <c r="A53" s="360"/>
      <c r="B53" s="365">
        <v>1141</v>
      </c>
      <c r="C53" s="360" t="s">
        <v>576</v>
      </c>
      <c r="D53" s="365" t="s">
        <v>561</v>
      </c>
      <c r="E53" s="358"/>
      <c r="F53" s="358"/>
      <c r="G53" s="358"/>
      <c r="H53" s="358"/>
      <c r="I53" s="7"/>
    </row>
    <row r="54" spans="1:9" x14ac:dyDescent="0.25">
      <c r="A54" s="360"/>
      <c r="B54" s="365">
        <v>1143</v>
      </c>
      <c r="C54" s="360" t="s">
        <v>577</v>
      </c>
      <c r="D54" s="365" t="s">
        <v>561</v>
      </c>
      <c r="E54" s="358"/>
      <c r="F54" s="358"/>
      <c r="G54" s="358"/>
      <c r="H54" s="358"/>
      <c r="I54" s="7"/>
    </row>
    <row r="55" spans="1:9" x14ac:dyDescent="0.25">
      <c r="A55" s="360"/>
      <c r="B55" s="365">
        <v>1145</v>
      </c>
      <c r="C55" s="360" t="s">
        <v>578</v>
      </c>
      <c r="D55" s="365" t="s">
        <v>561</v>
      </c>
      <c r="E55" s="358"/>
      <c r="F55" s="358"/>
      <c r="G55" s="358"/>
      <c r="H55" s="358"/>
      <c r="I55" s="7"/>
    </row>
    <row r="56" spans="1:9" x14ac:dyDescent="0.25">
      <c r="A56" s="360"/>
      <c r="B56" s="365">
        <v>1190</v>
      </c>
      <c r="C56" s="360" t="s">
        <v>579</v>
      </c>
      <c r="D56" s="365" t="s">
        <v>580</v>
      </c>
      <c r="E56" s="358"/>
      <c r="F56" s="358"/>
      <c r="G56" s="358"/>
      <c r="H56" s="358"/>
      <c r="I56" s="7"/>
    </row>
    <row r="57" spans="1:9" x14ac:dyDescent="0.25">
      <c r="A57" s="360"/>
      <c r="B57" s="365">
        <v>1245</v>
      </c>
      <c r="C57" s="360" t="s">
        <v>581</v>
      </c>
      <c r="D57" s="365" t="s">
        <v>561</v>
      </c>
      <c r="E57" s="358"/>
      <c r="F57" s="358"/>
      <c r="G57" s="358"/>
      <c r="H57" s="358"/>
      <c r="I57" s="7"/>
    </row>
    <row r="58" spans="1:9" x14ac:dyDescent="0.25">
      <c r="A58" s="360"/>
      <c r="B58" s="365">
        <v>1246</v>
      </c>
      <c r="C58" s="360" t="s">
        <v>582</v>
      </c>
      <c r="D58" s="365" t="s">
        <v>561</v>
      </c>
      <c r="E58" s="358"/>
      <c r="F58" s="358"/>
      <c r="G58" s="358"/>
      <c r="H58" s="358"/>
      <c r="I58" s="7"/>
    </row>
    <row r="59" spans="1:9" x14ac:dyDescent="0.25">
      <c r="A59" s="360"/>
      <c r="B59" s="365">
        <v>1247</v>
      </c>
      <c r="C59" s="360" t="s">
        <v>583</v>
      </c>
      <c r="D59" s="365" t="s">
        <v>561</v>
      </c>
      <c r="E59" s="358"/>
      <c r="F59" s="358"/>
      <c r="G59" s="358"/>
      <c r="H59" s="358"/>
      <c r="I59" s="7"/>
    </row>
    <row r="60" spans="1:9" x14ac:dyDescent="0.25">
      <c r="A60" s="360"/>
      <c r="B60" s="365">
        <v>1248</v>
      </c>
      <c r="C60" s="360" t="s">
        <v>584</v>
      </c>
      <c r="D60" s="365" t="s">
        <v>561</v>
      </c>
      <c r="E60" s="358"/>
      <c r="F60" s="358"/>
      <c r="G60" s="358"/>
      <c r="H60" s="358"/>
      <c r="I60" s="7"/>
    </row>
    <row r="61" spans="1:9" x14ac:dyDescent="0.25">
      <c r="A61" s="360"/>
      <c r="B61" s="365">
        <v>1249</v>
      </c>
      <c r="C61" s="360" t="s">
        <v>585</v>
      </c>
      <c r="D61" s="365" t="s">
        <v>561</v>
      </c>
      <c r="E61" s="358"/>
      <c r="F61" s="358"/>
      <c r="G61" s="358"/>
      <c r="H61" s="358"/>
      <c r="I61" s="7"/>
    </row>
    <row r="62" spans="1:9" x14ac:dyDescent="0.25">
      <c r="A62" s="360"/>
      <c r="B62" s="365">
        <v>1250</v>
      </c>
      <c r="C62" s="360" t="s">
        <v>586</v>
      </c>
      <c r="D62" s="365" t="s">
        <v>561</v>
      </c>
      <c r="E62" s="358"/>
      <c r="F62" s="358"/>
      <c r="G62" s="358"/>
      <c r="H62" s="358"/>
      <c r="I62" s="7"/>
    </row>
    <row r="63" spans="1:9" x14ac:dyDescent="0.25">
      <c r="A63" s="360"/>
      <c r="B63" s="365">
        <v>1251</v>
      </c>
      <c r="C63" s="360" t="s">
        <v>587</v>
      </c>
      <c r="D63" s="365" t="s">
        <v>561</v>
      </c>
      <c r="E63" s="358"/>
      <c r="F63" s="358"/>
      <c r="G63" s="358"/>
      <c r="H63" s="358"/>
      <c r="I63" s="7"/>
    </row>
    <row r="64" spans="1:9" x14ac:dyDescent="0.25">
      <c r="A64" s="360"/>
      <c r="B64" s="365">
        <v>1252</v>
      </c>
      <c r="C64" s="360" t="s">
        <v>588</v>
      </c>
      <c r="D64" s="365" t="s">
        <v>561</v>
      </c>
      <c r="E64" s="358"/>
      <c r="F64" s="358"/>
      <c r="G64" s="358"/>
      <c r="H64" s="358"/>
      <c r="I64" s="7"/>
    </row>
    <row r="65" spans="1:9" x14ac:dyDescent="0.25">
      <c r="A65" s="360"/>
      <c r="B65" s="365">
        <v>1253</v>
      </c>
      <c r="C65" s="360" t="s">
        <v>589</v>
      </c>
      <c r="D65" s="365" t="s">
        <v>561</v>
      </c>
      <c r="E65" s="358"/>
      <c r="F65" s="358"/>
      <c r="G65" s="358"/>
      <c r="H65" s="358"/>
      <c r="I65" s="7"/>
    </row>
    <row r="66" spans="1:9" x14ac:dyDescent="0.25">
      <c r="A66" s="360"/>
      <c r="B66" s="365">
        <v>1254</v>
      </c>
      <c r="C66" s="360" t="s">
        <v>590</v>
      </c>
      <c r="D66" s="365" t="s">
        <v>561</v>
      </c>
      <c r="E66" s="358"/>
      <c r="F66" s="358"/>
      <c r="G66" s="358"/>
      <c r="H66" s="358"/>
      <c r="I66" s="7"/>
    </row>
    <row r="67" spans="1:9" x14ac:dyDescent="0.25">
      <c r="A67" s="360"/>
      <c r="B67" s="365">
        <v>1255</v>
      </c>
      <c r="C67" s="360" t="s">
        <v>591</v>
      </c>
      <c r="D67" s="365" t="s">
        <v>561</v>
      </c>
      <c r="E67" s="358"/>
      <c r="F67" s="358"/>
      <c r="G67" s="358"/>
      <c r="H67" s="358"/>
      <c r="I67" s="7"/>
    </row>
    <row r="68" spans="1:9" x14ac:dyDescent="0.25">
      <c r="A68" s="360"/>
      <c r="B68" s="365">
        <v>1256</v>
      </c>
      <c r="C68" s="360" t="s">
        <v>592</v>
      </c>
      <c r="D68" s="365" t="s">
        <v>561</v>
      </c>
      <c r="E68" s="358"/>
      <c r="F68" s="358"/>
      <c r="G68" s="358"/>
      <c r="H68" s="358"/>
      <c r="I68" s="7"/>
    </row>
    <row r="69" spans="1:9" x14ac:dyDescent="0.25">
      <c r="A69" s="360"/>
      <c r="B69" s="365">
        <v>1257</v>
      </c>
      <c r="C69" s="360" t="s">
        <v>593</v>
      </c>
      <c r="D69" s="365" t="s">
        <v>561</v>
      </c>
      <c r="E69" s="358"/>
      <c r="F69" s="358"/>
      <c r="G69" s="358"/>
      <c r="H69" s="358"/>
      <c r="I69" s="7"/>
    </row>
    <row r="70" spans="1:9" x14ac:dyDescent="0.25">
      <c r="A70" s="360"/>
      <c r="B70" s="365">
        <v>1258</v>
      </c>
      <c r="C70" s="360" t="s">
        <v>594</v>
      </c>
      <c r="D70" s="365" t="s">
        <v>561</v>
      </c>
      <c r="E70" s="358"/>
      <c r="F70" s="358"/>
      <c r="G70" s="358"/>
      <c r="H70" s="358"/>
      <c r="I70" s="7"/>
    </row>
    <row r="71" spans="1:9" x14ac:dyDescent="0.25">
      <c r="A71" s="360"/>
      <c r="B71" s="365">
        <v>1260</v>
      </c>
      <c r="C71" s="360" t="s">
        <v>595</v>
      </c>
      <c r="D71" s="365" t="s">
        <v>561</v>
      </c>
      <c r="E71" s="358"/>
      <c r="F71" s="358"/>
      <c r="G71" s="358"/>
      <c r="H71" s="358"/>
      <c r="I71" s="7"/>
    </row>
    <row r="72" spans="1:9" x14ac:dyDescent="0.25">
      <c r="A72" s="360"/>
      <c r="B72" s="365">
        <v>1261</v>
      </c>
      <c r="C72" s="360" t="s">
        <v>596</v>
      </c>
      <c r="D72" s="365" t="s">
        <v>561</v>
      </c>
      <c r="E72" s="358"/>
      <c r="F72" s="358"/>
      <c r="G72" s="358"/>
      <c r="H72" s="358"/>
      <c r="I72" s="7"/>
    </row>
    <row r="73" spans="1:9" x14ac:dyDescent="0.25">
      <c r="A73" s="360"/>
      <c r="B73" s="365">
        <v>1263</v>
      </c>
      <c r="C73" s="360" t="s">
        <v>597</v>
      </c>
      <c r="D73" s="365" t="s">
        <v>580</v>
      </c>
      <c r="E73" s="358"/>
      <c r="F73" s="358"/>
      <c r="G73" s="358"/>
      <c r="H73" s="358"/>
      <c r="I73" s="7"/>
    </row>
    <row r="74" spans="1:9" x14ac:dyDescent="0.25">
      <c r="A74" s="360"/>
      <c r="B74" s="365">
        <v>1270</v>
      </c>
      <c r="C74" s="360" t="s">
        <v>598</v>
      </c>
      <c r="D74" s="365" t="s">
        <v>561</v>
      </c>
      <c r="E74" s="358"/>
      <c r="F74" s="358"/>
      <c r="G74" s="358"/>
      <c r="H74" s="358"/>
      <c r="I74" s="7"/>
    </row>
    <row r="75" spans="1:9" x14ac:dyDescent="0.25">
      <c r="A75" s="360"/>
      <c r="B75" s="365">
        <v>1275</v>
      </c>
      <c r="C75" s="360" t="s">
        <v>599</v>
      </c>
      <c r="D75" s="365" t="s">
        <v>580</v>
      </c>
      <c r="E75" s="358"/>
      <c r="F75" s="358"/>
      <c r="G75" s="358"/>
      <c r="H75" s="358"/>
      <c r="I75" s="7"/>
    </row>
    <row r="76" spans="1:9" x14ac:dyDescent="0.25">
      <c r="A76" s="360"/>
      <c r="B76" s="365">
        <v>1280</v>
      </c>
      <c r="C76" s="360" t="s">
        <v>600</v>
      </c>
      <c r="D76" s="365" t="s">
        <v>561</v>
      </c>
      <c r="E76" s="358"/>
      <c r="F76" s="358"/>
      <c r="G76" s="358"/>
      <c r="H76" s="358"/>
      <c r="I76" s="7"/>
    </row>
    <row r="77" spans="1:9" x14ac:dyDescent="0.25">
      <c r="A77" s="360"/>
      <c r="B77" s="365">
        <v>1281</v>
      </c>
      <c r="C77" s="360" t="s">
        <v>601</v>
      </c>
      <c r="D77" s="365" t="s">
        <v>561</v>
      </c>
      <c r="E77" s="358"/>
      <c r="F77" s="358"/>
      <c r="G77" s="358"/>
      <c r="H77" s="358"/>
      <c r="I77" s="7"/>
    </row>
    <row r="78" spans="1:9" x14ac:dyDescent="0.25">
      <c r="A78" s="360"/>
      <c r="B78" s="365">
        <v>1282</v>
      </c>
      <c r="C78" s="360" t="s">
        <v>602</v>
      </c>
      <c r="D78" s="365" t="s">
        <v>561</v>
      </c>
      <c r="E78" s="358"/>
      <c r="F78" s="358"/>
      <c r="G78" s="358"/>
      <c r="H78" s="358"/>
      <c r="I78" s="7"/>
    </row>
    <row r="79" spans="1:9" x14ac:dyDescent="0.25">
      <c r="A79" s="360"/>
      <c r="B79" s="365">
        <v>1283</v>
      </c>
      <c r="C79" s="360" t="s">
        <v>603</v>
      </c>
      <c r="D79" s="365" t="s">
        <v>561</v>
      </c>
      <c r="E79" s="358"/>
      <c r="F79" s="358"/>
      <c r="G79" s="358"/>
      <c r="H79" s="358"/>
      <c r="I79" s="7"/>
    </row>
    <row r="80" spans="1:9" x14ac:dyDescent="0.25">
      <c r="A80" s="360"/>
      <c r="B80" s="365">
        <v>1284</v>
      </c>
      <c r="C80" s="360" t="s">
        <v>604</v>
      </c>
      <c r="D80" s="365" t="s">
        <v>561</v>
      </c>
      <c r="E80" s="358"/>
      <c r="F80" s="358"/>
      <c r="G80" s="358"/>
      <c r="H80" s="358"/>
      <c r="I80" s="7"/>
    </row>
    <row r="81" spans="1:9" x14ac:dyDescent="0.25">
      <c r="A81" s="360"/>
      <c r="B81" s="365">
        <v>1285</v>
      </c>
      <c r="C81" s="360" t="s">
        <v>605</v>
      </c>
      <c r="D81" s="365" t="s">
        <v>561</v>
      </c>
      <c r="E81" s="358"/>
      <c r="F81" s="358"/>
      <c r="G81" s="358"/>
      <c r="H81" s="358"/>
      <c r="I81" s="7"/>
    </row>
    <row r="82" spans="1:9" x14ac:dyDescent="0.25">
      <c r="A82" s="360"/>
      <c r="B82" s="365">
        <v>1287</v>
      </c>
      <c r="C82" s="360" t="s">
        <v>606</v>
      </c>
      <c r="D82" s="365" t="s">
        <v>561</v>
      </c>
      <c r="E82" s="358"/>
      <c r="F82" s="358"/>
      <c r="G82" s="358"/>
      <c r="H82" s="358"/>
      <c r="I82" s="7"/>
    </row>
    <row r="83" spans="1:9" x14ac:dyDescent="0.25">
      <c r="A83" s="360"/>
      <c r="B83" s="365">
        <v>1288</v>
      </c>
      <c r="C83" s="360" t="s">
        <v>607</v>
      </c>
      <c r="D83" s="365" t="s">
        <v>561</v>
      </c>
      <c r="E83" s="358"/>
      <c r="F83" s="358"/>
      <c r="G83" s="358"/>
      <c r="H83" s="358"/>
      <c r="I83" s="7"/>
    </row>
    <row r="84" spans="1:9" x14ac:dyDescent="0.25">
      <c r="A84" s="360"/>
      <c r="B84" s="365">
        <v>1289</v>
      </c>
      <c r="C84" s="360" t="s">
        <v>608</v>
      </c>
      <c r="D84" s="365" t="s">
        <v>561</v>
      </c>
      <c r="E84" s="358"/>
      <c r="F84" s="358"/>
      <c r="G84" s="358"/>
      <c r="H84" s="358"/>
      <c r="I84" s="7"/>
    </row>
    <row r="85" spans="1:9" x14ac:dyDescent="0.25">
      <c r="A85" s="360"/>
      <c r="B85" s="365">
        <v>1290</v>
      </c>
      <c r="C85" s="360" t="s">
        <v>609</v>
      </c>
      <c r="D85" s="365" t="s">
        <v>580</v>
      </c>
      <c r="E85" s="358"/>
      <c r="F85" s="358"/>
      <c r="G85" s="358"/>
      <c r="H85" s="358"/>
      <c r="I85" s="7"/>
    </row>
    <row r="86" spans="1:9" x14ac:dyDescent="0.25">
      <c r="A86" s="360"/>
      <c r="B86" s="365">
        <v>1300</v>
      </c>
      <c r="C86" s="360" t="s">
        <v>610</v>
      </c>
      <c r="D86" s="365" t="s">
        <v>533</v>
      </c>
      <c r="E86" s="358"/>
      <c r="F86" s="358"/>
      <c r="G86" s="358"/>
      <c r="H86" s="358"/>
      <c r="I86" s="7"/>
    </row>
    <row r="87" spans="1:9" x14ac:dyDescent="0.25">
      <c r="A87" s="360"/>
      <c r="B87" s="365">
        <v>1325</v>
      </c>
      <c r="C87" s="360" t="s">
        <v>611</v>
      </c>
      <c r="D87" s="365" t="s">
        <v>533</v>
      </c>
      <c r="E87" s="358"/>
      <c r="F87" s="358"/>
      <c r="G87" s="358"/>
      <c r="H87" s="358"/>
      <c r="I87" s="7"/>
    </row>
    <row r="88" spans="1:9" x14ac:dyDescent="0.25">
      <c r="A88" s="360"/>
      <c r="B88" s="365">
        <v>1350</v>
      </c>
      <c r="C88" s="360" t="s">
        <v>612</v>
      </c>
      <c r="D88" s="365" t="s">
        <v>533</v>
      </c>
      <c r="E88" s="358"/>
      <c r="F88" s="358"/>
      <c r="G88" s="358"/>
      <c r="H88" s="358"/>
      <c r="I88" s="7"/>
    </row>
    <row r="89" spans="1:9" x14ac:dyDescent="0.25">
      <c r="A89" s="360"/>
      <c r="B89" s="365">
        <v>1351</v>
      </c>
      <c r="C89" s="360" t="s">
        <v>613</v>
      </c>
      <c r="D89" s="365" t="s">
        <v>533</v>
      </c>
      <c r="E89" s="358"/>
      <c r="F89" s="358"/>
      <c r="G89" s="358"/>
      <c r="H89" s="358"/>
      <c r="I89" s="7"/>
    </row>
    <row r="90" spans="1:9" x14ac:dyDescent="0.25">
      <c r="A90" s="360"/>
      <c r="B90" s="365">
        <v>1352</v>
      </c>
      <c r="C90" s="360" t="s">
        <v>614</v>
      </c>
      <c r="D90" s="365" t="s">
        <v>533</v>
      </c>
      <c r="E90" s="358"/>
      <c r="F90" s="358"/>
      <c r="G90" s="358"/>
      <c r="H90" s="358"/>
      <c r="I90" s="7"/>
    </row>
    <row r="91" spans="1:9" x14ac:dyDescent="0.25">
      <c r="A91" s="360"/>
      <c r="B91" s="364">
        <v>1400</v>
      </c>
      <c r="C91" s="359" t="s">
        <v>615</v>
      </c>
      <c r="D91" s="364" t="s">
        <v>558</v>
      </c>
      <c r="E91" s="358"/>
      <c r="F91" s="358"/>
      <c r="G91" s="358"/>
      <c r="H91" s="358"/>
      <c r="I91" s="7"/>
    </row>
    <row r="92" spans="1:9" x14ac:dyDescent="0.25">
      <c r="A92" s="7"/>
      <c r="B92" s="7"/>
      <c r="C92" s="7"/>
      <c r="D92" s="7"/>
      <c r="E92" s="7"/>
      <c r="F92" s="358"/>
      <c r="G92" s="358"/>
      <c r="H92" s="358"/>
      <c r="I92" s="7"/>
    </row>
    <row r="93" spans="1:9" x14ac:dyDescent="0.25">
      <c r="A93" s="360"/>
      <c r="B93" s="364">
        <v>1700</v>
      </c>
      <c r="C93" s="359" t="s">
        <v>200</v>
      </c>
      <c r="D93" s="364" t="s">
        <v>531</v>
      </c>
      <c r="E93" s="358"/>
      <c r="F93" s="358"/>
      <c r="G93" s="358"/>
      <c r="H93" s="358"/>
      <c r="I93" s="7"/>
    </row>
    <row r="94" spans="1:9" x14ac:dyDescent="0.25">
      <c r="A94" s="360"/>
      <c r="B94" s="365">
        <v>1810</v>
      </c>
      <c r="C94" s="360" t="s">
        <v>616</v>
      </c>
      <c r="D94" s="365" t="s">
        <v>561</v>
      </c>
      <c r="E94" s="358"/>
      <c r="F94" s="358"/>
      <c r="G94" s="358"/>
      <c r="H94" s="358"/>
      <c r="I94" s="7"/>
    </row>
    <row r="95" spans="1:9" x14ac:dyDescent="0.25">
      <c r="A95" s="360"/>
      <c r="B95" s="365">
        <v>1815</v>
      </c>
      <c r="C95" s="360" t="s">
        <v>617</v>
      </c>
      <c r="D95" s="365" t="s">
        <v>561</v>
      </c>
      <c r="E95" s="358"/>
      <c r="F95" s="358"/>
      <c r="G95" s="358"/>
      <c r="H95" s="358"/>
      <c r="I95" s="7"/>
    </row>
    <row r="96" spans="1:9" x14ac:dyDescent="0.25">
      <c r="A96" s="360"/>
      <c r="B96" s="365">
        <v>1818</v>
      </c>
      <c r="C96" s="360" t="s">
        <v>618</v>
      </c>
      <c r="D96" s="365" t="s">
        <v>580</v>
      </c>
      <c r="E96" s="358"/>
      <c r="F96" s="358"/>
      <c r="G96" s="358"/>
      <c r="H96" s="358"/>
      <c r="I96" s="7"/>
    </row>
    <row r="97" spans="1:9" x14ac:dyDescent="0.25">
      <c r="A97" s="360"/>
      <c r="B97" s="365">
        <v>1820</v>
      </c>
      <c r="C97" s="360" t="s">
        <v>619</v>
      </c>
      <c r="D97" s="365" t="s">
        <v>561</v>
      </c>
      <c r="E97" s="358"/>
      <c r="F97" s="358"/>
      <c r="G97" s="358"/>
      <c r="H97" s="358"/>
      <c r="I97" s="7"/>
    </row>
    <row r="98" spans="1:9" x14ac:dyDescent="0.25">
      <c r="A98" s="360"/>
      <c r="B98" s="365">
        <v>1825</v>
      </c>
      <c r="C98" s="360" t="s">
        <v>620</v>
      </c>
      <c r="D98" s="365" t="s">
        <v>561</v>
      </c>
      <c r="E98" s="358"/>
      <c r="F98" s="358"/>
      <c r="G98" s="358"/>
      <c r="H98" s="358"/>
      <c r="I98" s="7"/>
    </row>
    <row r="99" spans="1:9" x14ac:dyDescent="0.25">
      <c r="A99" s="360"/>
      <c r="B99" s="365">
        <v>1830</v>
      </c>
      <c r="C99" s="360" t="s">
        <v>621</v>
      </c>
      <c r="D99" s="365" t="s">
        <v>580</v>
      </c>
      <c r="E99" s="358"/>
      <c r="F99" s="358"/>
      <c r="G99" s="358"/>
      <c r="H99" s="358"/>
      <c r="I99" s="7"/>
    </row>
    <row r="100" spans="1:9" x14ac:dyDescent="0.25">
      <c r="A100" s="360"/>
      <c r="B100" s="365">
        <v>1840</v>
      </c>
      <c r="C100" s="360" t="s">
        <v>622</v>
      </c>
      <c r="D100" s="365" t="s">
        <v>561</v>
      </c>
      <c r="E100" s="358"/>
      <c r="F100" s="358"/>
      <c r="G100" s="358"/>
      <c r="H100" s="358"/>
      <c r="I100" s="7"/>
    </row>
    <row r="101" spans="1:9" x14ac:dyDescent="0.25">
      <c r="A101" s="360"/>
      <c r="B101" s="365">
        <v>1845</v>
      </c>
      <c r="C101" s="360" t="s">
        <v>623</v>
      </c>
      <c r="D101" s="365" t="s">
        <v>561</v>
      </c>
      <c r="E101" s="358"/>
      <c r="F101" s="358"/>
      <c r="G101" s="358"/>
      <c r="H101" s="358"/>
      <c r="I101" s="7"/>
    </row>
    <row r="102" spans="1:9" x14ac:dyDescent="0.25">
      <c r="A102" s="360"/>
      <c r="B102" s="365">
        <v>1848</v>
      </c>
      <c r="C102" s="360" t="s">
        <v>624</v>
      </c>
      <c r="D102" s="365" t="s">
        <v>580</v>
      </c>
      <c r="E102" s="358"/>
      <c r="F102" s="358"/>
      <c r="G102" s="358"/>
      <c r="H102" s="358"/>
      <c r="I102" s="7"/>
    </row>
    <row r="103" spans="1:9" x14ac:dyDescent="0.25">
      <c r="A103" s="360"/>
      <c r="B103" s="365">
        <v>1850</v>
      </c>
      <c r="C103" s="360" t="s">
        <v>625</v>
      </c>
      <c r="D103" s="365" t="s">
        <v>561</v>
      </c>
      <c r="E103" s="358"/>
      <c r="F103" s="358"/>
      <c r="G103" s="358"/>
      <c r="H103" s="358"/>
      <c r="I103" s="7"/>
    </row>
    <row r="104" spans="1:9" x14ac:dyDescent="0.25">
      <c r="A104" s="360"/>
      <c r="B104" s="365">
        <v>1855</v>
      </c>
      <c r="C104" s="360" t="s">
        <v>626</v>
      </c>
      <c r="D104" s="365" t="s">
        <v>561</v>
      </c>
      <c r="E104" s="358"/>
      <c r="F104" s="358"/>
      <c r="G104" s="358"/>
      <c r="H104" s="358"/>
      <c r="I104" s="7"/>
    </row>
    <row r="105" spans="1:9" x14ac:dyDescent="0.25">
      <c r="A105" s="360"/>
      <c r="B105" s="365">
        <v>1858</v>
      </c>
      <c r="C105" s="360" t="s">
        <v>627</v>
      </c>
      <c r="D105" s="365" t="s">
        <v>580</v>
      </c>
      <c r="E105" s="358"/>
      <c r="F105" s="358"/>
      <c r="G105" s="358"/>
      <c r="H105" s="358"/>
      <c r="I105" s="7"/>
    </row>
    <row r="106" spans="1:9" x14ac:dyDescent="0.25">
      <c r="A106" s="360"/>
      <c r="B106" s="365">
        <v>1860</v>
      </c>
      <c r="C106" s="360" t="s">
        <v>628</v>
      </c>
      <c r="D106" s="365" t="s">
        <v>561</v>
      </c>
      <c r="E106" s="358"/>
      <c r="F106" s="358"/>
      <c r="G106" s="358"/>
      <c r="H106" s="358"/>
      <c r="I106" s="7"/>
    </row>
    <row r="107" spans="1:9" x14ac:dyDescent="0.25">
      <c r="A107" s="360"/>
      <c r="B107" s="365">
        <v>1865</v>
      </c>
      <c r="C107" s="360" t="s">
        <v>629</v>
      </c>
      <c r="D107" s="365" t="s">
        <v>561</v>
      </c>
      <c r="E107" s="358"/>
      <c r="F107" s="358"/>
      <c r="G107" s="358"/>
      <c r="H107" s="358"/>
      <c r="I107" s="7"/>
    </row>
    <row r="108" spans="1:9" x14ac:dyDescent="0.25">
      <c r="A108" s="360"/>
      <c r="B108" s="365">
        <v>1870</v>
      </c>
      <c r="C108" s="360" t="s">
        <v>630</v>
      </c>
      <c r="D108" s="365" t="s">
        <v>580</v>
      </c>
      <c r="E108" s="358"/>
      <c r="F108" s="358"/>
      <c r="G108" s="358"/>
      <c r="H108" s="358"/>
      <c r="I108" s="7"/>
    </row>
    <row r="109" spans="1:9" x14ac:dyDescent="0.25">
      <c r="A109" s="360"/>
      <c r="B109" s="365">
        <v>1871</v>
      </c>
      <c r="C109" s="360" t="s">
        <v>631</v>
      </c>
      <c r="D109" s="365" t="s">
        <v>561</v>
      </c>
      <c r="E109" s="358"/>
      <c r="F109" s="358"/>
      <c r="G109" s="358"/>
      <c r="H109" s="358"/>
      <c r="I109" s="7"/>
    </row>
    <row r="110" spans="1:9" x14ac:dyDescent="0.25">
      <c r="A110" s="360"/>
      <c r="B110" s="365">
        <v>1872</v>
      </c>
      <c r="C110" s="360" t="s">
        <v>632</v>
      </c>
      <c r="D110" s="365" t="s">
        <v>561</v>
      </c>
      <c r="E110" s="358"/>
      <c r="F110" s="358"/>
      <c r="G110" s="358"/>
      <c r="H110" s="358"/>
      <c r="I110" s="7"/>
    </row>
    <row r="111" spans="1:9" x14ac:dyDescent="0.25">
      <c r="A111" s="360"/>
      <c r="B111" s="365">
        <v>1873</v>
      </c>
      <c r="C111" s="360" t="s">
        <v>633</v>
      </c>
      <c r="D111" s="365" t="s">
        <v>580</v>
      </c>
      <c r="E111" s="358"/>
      <c r="F111" s="358"/>
      <c r="G111" s="358"/>
      <c r="H111" s="358"/>
      <c r="I111" s="7"/>
    </row>
    <row r="112" spans="1:9" x14ac:dyDescent="0.25">
      <c r="A112" s="360"/>
      <c r="B112" s="365">
        <v>1880</v>
      </c>
      <c r="C112" s="360" t="s">
        <v>634</v>
      </c>
      <c r="D112" s="365" t="s">
        <v>533</v>
      </c>
      <c r="E112" s="358"/>
      <c r="F112" s="358"/>
      <c r="G112" s="358"/>
      <c r="H112" s="358"/>
      <c r="I112" s="7"/>
    </row>
    <row r="113" spans="1:9" x14ac:dyDescent="0.25">
      <c r="A113" s="360"/>
      <c r="B113" s="364">
        <v>1890</v>
      </c>
      <c r="C113" s="359" t="s">
        <v>635</v>
      </c>
      <c r="D113" s="364" t="s">
        <v>558</v>
      </c>
      <c r="E113" s="358"/>
      <c r="F113" s="358"/>
      <c r="G113" s="358"/>
      <c r="H113" s="358"/>
      <c r="I113" s="7"/>
    </row>
    <row r="114" spans="1:9" x14ac:dyDescent="0.25">
      <c r="A114" s="7"/>
      <c r="B114" s="7"/>
      <c r="C114" s="7"/>
      <c r="D114" s="7"/>
      <c r="E114" s="7"/>
      <c r="F114" s="358"/>
      <c r="G114" s="358"/>
      <c r="H114" s="358"/>
      <c r="I114" s="7"/>
    </row>
    <row r="115" spans="1:9" x14ac:dyDescent="0.25">
      <c r="A115" s="359"/>
      <c r="B115" s="7"/>
      <c r="C115" s="7"/>
      <c r="D115" s="7"/>
      <c r="E115" s="7"/>
      <c r="F115" s="358"/>
      <c r="G115" s="358"/>
      <c r="H115" s="358"/>
      <c r="I115" s="7"/>
    </row>
    <row r="116" spans="1:9" x14ac:dyDescent="0.25">
      <c r="A116" s="7"/>
      <c r="B116" s="7"/>
      <c r="C116" s="7"/>
      <c r="D116" s="7"/>
      <c r="E116" s="7"/>
      <c r="F116" s="358"/>
      <c r="G116" s="358"/>
      <c r="H116" s="358"/>
      <c r="I116" s="7"/>
    </row>
    <row r="117" spans="1:9" x14ac:dyDescent="0.25">
      <c r="A117" s="360"/>
      <c r="B117" s="364">
        <v>2000</v>
      </c>
      <c r="C117" s="359" t="s">
        <v>636</v>
      </c>
      <c r="D117" s="364" t="s">
        <v>531</v>
      </c>
      <c r="E117" s="358"/>
      <c r="F117" s="358"/>
      <c r="G117" s="358"/>
      <c r="H117" s="358"/>
      <c r="I117" s="7"/>
    </row>
    <row r="118" spans="1:9" x14ac:dyDescent="0.25">
      <c r="A118" s="360"/>
      <c r="B118" s="365">
        <v>2100</v>
      </c>
      <c r="C118" s="360" t="s">
        <v>637</v>
      </c>
      <c r="D118" s="365" t="s">
        <v>533</v>
      </c>
      <c r="E118" s="358"/>
      <c r="F118" s="358"/>
      <c r="G118" s="358"/>
      <c r="H118" s="358"/>
      <c r="I118" s="7"/>
    </row>
    <row r="119" spans="1:9" x14ac:dyDescent="0.25">
      <c r="A119" s="360"/>
      <c r="B119" s="365">
        <v>2110</v>
      </c>
      <c r="C119" s="360" t="s">
        <v>638</v>
      </c>
      <c r="D119" s="365" t="s">
        <v>533</v>
      </c>
      <c r="E119" s="358"/>
      <c r="F119" s="358"/>
      <c r="G119" s="358"/>
      <c r="H119" s="358"/>
      <c r="I119" s="7"/>
    </row>
    <row r="120" spans="1:9" x14ac:dyDescent="0.25">
      <c r="A120" s="360"/>
      <c r="B120" s="365">
        <v>2115</v>
      </c>
      <c r="C120" s="360" t="s">
        <v>639</v>
      </c>
      <c r="D120" s="365" t="s">
        <v>533</v>
      </c>
      <c r="E120" s="358"/>
      <c r="F120" s="358"/>
      <c r="G120" s="358"/>
      <c r="H120" s="358"/>
      <c r="I120" s="7"/>
    </row>
    <row r="121" spans="1:9" x14ac:dyDescent="0.25">
      <c r="A121" s="360"/>
      <c r="B121" s="365">
        <v>2120</v>
      </c>
      <c r="C121" s="360" t="s">
        <v>640</v>
      </c>
      <c r="D121" s="365" t="s">
        <v>533</v>
      </c>
      <c r="E121" s="358"/>
      <c r="F121" s="358"/>
      <c r="G121" s="358"/>
      <c r="H121" s="358"/>
      <c r="I121" s="7"/>
    </row>
    <row r="122" spans="1:9" x14ac:dyDescent="0.25">
      <c r="A122" s="360"/>
      <c r="B122" s="365">
        <v>2130</v>
      </c>
      <c r="C122" s="360" t="s">
        <v>641</v>
      </c>
      <c r="D122" s="365" t="s">
        <v>533</v>
      </c>
      <c r="E122" s="358"/>
      <c r="F122" s="358"/>
      <c r="G122" s="358"/>
      <c r="H122" s="358"/>
      <c r="I122" s="7"/>
    </row>
    <row r="123" spans="1:9" x14ac:dyDescent="0.25">
      <c r="A123" s="360"/>
      <c r="B123" s="365">
        <v>2131</v>
      </c>
      <c r="C123" s="360" t="s">
        <v>642</v>
      </c>
      <c r="D123" s="365" t="s">
        <v>533</v>
      </c>
      <c r="E123" s="358"/>
      <c r="F123" s="358"/>
      <c r="G123" s="358"/>
      <c r="H123" s="358"/>
      <c r="I123" s="7"/>
    </row>
    <row r="124" spans="1:9" x14ac:dyDescent="0.25">
      <c r="A124" s="360"/>
      <c r="B124" s="365">
        <v>2133</v>
      </c>
      <c r="C124" s="360" t="s">
        <v>643</v>
      </c>
      <c r="D124" s="365" t="s">
        <v>533</v>
      </c>
      <c r="E124" s="358"/>
      <c r="F124" s="358"/>
      <c r="G124" s="358"/>
      <c r="H124" s="358"/>
      <c r="I124" s="7"/>
    </row>
    <row r="125" spans="1:9" x14ac:dyDescent="0.25">
      <c r="A125" s="360"/>
      <c r="B125" s="365">
        <v>2135</v>
      </c>
      <c r="C125" s="360" t="s">
        <v>644</v>
      </c>
      <c r="D125" s="365" t="s">
        <v>533</v>
      </c>
      <c r="E125" s="358"/>
      <c r="F125" s="358"/>
      <c r="G125" s="358"/>
      <c r="H125" s="358"/>
      <c r="I125" s="7"/>
    </row>
    <row r="126" spans="1:9" x14ac:dyDescent="0.25">
      <c r="A126" s="360"/>
      <c r="B126" s="365">
        <v>2136</v>
      </c>
      <c r="C126" s="360" t="s">
        <v>645</v>
      </c>
      <c r="D126" s="365" t="s">
        <v>533</v>
      </c>
      <c r="E126" s="358"/>
      <c r="F126" s="358"/>
      <c r="G126" s="358"/>
      <c r="H126" s="358"/>
      <c r="I126" s="7"/>
    </row>
    <row r="127" spans="1:9" x14ac:dyDescent="0.25">
      <c r="A127" s="360"/>
      <c r="B127" s="365">
        <v>2140</v>
      </c>
      <c r="C127" s="360" t="s">
        <v>646</v>
      </c>
      <c r="D127" s="365" t="s">
        <v>533</v>
      </c>
      <c r="E127" s="358"/>
      <c r="F127" s="358"/>
      <c r="G127" s="358"/>
      <c r="H127" s="358"/>
      <c r="I127" s="7"/>
    </row>
    <row r="128" spans="1:9" x14ac:dyDescent="0.25">
      <c r="A128" s="360"/>
      <c r="B128" s="365">
        <v>2170</v>
      </c>
      <c r="C128" s="360" t="s">
        <v>647</v>
      </c>
      <c r="D128" s="365" t="s">
        <v>533</v>
      </c>
      <c r="E128" s="358"/>
      <c r="F128" s="358"/>
      <c r="G128" s="358"/>
      <c r="H128" s="358"/>
      <c r="I128" s="7"/>
    </row>
    <row r="129" spans="1:9" x14ac:dyDescent="0.25">
      <c r="A129" s="360"/>
      <c r="B129" s="365">
        <v>2180</v>
      </c>
      <c r="C129" s="360" t="s">
        <v>648</v>
      </c>
      <c r="D129" s="365" t="s">
        <v>561</v>
      </c>
      <c r="E129" s="358"/>
      <c r="F129" s="358"/>
      <c r="G129" s="358"/>
      <c r="H129" s="358"/>
      <c r="I129" s="7"/>
    </row>
    <row r="130" spans="1:9" x14ac:dyDescent="0.25">
      <c r="A130" s="360"/>
      <c r="B130" s="365">
        <v>2185</v>
      </c>
      <c r="C130" s="360" t="s">
        <v>649</v>
      </c>
      <c r="D130" s="365" t="s">
        <v>561</v>
      </c>
      <c r="E130" s="358"/>
      <c r="F130" s="358"/>
      <c r="G130" s="358"/>
      <c r="H130" s="358"/>
      <c r="I130" s="7"/>
    </row>
    <row r="131" spans="1:9" x14ac:dyDescent="0.25">
      <c r="A131" s="360"/>
      <c r="B131" s="365">
        <v>2190</v>
      </c>
      <c r="C131" s="360" t="s">
        <v>650</v>
      </c>
      <c r="D131" s="365" t="s">
        <v>561</v>
      </c>
      <c r="E131" s="358"/>
      <c r="F131" s="358"/>
      <c r="G131" s="358"/>
      <c r="H131" s="358"/>
      <c r="I131" s="7"/>
    </row>
    <row r="132" spans="1:9" x14ac:dyDescent="0.25">
      <c r="A132" s="360"/>
      <c r="B132" s="365">
        <v>2195</v>
      </c>
      <c r="C132" s="360" t="s">
        <v>651</v>
      </c>
      <c r="D132" s="365" t="s">
        <v>580</v>
      </c>
      <c r="E132" s="358"/>
      <c r="F132" s="358"/>
      <c r="G132" s="358"/>
      <c r="H132" s="358"/>
      <c r="I132" s="7"/>
    </row>
    <row r="133" spans="1:9" x14ac:dyDescent="0.25">
      <c r="A133" s="360"/>
      <c r="B133" s="365">
        <v>2212</v>
      </c>
      <c r="C133" s="360" t="s">
        <v>652</v>
      </c>
      <c r="D133" s="365" t="s">
        <v>561</v>
      </c>
      <c r="E133" s="358"/>
      <c r="F133" s="358"/>
      <c r="G133" s="358"/>
      <c r="H133" s="358"/>
      <c r="I133" s="7"/>
    </row>
    <row r="134" spans="1:9" x14ac:dyDescent="0.25">
      <c r="A134" s="360"/>
      <c r="B134" s="365">
        <v>2213</v>
      </c>
      <c r="C134" s="360" t="s">
        <v>653</v>
      </c>
      <c r="D134" s="365" t="s">
        <v>561</v>
      </c>
      <c r="E134" s="358"/>
      <c r="F134" s="358"/>
      <c r="G134" s="358"/>
      <c r="H134" s="358"/>
      <c r="I134" s="7"/>
    </row>
    <row r="135" spans="1:9" x14ac:dyDescent="0.25">
      <c r="A135" s="360"/>
      <c r="B135" s="365">
        <v>2214</v>
      </c>
      <c r="C135" s="360" t="s">
        <v>654</v>
      </c>
      <c r="D135" s="365" t="s">
        <v>561</v>
      </c>
      <c r="E135" s="358"/>
      <c r="F135" s="358"/>
      <c r="G135" s="358"/>
      <c r="H135" s="358"/>
      <c r="I135" s="7"/>
    </row>
    <row r="136" spans="1:9" x14ac:dyDescent="0.25">
      <c r="A136" s="360"/>
      <c r="B136" s="365">
        <v>2220</v>
      </c>
      <c r="C136" s="360" t="s">
        <v>655</v>
      </c>
      <c r="D136" s="365" t="s">
        <v>580</v>
      </c>
      <c r="E136" s="358"/>
      <c r="F136" s="358"/>
      <c r="G136" s="358"/>
      <c r="H136" s="358"/>
      <c r="I136" s="7"/>
    </row>
    <row r="137" spans="1:9" x14ac:dyDescent="0.25">
      <c r="A137" s="360"/>
      <c r="B137" s="365">
        <v>2230</v>
      </c>
      <c r="C137" s="360" t="s">
        <v>656</v>
      </c>
      <c r="D137" s="365" t="s">
        <v>533</v>
      </c>
      <c r="E137" s="358"/>
      <c r="F137" s="358"/>
      <c r="G137" s="358"/>
      <c r="H137" s="358"/>
      <c r="I137" s="7"/>
    </row>
    <row r="138" spans="1:9" x14ac:dyDescent="0.25">
      <c r="A138" s="360"/>
      <c r="B138" s="365">
        <v>2240</v>
      </c>
      <c r="C138" s="360" t="s">
        <v>657</v>
      </c>
      <c r="D138" s="365" t="s">
        <v>533</v>
      </c>
      <c r="E138" s="358"/>
      <c r="F138" s="358"/>
      <c r="G138" s="358"/>
      <c r="H138" s="358"/>
      <c r="I138" s="7"/>
    </row>
    <row r="139" spans="1:9" x14ac:dyDescent="0.25">
      <c r="A139" s="360"/>
      <c r="B139" s="365">
        <v>2250</v>
      </c>
      <c r="C139" s="360" t="s">
        <v>658</v>
      </c>
      <c r="D139" s="365" t="s">
        <v>533</v>
      </c>
      <c r="E139" s="358"/>
      <c r="F139" s="358"/>
      <c r="G139" s="358"/>
      <c r="H139" s="358"/>
      <c r="I139" s="7"/>
    </row>
    <row r="140" spans="1:9" x14ac:dyDescent="0.25">
      <c r="A140" s="360"/>
      <c r="B140" s="365">
        <v>2372</v>
      </c>
      <c r="C140" s="360" t="s">
        <v>659</v>
      </c>
      <c r="D140" s="365" t="s">
        <v>561</v>
      </c>
      <c r="E140" s="358"/>
      <c r="F140" s="358"/>
      <c r="G140" s="358"/>
      <c r="H140" s="358"/>
      <c r="I140" s="7"/>
    </row>
    <row r="141" spans="1:9" x14ac:dyDescent="0.25">
      <c r="A141" s="360"/>
      <c r="B141" s="365">
        <v>2375</v>
      </c>
      <c r="C141" s="360" t="s">
        <v>660</v>
      </c>
      <c r="D141" s="365" t="s">
        <v>561</v>
      </c>
      <c r="E141" s="358"/>
      <c r="F141" s="358"/>
      <c r="G141" s="358"/>
      <c r="H141" s="358"/>
      <c r="I141" s="7"/>
    </row>
    <row r="142" spans="1:9" x14ac:dyDescent="0.25">
      <c r="A142" s="360"/>
      <c r="B142" s="365">
        <v>2385</v>
      </c>
      <c r="C142" s="360" t="s">
        <v>661</v>
      </c>
      <c r="D142" s="365" t="s">
        <v>561</v>
      </c>
      <c r="E142" s="358"/>
      <c r="F142" s="358"/>
      <c r="G142" s="358"/>
      <c r="H142" s="358"/>
      <c r="I142" s="7"/>
    </row>
    <row r="143" spans="1:9" x14ac:dyDescent="0.25">
      <c r="A143" s="360"/>
      <c r="B143" s="365">
        <v>2390</v>
      </c>
      <c r="C143" s="360" t="s">
        <v>662</v>
      </c>
      <c r="D143" s="365" t="s">
        <v>580</v>
      </c>
      <c r="E143" s="358"/>
      <c r="F143" s="358"/>
      <c r="G143" s="358"/>
      <c r="H143" s="358"/>
      <c r="I143" s="7"/>
    </row>
    <row r="144" spans="1:9" x14ac:dyDescent="0.25">
      <c r="A144" s="360"/>
      <c r="B144" s="365">
        <v>2395</v>
      </c>
      <c r="C144" s="360" t="s">
        <v>663</v>
      </c>
      <c r="D144" s="365" t="s">
        <v>533</v>
      </c>
      <c r="E144" s="358"/>
      <c r="F144" s="358"/>
      <c r="G144" s="358"/>
      <c r="H144" s="358"/>
      <c r="I144" s="7"/>
    </row>
    <row r="145" spans="1:9" x14ac:dyDescent="0.25">
      <c r="A145" s="360"/>
      <c r="B145" s="365">
        <v>2410</v>
      </c>
      <c r="C145" s="360" t="s">
        <v>664</v>
      </c>
      <c r="D145" s="365" t="s">
        <v>561</v>
      </c>
      <c r="E145" s="358"/>
      <c r="F145" s="358"/>
      <c r="G145" s="358"/>
      <c r="H145" s="358"/>
      <c r="I145" s="7"/>
    </row>
    <row r="146" spans="1:9" x14ac:dyDescent="0.25">
      <c r="A146" s="360"/>
      <c r="B146" s="365">
        <v>2411</v>
      </c>
      <c r="C146" s="360" t="s">
        <v>665</v>
      </c>
      <c r="D146" s="365" t="s">
        <v>561</v>
      </c>
      <c r="E146" s="358"/>
      <c r="F146" s="358"/>
      <c r="G146" s="358"/>
      <c r="H146" s="358"/>
      <c r="I146" s="7"/>
    </row>
    <row r="147" spans="1:9" x14ac:dyDescent="0.25">
      <c r="A147" s="360"/>
      <c r="B147" s="365">
        <v>2412</v>
      </c>
      <c r="C147" s="360" t="s">
        <v>666</v>
      </c>
      <c r="D147" s="365" t="s">
        <v>561</v>
      </c>
      <c r="E147" s="358"/>
      <c r="F147" s="358"/>
      <c r="G147" s="358"/>
      <c r="H147" s="358"/>
      <c r="I147" s="7"/>
    </row>
    <row r="148" spans="1:9" x14ac:dyDescent="0.25">
      <c r="A148" s="360"/>
      <c r="B148" s="365">
        <v>2415</v>
      </c>
      <c r="C148" s="360" t="s">
        <v>667</v>
      </c>
      <c r="D148" s="365" t="s">
        <v>561</v>
      </c>
      <c r="E148" s="358"/>
      <c r="F148" s="358"/>
      <c r="G148" s="358"/>
      <c r="H148" s="358"/>
      <c r="I148" s="7"/>
    </row>
    <row r="149" spans="1:9" x14ac:dyDescent="0.25">
      <c r="A149" s="360"/>
      <c r="B149" s="365">
        <v>2417</v>
      </c>
      <c r="C149" s="360" t="s">
        <v>668</v>
      </c>
      <c r="D149" s="365" t="s">
        <v>561</v>
      </c>
      <c r="E149" s="358"/>
      <c r="F149" s="358"/>
      <c r="G149" s="358"/>
      <c r="H149" s="358"/>
      <c r="I149" s="7"/>
    </row>
    <row r="150" spans="1:9" x14ac:dyDescent="0.25">
      <c r="A150" s="360"/>
      <c r="B150" s="365">
        <v>2420</v>
      </c>
      <c r="C150" s="360" t="s">
        <v>669</v>
      </c>
      <c r="D150" s="365" t="s">
        <v>561</v>
      </c>
      <c r="E150" s="358"/>
      <c r="F150" s="358"/>
      <c r="G150" s="358"/>
      <c r="H150" s="358"/>
      <c r="I150" s="7"/>
    </row>
    <row r="151" spans="1:9" x14ac:dyDescent="0.25">
      <c r="A151" s="360"/>
      <c r="B151" s="365">
        <v>2422</v>
      </c>
      <c r="C151" s="360" t="s">
        <v>670</v>
      </c>
      <c r="D151" s="365" t="s">
        <v>561</v>
      </c>
      <c r="E151" s="358"/>
      <c r="F151" s="358"/>
      <c r="G151" s="358"/>
      <c r="H151" s="358"/>
      <c r="I151" s="7"/>
    </row>
    <row r="152" spans="1:9" x14ac:dyDescent="0.25">
      <c r="A152" s="360"/>
      <c r="B152" s="365">
        <v>2425</v>
      </c>
      <c r="C152" s="360" t="s">
        <v>671</v>
      </c>
      <c r="D152" s="365" t="s">
        <v>561</v>
      </c>
      <c r="E152" s="358"/>
      <c r="F152" s="358"/>
      <c r="G152" s="358"/>
      <c r="H152" s="358"/>
      <c r="I152" s="7"/>
    </row>
    <row r="153" spans="1:9" x14ac:dyDescent="0.25">
      <c r="A153" s="360"/>
      <c r="B153" s="365">
        <v>2430</v>
      </c>
      <c r="C153" s="360" t="s">
        <v>672</v>
      </c>
      <c r="D153" s="365" t="s">
        <v>561</v>
      </c>
      <c r="E153" s="358"/>
      <c r="F153" s="358"/>
      <c r="G153" s="358"/>
      <c r="H153" s="358"/>
      <c r="I153" s="7"/>
    </row>
    <row r="154" spans="1:9" x14ac:dyDescent="0.25">
      <c r="A154" s="360"/>
      <c r="B154" s="365">
        <v>2459</v>
      </c>
      <c r="C154" s="360" t="s">
        <v>673</v>
      </c>
      <c r="D154" s="365" t="s">
        <v>561</v>
      </c>
      <c r="E154" s="358"/>
      <c r="F154" s="358"/>
      <c r="G154" s="358"/>
      <c r="H154" s="358"/>
      <c r="I154" s="7"/>
    </row>
    <row r="155" spans="1:9" x14ac:dyDescent="0.25">
      <c r="A155" s="360"/>
      <c r="B155" s="365">
        <v>2460</v>
      </c>
      <c r="C155" s="360" t="s">
        <v>674</v>
      </c>
      <c r="D155" s="365" t="s">
        <v>561</v>
      </c>
      <c r="E155" s="358"/>
      <c r="F155" s="358"/>
      <c r="G155" s="358"/>
      <c r="H155" s="358"/>
      <c r="I155" s="7"/>
    </row>
    <row r="156" spans="1:9" x14ac:dyDescent="0.25">
      <c r="A156" s="360"/>
      <c r="B156" s="365">
        <v>2461</v>
      </c>
      <c r="C156" s="360" t="s">
        <v>675</v>
      </c>
      <c r="D156" s="365" t="s">
        <v>561</v>
      </c>
      <c r="E156" s="358"/>
      <c r="F156" s="358"/>
      <c r="G156" s="358"/>
      <c r="H156" s="358"/>
      <c r="I156" s="7"/>
    </row>
    <row r="157" spans="1:9" x14ac:dyDescent="0.25">
      <c r="A157" s="360"/>
      <c r="B157" s="365">
        <v>2462</v>
      </c>
      <c r="C157" s="360" t="s">
        <v>676</v>
      </c>
      <c r="D157" s="365" t="s">
        <v>561</v>
      </c>
      <c r="E157" s="358"/>
      <c r="F157" s="358"/>
      <c r="G157" s="358"/>
      <c r="H157" s="358"/>
      <c r="I157" s="7"/>
    </row>
    <row r="158" spans="1:9" x14ac:dyDescent="0.25">
      <c r="A158" s="360"/>
      <c r="B158" s="365">
        <v>2470</v>
      </c>
      <c r="C158" s="360" t="s">
        <v>677</v>
      </c>
      <c r="D158" s="365" t="s">
        <v>561</v>
      </c>
      <c r="E158" s="358"/>
      <c r="F158" s="358"/>
      <c r="G158" s="358"/>
      <c r="H158" s="358"/>
      <c r="I158" s="7"/>
    </row>
    <row r="159" spans="1:9" x14ac:dyDescent="0.25">
      <c r="A159" s="360"/>
      <c r="B159" s="365">
        <v>2471</v>
      </c>
      <c r="C159" s="360" t="s">
        <v>678</v>
      </c>
      <c r="D159" s="365" t="s">
        <v>561</v>
      </c>
      <c r="E159" s="358"/>
      <c r="F159" s="358"/>
      <c r="G159" s="358"/>
      <c r="H159" s="358"/>
      <c r="I159" s="7"/>
    </row>
    <row r="160" spans="1:9" x14ac:dyDescent="0.25">
      <c r="A160" s="360"/>
      <c r="B160" s="365">
        <v>2472</v>
      </c>
      <c r="C160" s="360" t="s">
        <v>679</v>
      </c>
      <c r="D160" s="365" t="s">
        <v>561</v>
      </c>
      <c r="E160" s="358"/>
      <c r="F160" s="358"/>
      <c r="G160" s="358"/>
      <c r="H160" s="358"/>
      <c r="I160" s="7"/>
    </row>
    <row r="161" spans="1:9" x14ac:dyDescent="0.25">
      <c r="A161" s="360"/>
      <c r="B161" s="365">
        <v>2473</v>
      </c>
      <c r="C161" s="360" t="s">
        <v>680</v>
      </c>
      <c r="D161" s="365" t="s">
        <v>561</v>
      </c>
      <c r="E161" s="358"/>
      <c r="F161" s="358"/>
      <c r="G161" s="358"/>
      <c r="H161" s="358"/>
      <c r="I161" s="7"/>
    </row>
    <row r="162" spans="1:9" x14ac:dyDescent="0.25">
      <c r="A162" s="360"/>
      <c r="B162" s="365">
        <v>2474</v>
      </c>
      <c r="C162" s="360" t="s">
        <v>681</v>
      </c>
      <c r="D162" s="365" t="s">
        <v>561</v>
      </c>
      <c r="E162" s="358"/>
      <c r="F162" s="358"/>
      <c r="G162" s="358"/>
      <c r="H162" s="358"/>
      <c r="I162" s="7"/>
    </row>
    <row r="163" spans="1:9" x14ac:dyDescent="0.25">
      <c r="A163" s="360"/>
      <c r="B163" s="365">
        <v>2475</v>
      </c>
      <c r="C163" s="360" t="s">
        <v>682</v>
      </c>
      <c r="D163" s="365" t="s">
        <v>561</v>
      </c>
      <c r="E163" s="358"/>
      <c r="F163" s="358"/>
      <c r="G163" s="358"/>
      <c r="H163" s="358"/>
      <c r="I163" s="7"/>
    </row>
    <row r="164" spans="1:9" x14ac:dyDescent="0.25">
      <c r="A164" s="360"/>
      <c r="B164" s="365">
        <v>2476</v>
      </c>
      <c r="C164" s="360" t="s">
        <v>683</v>
      </c>
      <c r="D164" s="365" t="s">
        <v>561</v>
      </c>
      <c r="E164" s="358"/>
      <c r="F164" s="358"/>
      <c r="G164" s="358"/>
      <c r="H164" s="358"/>
      <c r="I164" s="7"/>
    </row>
    <row r="165" spans="1:9" x14ac:dyDescent="0.25">
      <c r="A165" s="360"/>
      <c r="B165" s="365">
        <v>2490</v>
      </c>
      <c r="C165" s="360" t="s">
        <v>684</v>
      </c>
      <c r="D165" s="365" t="s">
        <v>580</v>
      </c>
      <c r="E165" s="358"/>
      <c r="F165" s="358"/>
      <c r="G165" s="358"/>
      <c r="H165" s="358"/>
      <c r="I165" s="7"/>
    </row>
    <row r="166" spans="1:9" x14ac:dyDescent="0.25">
      <c r="A166" s="360"/>
      <c r="B166" s="365">
        <v>2495</v>
      </c>
      <c r="C166" s="360" t="s">
        <v>685</v>
      </c>
      <c r="D166" s="365" t="s">
        <v>533</v>
      </c>
      <c r="E166" s="358"/>
      <c r="F166" s="358"/>
      <c r="G166" s="358"/>
      <c r="H166" s="358"/>
      <c r="I166" s="7"/>
    </row>
    <row r="167" spans="1:9" x14ac:dyDescent="0.25">
      <c r="A167" s="360"/>
      <c r="B167" s="365">
        <v>2496</v>
      </c>
      <c r="C167" s="360" t="s">
        <v>686</v>
      </c>
      <c r="D167" s="365" t="s">
        <v>533</v>
      </c>
      <c r="E167" s="358"/>
      <c r="F167" s="358"/>
      <c r="G167" s="358"/>
      <c r="H167" s="358"/>
      <c r="I167" s="7"/>
    </row>
    <row r="168" spans="1:9" x14ac:dyDescent="0.25">
      <c r="A168" s="360"/>
      <c r="B168" s="365">
        <v>2497</v>
      </c>
      <c r="C168" s="360" t="s">
        <v>687</v>
      </c>
      <c r="D168" s="365" t="s">
        <v>533</v>
      </c>
      <c r="E168" s="358"/>
      <c r="F168" s="358"/>
      <c r="G168" s="358"/>
      <c r="H168" s="358"/>
      <c r="I168" s="7"/>
    </row>
    <row r="169" spans="1:9" x14ac:dyDescent="0.25">
      <c r="A169" s="360"/>
      <c r="B169" s="365">
        <v>2498</v>
      </c>
      <c r="C169" s="360" t="s">
        <v>688</v>
      </c>
      <c r="D169" s="365" t="s">
        <v>533</v>
      </c>
      <c r="E169" s="358"/>
      <c r="F169" s="358"/>
      <c r="G169" s="358"/>
      <c r="H169" s="358"/>
      <c r="I169" s="7"/>
    </row>
    <row r="170" spans="1:9" x14ac:dyDescent="0.25">
      <c r="A170" s="360"/>
      <c r="B170" s="365">
        <v>2499</v>
      </c>
      <c r="C170" s="360" t="s">
        <v>689</v>
      </c>
      <c r="D170" s="365" t="s">
        <v>533</v>
      </c>
      <c r="E170" s="358"/>
      <c r="F170" s="358"/>
      <c r="G170" s="358"/>
      <c r="H170" s="358"/>
      <c r="I170" s="7"/>
    </row>
    <row r="171" spans="1:9" x14ac:dyDescent="0.25">
      <c r="A171" s="360"/>
      <c r="B171" s="364">
        <v>2500</v>
      </c>
      <c r="C171" s="359" t="s">
        <v>690</v>
      </c>
      <c r="D171" s="364" t="s">
        <v>558</v>
      </c>
      <c r="E171" s="358"/>
      <c r="F171" s="358"/>
      <c r="G171" s="358"/>
      <c r="H171" s="358"/>
      <c r="I171" s="7"/>
    </row>
    <row r="172" spans="1:9" x14ac:dyDescent="0.25">
      <c r="A172" s="7"/>
      <c r="B172" s="7"/>
      <c r="C172" s="7"/>
      <c r="D172" s="7"/>
      <c r="E172" s="7"/>
      <c r="F172" s="358"/>
      <c r="G172" s="358"/>
      <c r="H172" s="358"/>
      <c r="I172" s="7"/>
    </row>
    <row r="173" spans="1:9" x14ac:dyDescent="0.25">
      <c r="A173" s="360"/>
      <c r="B173" s="364">
        <v>2600</v>
      </c>
      <c r="C173" s="359" t="s">
        <v>691</v>
      </c>
      <c r="D173" s="364" t="s">
        <v>531</v>
      </c>
      <c r="E173" s="358"/>
      <c r="F173" s="358"/>
      <c r="G173" s="358"/>
      <c r="H173" s="358"/>
      <c r="I173" s="7"/>
    </row>
    <row r="174" spans="1:9" x14ac:dyDescent="0.25">
      <c r="A174" s="360"/>
      <c r="B174" s="365">
        <v>2620</v>
      </c>
      <c r="C174" s="360" t="s">
        <v>692</v>
      </c>
      <c r="D174" s="365" t="s">
        <v>533</v>
      </c>
      <c r="E174" s="358"/>
      <c r="F174" s="358"/>
      <c r="G174" s="358"/>
      <c r="H174" s="358"/>
      <c r="I174" s="7"/>
    </row>
    <row r="175" spans="1:9" x14ac:dyDescent="0.25">
      <c r="A175" s="360"/>
      <c r="B175" s="365">
        <v>2630</v>
      </c>
      <c r="C175" s="360" t="s">
        <v>693</v>
      </c>
      <c r="D175" s="365" t="s">
        <v>533</v>
      </c>
      <c r="E175" s="358"/>
      <c r="F175" s="358"/>
      <c r="G175" s="358"/>
      <c r="H175" s="358"/>
      <c r="I175" s="7"/>
    </row>
    <row r="176" spans="1:9" x14ac:dyDescent="0.25">
      <c r="A176" s="360"/>
      <c r="B176" s="365">
        <v>2650</v>
      </c>
      <c r="C176" s="360" t="s">
        <v>694</v>
      </c>
      <c r="D176" s="365" t="s">
        <v>533</v>
      </c>
      <c r="E176" s="358"/>
      <c r="F176" s="358"/>
      <c r="G176" s="358"/>
      <c r="H176" s="358"/>
      <c r="I176" s="7"/>
    </row>
    <row r="177" spans="1:9" x14ac:dyDescent="0.25">
      <c r="A177" s="360"/>
      <c r="B177" s="364">
        <v>2700</v>
      </c>
      <c r="C177" s="359" t="s">
        <v>695</v>
      </c>
      <c r="D177" s="364" t="s">
        <v>558</v>
      </c>
      <c r="E177" s="358"/>
      <c r="F177" s="358"/>
      <c r="G177" s="358"/>
      <c r="H177" s="358"/>
      <c r="I177" s="7"/>
    </row>
    <row r="178" spans="1:9" x14ac:dyDescent="0.25">
      <c r="A178" s="7"/>
      <c r="B178" s="7"/>
      <c r="C178" s="7"/>
      <c r="D178" s="7"/>
      <c r="E178" s="7"/>
      <c r="F178" s="358"/>
      <c r="G178" s="358"/>
      <c r="H178" s="358"/>
      <c r="I178" s="7"/>
    </row>
    <row r="179" spans="1:9" x14ac:dyDescent="0.25">
      <c r="A179" s="359"/>
      <c r="B179" s="7"/>
      <c r="C179" s="7"/>
      <c r="D179" s="7"/>
      <c r="E179" s="7"/>
      <c r="F179" s="358"/>
      <c r="G179" s="358"/>
      <c r="H179" s="358"/>
      <c r="I179" s="7"/>
    </row>
    <row r="180" spans="1:9" x14ac:dyDescent="0.25">
      <c r="A180" s="7"/>
      <c r="B180" s="7"/>
      <c r="C180" s="7"/>
      <c r="D180" s="7"/>
      <c r="E180" s="7"/>
      <c r="F180" s="358"/>
      <c r="G180" s="358"/>
      <c r="H180" s="358"/>
      <c r="I180" s="7"/>
    </row>
    <row r="181" spans="1:9" x14ac:dyDescent="0.25">
      <c r="A181" s="360"/>
      <c r="B181" s="364">
        <v>3300</v>
      </c>
      <c r="C181" s="359" t="s">
        <v>696</v>
      </c>
      <c r="D181" s="364" t="s">
        <v>531</v>
      </c>
      <c r="E181" s="358"/>
      <c r="F181" s="358"/>
      <c r="G181" s="358"/>
      <c r="H181" s="358"/>
      <c r="I181" s="7"/>
    </row>
    <row r="182" spans="1:9" x14ac:dyDescent="0.25">
      <c r="A182" s="360"/>
      <c r="B182" s="365">
        <v>3305</v>
      </c>
      <c r="C182" s="360" t="s">
        <v>697</v>
      </c>
      <c r="D182" s="365" t="s">
        <v>533</v>
      </c>
      <c r="E182" s="358"/>
      <c r="F182" s="358"/>
      <c r="G182" s="358"/>
      <c r="H182" s="358"/>
      <c r="I182" s="7"/>
    </row>
    <row r="183" spans="1:9" x14ac:dyDescent="0.25">
      <c r="A183" s="360"/>
      <c r="B183" s="365">
        <v>3310</v>
      </c>
      <c r="C183" s="360" t="s">
        <v>698</v>
      </c>
      <c r="D183" s="365" t="s">
        <v>533</v>
      </c>
      <c r="E183" s="358"/>
      <c r="F183" s="358"/>
      <c r="G183" s="358"/>
      <c r="H183" s="358"/>
      <c r="I183" s="7"/>
    </row>
    <row r="184" spans="1:9" x14ac:dyDescent="0.25">
      <c r="A184" s="360"/>
      <c r="B184" s="365">
        <v>3315</v>
      </c>
      <c r="C184" s="360" t="s">
        <v>699</v>
      </c>
      <c r="D184" s="365" t="s">
        <v>533</v>
      </c>
      <c r="E184" s="358"/>
      <c r="F184" s="358"/>
      <c r="G184" s="358"/>
      <c r="H184" s="358"/>
      <c r="I184" s="7"/>
    </row>
    <row r="185" spans="1:9" x14ac:dyDescent="0.25">
      <c r="A185" s="360"/>
      <c r="B185" s="365">
        <v>3320</v>
      </c>
      <c r="C185" s="360" t="s">
        <v>700</v>
      </c>
      <c r="D185" s="365" t="s">
        <v>533</v>
      </c>
      <c r="E185" s="358"/>
      <c r="F185" s="358"/>
      <c r="G185" s="358"/>
      <c r="H185" s="358"/>
      <c r="I185" s="7"/>
    </row>
    <row r="186" spans="1:9" x14ac:dyDescent="0.25">
      <c r="A186" s="360"/>
      <c r="B186" s="365">
        <v>3325</v>
      </c>
      <c r="C186" s="360" t="s">
        <v>701</v>
      </c>
      <c r="D186" s="365" t="s">
        <v>533</v>
      </c>
      <c r="E186" s="358"/>
      <c r="F186" s="358"/>
      <c r="G186" s="358"/>
      <c r="H186" s="358"/>
      <c r="I186" s="7"/>
    </row>
    <row r="187" spans="1:9" x14ac:dyDescent="0.25">
      <c r="A187" s="360"/>
      <c r="B187" s="365">
        <v>3327</v>
      </c>
      <c r="C187" s="360" t="s">
        <v>702</v>
      </c>
      <c r="D187" s="365" t="s">
        <v>533</v>
      </c>
      <c r="E187" s="358"/>
      <c r="F187" s="358"/>
      <c r="G187" s="358"/>
      <c r="H187" s="358"/>
      <c r="I187" s="7"/>
    </row>
    <row r="188" spans="1:9" x14ac:dyDescent="0.25">
      <c r="A188" s="360"/>
      <c r="B188" s="365">
        <v>3330</v>
      </c>
      <c r="C188" s="360" t="s">
        <v>703</v>
      </c>
      <c r="D188" s="365" t="s">
        <v>533</v>
      </c>
      <c r="E188" s="358"/>
      <c r="F188" s="358"/>
      <c r="G188" s="358"/>
      <c r="H188" s="358"/>
      <c r="I188" s="7"/>
    </row>
    <row r="189" spans="1:9" x14ac:dyDescent="0.25">
      <c r="A189" s="360"/>
      <c r="B189" s="365">
        <v>3335</v>
      </c>
      <c r="C189" s="360" t="s">
        <v>704</v>
      </c>
      <c r="D189" s="365" t="s">
        <v>533</v>
      </c>
      <c r="E189" s="358"/>
      <c r="F189" s="358"/>
      <c r="G189" s="358"/>
      <c r="H189" s="358"/>
      <c r="I189" s="7"/>
    </row>
    <row r="190" spans="1:9" x14ac:dyDescent="0.25">
      <c r="A190" s="360"/>
      <c r="B190" s="365">
        <v>3340</v>
      </c>
      <c r="C190" s="360" t="s">
        <v>704</v>
      </c>
      <c r="D190" s="365" t="s">
        <v>533</v>
      </c>
      <c r="E190" s="358"/>
      <c r="F190" s="358"/>
      <c r="G190" s="358"/>
      <c r="H190" s="358"/>
      <c r="I190" s="7"/>
    </row>
    <row r="191" spans="1:9" x14ac:dyDescent="0.25">
      <c r="A191" s="360"/>
      <c r="B191" s="365">
        <v>3342</v>
      </c>
      <c r="C191" s="360" t="s">
        <v>705</v>
      </c>
      <c r="D191" s="365" t="s">
        <v>533</v>
      </c>
      <c r="E191" s="358"/>
      <c r="F191" s="358"/>
      <c r="G191" s="358"/>
      <c r="H191" s="358"/>
      <c r="I191" s="7"/>
    </row>
    <row r="192" spans="1:9" x14ac:dyDescent="0.25">
      <c r="A192" s="360"/>
      <c r="B192" s="365">
        <v>3343</v>
      </c>
      <c r="C192" s="360" t="s">
        <v>706</v>
      </c>
      <c r="D192" s="365" t="s">
        <v>533</v>
      </c>
      <c r="E192" s="358"/>
      <c r="F192" s="358"/>
      <c r="G192" s="358"/>
      <c r="H192" s="358"/>
      <c r="I192" s="7"/>
    </row>
    <row r="193" spans="1:9" x14ac:dyDescent="0.25">
      <c r="A193" s="360"/>
      <c r="B193" s="365">
        <v>3345</v>
      </c>
      <c r="C193" s="360" t="s">
        <v>707</v>
      </c>
      <c r="D193" s="365" t="s">
        <v>533</v>
      </c>
      <c r="E193" s="358"/>
      <c r="F193" s="358"/>
      <c r="G193" s="358"/>
      <c r="H193" s="358"/>
      <c r="I193" s="7"/>
    </row>
    <row r="194" spans="1:9" x14ac:dyDescent="0.25">
      <c r="A194" s="360"/>
      <c r="B194" s="365">
        <v>3346</v>
      </c>
      <c r="C194" s="360" t="s">
        <v>708</v>
      </c>
      <c r="D194" s="365" t="s">
        <v>533</v>
      </c>
      <c r="E194" s="358"/>
      <c r="F194" s="358"/>
      <c r="G194" s="358"/>
      <c r="H194" s="358"/>
      <c r="I194" s="7"/>
    </row>
    <row r="195" spans="1:9" x14ac:dyDescent="0.25">
      <c r="A195" s="360"/>
      <c r="B195" s="365">
        <v>3347</v>
      </c>
      <c r="C195" s="360" t="s">
        <v>709</v>
      </c>
      <c r="D195" s="365" t="s">
        <v>533</v>
      </c>
      <c r="E195" s="358"/>
      <c r="F195" s="358"/>
      <c r="G195" s="358"/>
      <c r="H195" s="358"/>
      <c r="I195" s="7"/>
    </row>
    <row r="196" spans="1:9" x14ac:dyDescent="0.25">
      <c r="A196" s="360"/>
      <c r="B196" s="365">
        <v>3348</v>
      </c>
      <c r="C196" s="360" t="s">
        <v>710</v>
      </c>
      <c r="D196" s="365" t="s">
        <v>533</v>
      </c>
      <c r="E196" s="358"/>
      <c r="F196" s="358"/>
      <c r="G196" s="358"/>
      <c r="H196" s="358"/>
      <c r="I196" s="7"/>
    </row>
    <row r="197" spans="1:9" x14ac:dyDescent="0.25">
      <c r="A197" s="360"/>
      <c r="B197" s="364">
        <v>3400</v>
      </c>
      <c r="C197" s="359" t="s">
        <v>711</v>
      </c>
      <c r="D197" s="364" t="s">
        <v>558</v>
      </c>
      <c r="E197" s="358"/>
      <c r="F197" s="358"/>
      <c r="G197" s="358"/>
      <c r="H197" s="358"/>
      <c r="I197" s="7"/>
    </row>
    <row r="198" spans="1:9" x14ac:dyDescent="0.25">
      <c r="A198" s="7"/>
      <c r="B198" s="7"/>
      <c r="C198" s="7"/>
      <c r="D198" s="7"/>
      <c r="E198" s="7"/>
      <c r="F198" s="358"/>
      <c r="G198" s="358"/>
      <c r="H198" s="358"/>
      <c r="I198" s="7"/>
    </row>
    <row r="199" spans="1:9" x14ac:dyDescent="0.25">
      <c r="A199" s="360"/>
      <c r="B199" s="364">
        <v>3500</v>
      </c>
      <c r="C199" s="359" t="s">
        <v>712</v>
      </c>
      <c r="D199" s="364" t="s">
        <v>531</v>
      </c>
      <c r="E199" s="358"/>
      <c r="F199" s="358"/>
      <c r="G199" s="358"/>
      <c r="H199" s="358"/>
      <c r="I199" s="7"/>
    </row>
    <row r="200" spans="1:9" x14ac:dyDescent="0.25">
      <c r="A200" s="360"/>
      <c r="B200" s="365">
        <v>3560</v>
      </c>
      <c r="C200" s="360" t="s">
        <v>713</v>
      </c>
      <c r="D200" s="365" t="s">
        <v>533</v>
      </c>
      <c r="E200" s="358"/>
      <c r="F200" s="358"/>
      <c r="G200" s="358"/>
      <c r="H200" s="358"/>
      <c r="I200" s="7"/>
    </row>
    <row r="201" spans="1:9" x14ac:dyDescent="0.25">
      <c r="A201" s="360"/>
      <c r="B201" s="365">
        <v>3565</v>
      </c>
      <c r="C201" s="360" t="s">
        <v>714</v>
      </c>
      <c r="D201" s="365" t="s">
        <v>533</v>
      </c>
      <c r="E201" s="358"/>
      <c r="F201" s="358"/>
      <c r="G201" s="358"/>
      <c r="H201" s="358"/>
      <c r="I201" s="7"/>
    </row>
    <row r="202" spans="1:9" x14ac:dyDescent="0.25">
      <c r="A202" s="360"/>
      <c r="B202" s="365">
        <v>3600</v>
      </c>
      <c r="C202" s="360" t="s">
        <v>712</v>
      </c>
      <c r="D202" s="365" t="s">
        <v>490</v>
      </c>
      <c r="E202" s="358"/>
      <c r="F202" s="358"/>
      <c r="G202" s="358"/>
      <c r="H202" s="358"/>
      <c r="I202" s="7"/>
    </row>
    <row r="203" spans="1:9" x14ac:dyDescent="0.25">
      <c r="A203" s="360"/>
      <c r="B203" s="364">
        <v>3690</v>
      </c>
      <c r="C203" s="359" t="s">
        <v>715</v>
      </c>
      <c r="D203" s="364" t="s">
        <v>558</v>
      </c>
      <c r="E203" s="358"/>
      <c r="F203" s="358"/>
      <c r="G203" s="358"/>
      <c r="H203" s="358"/>
      <c r="I203" s="7"/>
    </row>
    <row r="204" spans="1:9" x14ac:dyDescent="0.25">
      <c r="A204" s="7"/>
      <c r="B204" s="7"/>
      <c r="C204" s="7"/>
      <c r="D204" s="7"/>
      <c r="E204" s="7"/>
      <c r="F204" s="358"/>
      <c r="G204" s="358"/>
      <c r="H204" s="358"/>
      <c r="I204" s="7"/>
    </row>
    <row r="205" spans="1:9" x14ac:dyDescent="0.25">
      <c r="A205" s="359"/>
      <c r="B205" s="7"/>
      <c r="C205" s="7"/>
      <c r="D205" s="7"/>
      <c r="E205" s="7"/>
      <c r="F205" s="358"/>
      <c r="G205" s="358"/>
      <c r="H205" s="358"/>
      <c r="I205" s="7"/>
    </row>
    <row r="206" spans="1:9" x14ac:dyDescent="0.25">
      <c r="A206" s="7"/>
      <c r="B206" s="7"/>
      <c r="C206" s="7"/>
      <c r="D206" s="7"/>
      <c r="E206" s="7"/>
      <c r="F206" s="358"/>
      <c r="G206" s="358"/>
      <c r="H206" s="358"/>
      <c r="I206" s="7"/>
    </row>
    <row r="207" spans="1:9" x14ac:dyDescent="0.25">
      <c r="A207" s="360"/>
      <c r="B207" s="364">
        <v>4000</v>
      </c>
      <c r="C207" s="359" t="s">
        <v>716</v>
      </c>
      <c r="D207" s="364" t="s">
        <v>531</v>
      </c>
      <c r="E207" s="358"/>
      <c r="F207" s="358"/>
      <c r="G207" s="358"/>
      <c r="H207" s="358"/>
      <c r="I207" s="7"/>
    </row>
    <row r="208" spans="1:9" x14ac:dyDescent="0.25">
      <c r="A208" s="360"/>
      <c r="B208" s="365">
        <v>4030</v>
      </c>
      <c r="C208" s="360" t="s">
        <v>717</v>
      </c>
      <c r="D208" s="365" t="s">
        <v>561</v>
      </c>
      <c r="E208" s="358"/>
      <c r="F208" s="358"/>
      <c r="G208" s="358"/>
      <c r="H208" s="358"/>
      <c r="I208" s="7"/>
    </row>
    <row r="209" spans="1:9" x14ac:dyDescent="0.25">
      <c r="A209" s="360"/>
      <c r="B209" s="365">
        <v>4035</v>
      </c>
      <c r="C209" s="360" t="s">
        <v>718</v>
      </c>
      <c r="D209" s="365" t="s">
        <v>561</v>
      </c>
      <c r="E209" s="358"/>
      <c r="F209" s="358"/>
      <c r="G209" s="358"/>
      <c r="H209" s="358"/>
      <c r="I209" s="7"/>
    </row>
    <row r="210" spans="1:9" x14ac:dyDescent="0.25">
      <c r="A210" s="360"/>
      <c r="B210" s="365">
        <v>4040</v>
      </c>
      <c r="C210" s="360" t="s">
        <v>719</v>
      </c>
      <c r="D210" s="365" t="s">
        <v>561</v>
      </c>
      <c r="E210" s="358"/>
      <c r="F210" s="358"/>
      <c r="G210" s="358"/>
      <c r="H210" s="358"/>
      <c r="I210" s="7"/>
    </row>
    <row r="211" spans="1:9" x14ac:dyDescent="0.25">
      <c r="A211" s="360"/>
      <c r="B211" s="365">
        <v>4045</v>
      </c>
      <c r="C211" s="360" t="s">
        <v>720</v>
      </c>
      <c r="D211" s="365" t="s">
        <v>561</v>
      </c>
      <c r="E211" s="358"/>
      <c r="F211" s="358"/>
      <c r="G211" s="358"/>
      <c r="H211" s="358"/>
      <c r="I211" s="7"/>
    </row>
    <row r="212" spans="1:9" x14ac:dyDescent="0.25">
      <c r="A212" s="360"/>
      <c r="B212" s="365">
        <v>4050</v>
      </c>
      <c r="C212" s="360" t="s">
        <v>721</v>
      </c>
      <c r="D212" s="365" t="s">
        <v>580</v>
      </c>
      <c r="E212" s="358"/>
      <c r="F212" s="358"/>
      <c r="G212" s="358"/>
      <c r="H212" s="358"/>
      <c r="I212" s="7"/>
    </row>
    <row r="213" spans="1:9" x14ac:dyDescent="0.25">
      <c r="A213" s="360"/>
      <c r="B213" s="365">
        <v>4110</v>
      </c>
      <c r="C213" s="360" t="s">
        <v>722</v>
      </c>
      <c r="D213" s="365" t="s">
        <v>561</v>
      </c>
      <c r="E213" s="358"/>
      <c r="F213" s="358"/>
      <c r="G213" s="358"/>
      <c r="H213" s="358"/>
      <c r="I213" s="7"/>
    </row>
    <row r="214" spans="1:9" x14ac:dyDescent="0.25">
      <c r="A214" s="360"/>
      <c r="B214" s="365">
        <v>4115</v>
      </c>
      <c r="C214" s="360" t="s">
        <v>723</v>
      </c>
      <c r="D214" s="365" t="s">
        <v>561</v>
      </c>
      <c r="E214" s="358"/>
      <c r="F214" s="358"/>
      <c r="G214" s="358"/>
      <c r="H214" s="358"/>
      <c r="I214" s="7"/>
    </row>
    <row r="215" spans="1:9" x14ac:dyDescent="0.25">
      <c r="A215" s="360"/>
      <c r="B215" s="365">
        <v>4116</v>
      </c>
      <c r="C215" s="360" t="s">
        <v>724</v>
      </c>
      <c r="D215" s="365" t="s">
        <v>561</v>
      </c>
      <c r="E215" s="358"/>
      <c r="F215" s="358"/>
      <c r="G215" s="358"/>
      <c r="H215" s="358"/>
      <c r="I215" s="7"/>
    </row>
    <row r="216" spans="1:9" x14ac:dyDescent="0.25">
      <c r="A216" s="360"/>
      <c r="B216" s="365">
        <v>4120</v>
      </c>
      <c r="C216" s="360" t="s">
        <v>725</v>
      </c>
      <c r="D216" s="365" t="s">
        <v>561</v>
      </c>
      <c r="E216" s="358"/>
      <c r="F216" s="358"/>
      <c r="G216" s="358"/>
      <c r="H216" s="358"/>
      <c r="I216" s="7"/>
    </row>
    <row r="217" spans="1:9" x14ac:dyDescent="0.25">
      <c r="A217" s="360"/>
      <c r="B217" s="365">
        <v>4130</v>
      </c>
      <c r="C217" s="360" t="s">
        <v>726</v>
      </c>
      <c r="D217" s="365" t="s">
        <v>561</v>
      </c>
      <c r="E217" s="358"/>
      <c r="F217" s="358"/>
      <c r="G217" s="358"/>
      <c r="H217" s="358"/>
      <c r="I217" s="7"/>
    </row>
    <row r="218" spans="1:9" x14ac:dyDescent="0.25">
      <c r="A218" s="360"/>
      <c r="B218" s="365">
        <v>4140</v>
      </c>
      <c r="C218" s="360" t="s">
        <v>727</v>
      </c>
      <c r="D218" s="365" t="s">
        <v>561</v>
      </c>
      <c r="E218" s="358"/>
      <c r="F218" s="358"/>
      <c r="G218" s="358"/>
      <c r="H218" s="358"/>
      <c r="I218" s="7"/>
    </row>
    <row r="219" spans="1:9" x14ac:dyDescent="0.25">
      <c r="A219" s="360"/>
      <c r="B219" s="365">
        <v>4141</v>
      </c>
      <c r="C219" s="360" t="s">
        <v>728</v>
      </c>
      <c r="D219" s="365" t="s">
        <v>561</v>
      </c>
      <c r="E219" s="358"/>
      <c r="F219" s="358"/>
      <c r="G219" s="358"/>
      <c r="H219" s="358"/>
      <c r="I219" s="7"/>
    </row>
    <row r="220" spans="1:9" x14ac:dyDescent="0.25">
      <c r="A220" s="360"/>
      <c r="B220" s="365">
        <v>4142</v>
      </c>
      <c r="C220" s="360" t="s">
        <v>729</v>
      </c>
      <c r="D220" s="365" t="s">
        <v>561</v>
      </c>
      <c r="E220" s="358"/>
      <c r="F220" s="358"/>
      <c r="G220" s="358"/>
      <c r="H220" s="358"/>
      <c r="I220" s="7"/>
    </row>
    <row r="221" spans="1:9" x14ac:dyDescent="0.25">
      <c r="A221" s="360"/>
      <c r="B221" s="365">
        <v>4150</v>
      </c>
      <c r="C221" s="360" t="s">
        <v>721</v>
      </c>
      <c r="D221" s="365" t="s">
        <v>580</v>
      </c>
      <c r="E221" s="358"/>
      <c r="F221" s="358"/>
      <c r="G221" s="358"/>
      <c r="H221" s="358"/>
      <c r="I221" s="7"/>
    </row>
    <row r="222" spans="1:9" x14ac:dyDescent="0.25">
      <c r="A222" s="360"/>
      <c r="B222" s="365">
        <v>4210</v>
      </c>
      <c r="C222" s="360" t="s">
        <v>730</v>
      </c>
      <c r="D222" s="365" t="s">
        <v>561</v>
      </c>
      <c r="E222" s="358"/>
      <c r="F222" s="358"/>
      <c r="G222" s="358"/>
      <c r="H222" s="358"/>
      <c r="I222" s="7"/>
    </row>
    <row r="223" spans="1:9" x14ac:dyDescent="0.25">
      <c r="A223" s="360"/>
      <c r="B223" s="365">
        <v>4220</v>
      </c>
      <c r="C223" s="360" t="s">
        <v>731</v>
      </c>
      <c r="D223" s="365" t="s">
        <v>561</v>
      </c>
      <c r="E223" s="358"/>
      <c r="F223" s="358"/>
      <c r="G223" s="358"/>
      <c r="H223" s="358"/>
      <c r="I223" s="7"/>
    </row>
    <row r="224" spans="1:9" x14ac:dyDescent="0.25">
      <c r="A224" s="360"/>
      <c r="B224" s="365">
        <v>4223</v>
      </c>
      <c r="C224" s="360" t="s">
        <v>30</v>
      </c>
      <c r="D224" s="365" t="s">
        <v>561</v>
      </c>
      <c r="E224" s="358"/>
      <c r="F224" s="358"/>
      <c r="G224" s="358"/>
      <c r="H224" s="358"/>
      <c r="I224" s="7"/>
    </row>
    <row r="225" spans="1:9" x14ac:dyDescent="0.25">
      <c r="A225" s="360"/>
      <c r="B225" s="365">
        <v>4224</v>
      </c>
      <c r="C225" s="360" t="s">
        <v>732</v>
      </c>
      <c r="D225" s="365" t="s">
        <v>561</v>
      </c>
      <c r="E225" s="358"/>
      <c r="F225" s="358"/>
      <c r="G225" s="358"/>
      <c r="H225" s="358"/>
      <c r="I225" s="7"/>
    </row>
    <row r="226" spans="1:9" x14ac:dyDescent="0.25">
      <c r="A226" s="360"/>
      <c r="B226" s="365">
        <v>4225</v>
      </c>
      <c r="C226" s="360" t="s">
        <v>733</v>
      </c>
      <c r="D226" s="365" t="s">
        <v>561</v>
      </c>
      <c r="E226" s="358"/>
      <c r="F226" s="358"/>
      <c r="G226" s="358"/>
      <c r="H226" s="358"/>
      <c r="I226" s="7"/>
    </row>
    <row r="227" spans="1:9" x14ac:dyDescent="0.25">
      <c r="A227" s="360"/>
      <c r="B227" s="365">
        <v>4228</v>
      </c>
      <c r="C227" s="360" t="s">
        <v>734</v>
      </c>
      <c r="D227" s="365" t="s">
        <v>561</v>
      </c>
      <c r="E227" s="358"/>
      <c r="F227" s="358"/>
      <c r="G227" s="358"/>
      <c r="H227" s="358"/>
      <c r="I227" s="7"/>
    </row>
    <row r="228" spans="1:9" x14ac:dyDescent="0.25">
      <c r="A228" s="360"/>
      <c r="B228" s="365">
        <v>4229</v>
      </c>
      <c r="C228" s="360" t="s">
        <v>735</v>
      </c>
      <c r="D228" s="365" t="s">
        <v>580</v>
      </c>
      <c r="E228" s="358"/>
      <c r="F228" s="358"/>
      <c r="G228" s="358"/>
      <c r="H228" s="358"/>
      <c r="I228" s="7"/>
    </row>
    <row r="229" spans="1:9" x14ac:dyDescent="0.25">
      <c r="A229" s="360"/>
      <c r="B229" s="365">
        <v>4230</v>
      </c>
      <c r="C229" s="360" t="s">
        <v>736</v>
      </c>
      <c r="D229" s="365" t="s">
        <v>561</v>
      </c>
      <c r="E229" s="358"/>
      <c r="F229" s="358"/>
      <c r="G229" s="358"/>
      <c r="H229" s="358"/>
      <c r="I229" s="7"/>
    </row>
    <row r="230" spans="1:9" x14ac:dyDescent="0.25">
      <c r="A230" s="360"/>
      <c r="B230" s="365">
        <v>4231</v>
      </c>
      <c r="C230" s="360" t="s">
        <v>737</v>
      </c>
      <c r="D230" s="365" t="s">
        <v>561</v>
      </c>
      <c r="E230" s="358"/>
      <c r="F230" s="358"/>
      <c r="G230" s="358"/>
      <c r="H230" s="358"/>
      <c r="I230" s="7"/>
    </row>
    <row r="231" spans="1:9" x14ac:dyDescent="0.25">
      <c r="A231" s="360"/>
      <c r="B231" s="365">
        <v>4304</v>
      </c>
      <c r="C231" s="360" t="s">
        <v>738</v>
      </c>
      <c r="D231" s="365" t="s">
        <v>561</v>
      </c>
      <c r="E231" s="358"/>
      <c r="F231" s="358"/>
      <c r="G231" s="358"/>
      <c r="H231" s="358"/>
      <c r="I231" s="7"/>
    </row>
    <row r="232" spans="1:9" x14ac:dyDescent="0.25">
      <c r="A232" s="360"/>
      <c r="B232" s="365">
        <v>4305</v>
      </c>
      <c r="C232" s="360" t="s">
        <v>739</v>
      </c>
      <c r="D232" s="365" t="s">
        <v>561</v>
      </c>
      <c r="E232" s="358"/>
      <c r="F232" s="358"/>
      <c r="G232" s="358"/>
      <c r="H232" s="358"/>
      <c r="I232" s="7"/>
    </row>
    <row r="233" spans="1:9" x14ac:dyDescent="0.25">
      <c r="A233" s="360"/>
      <c r="B233" s="365">
        <v>4306</v>
      </c>
      <c r="C233" s="360" t="s">
        <v>740</v>
      </c>
      <c r="D233" s="365" t="s">
        <v>561</v>
      </c>
      <c r="E233" s="358"/>
      <c r="F233" s="358"/>
      <c r="G233" s="358"/>
      <c r="H233" s="358"/>
      <c r="I233" s="7"/>
    </row>
    <row r="234" spans="1:9" x14ac:dyDescent="0.25">
      <c r="A234" s="360"/>
      <c r="B234" s="365">
        <v>4307</v>
      </c>
      <c r="C234" s="360" t="s">
        <v>741</v>
      </c>
      <c r="D234" s="365" t="s">
        <v>561</v>
      </c>
      <c r="E234" s="358"/>
      <c r="F234" s="358"/>
      <c r="G234" s="358"/>
      <c r="H234" s="358"/>
      <c r="I234" s="7"/>
    </row>
    <row r="235" spans="1:9" x14ac:dyDescent="0.25">
      <c r="A235" s="360"/>
      <c r="B235" s="365">
        <v>4308</v>
      </c>
      <c r="C235" s="360" t="s">
        <v>742</v>
      </c>
      <c r="D235" s="365" t="s">
        <v>561</v>
      </c>
      <c r="E235" s="358"/>
      <c r="F235" s="358"/>
      <c r="G235" s="358"/>
      <c r="H235" s="358"/>
      <c r="I235" s="7"/>
    </row>
    <row r="236" spans="1:9" x14ac:dyDescent="0.25">
      <c r="A236" s="360"/>
      <c r="B236" s="365">
        <v>4309</v>
      </c>
      <c r="C236" s="360" t="s">
        <v>743</v>
      </c>
      <c r="D236" s="365" t="s">
        <v>561</v>
      </c>
      <c r="E236" s="358"/>
      <c r="F236" s="358"/>
      <c r="G236" s="358"/>
      <c r="H236" s="358"/>
      <c r="I236" s="7"/>
    </row>
    <row r="237" spans="1:9" x14ac:dyDescent="0.25">
      <c r="A237" s="360"/>
      <c r="B237" s="365">
        <v>4310</v>
      </c>
      <c r="C237" s="360" t="s">
        <v>744</v>
      </c>
      <c r="D237" s="365" t="s">
        <v>561</v>
      </c>
      <c r="E237" s="358"/>
      <c r="F237" s="358"/>
      <c r="G237" s="358"/>
      <c r="H237" s="358"/>
      <c r="I237" s="7"/>
    </row>
    <row r="238" spans="1:9" x14ac:dyDescent="0.25">
      <c r="A238" s="360"/>
      <c r="B238" s="365">
        <v>4311</v>
      </c>
      <c r="C238" s="360" t="s">
        <v>745</v>
      </c>
      <c r="D238" s="365" t="s">
        <v>561</v>
      </c>
      <c r="E238" s="358"/>
      <c r="F238" s="358"/>
      <c r="G238" s="358"/>
      <c r="H238" s="358"/>
      <c r="I238" s="7"/>
    </row>
    <row r="239" spans="1:9" x14ac:dyDescent="0.25">
      <c r="A239" s="360"/>
      <c r="B239" s="365">
        <v>4312</v>
      </c>
      <c r="C239" s="360" t="s">
        <v>746</v>
      </c>
      <c r="D239" s="365" t="s">
        <v>561</v>
      </c>
      <c r="E239" s="358"/>
      <c r="F239" s="358"/>
      <c r="G239" s="358"/>
      <c r="H239" s="358"/>
      <c r="I239" s="7"/>
    </row>
    <row r="240" spans="1:9" x14ac:dyDescent="0.25">
      <c r="A240" s="360"/>
      <c r="B240" s="365">
        <v>4313</v>
      </c>
      <c r="C240" s="360" t="s">
        <v>747</v>
      </c>
      <c r="D240" s="365" t="s">
        <v>561</v>
      </c>
      <c r="E240" s="358"/>
      <c r="F240" s="358"/>
      <c r="G240" s="358"/>
      <c r="H240" s="358"/>
      <c r="I240" s="7"/>
    </row>
    <row r="241" spans="1:9" x14ac:dyDescent="0.25">
      <c r="A241" s="360"/>
      <c r="B241" s="365">
        <v>4314</v>
      </c>
      <c r="C241" s="360" t="s">
        <v>748</v>
      </c>
      <c r="D241" s="365" t="s">
        <v>561</v>
      </c>
      <c r="E241" s="358"/>
      <c r="F241" s="358"/>
      <c r="G241" s="358"/>
      <c r="H241" s="358"/>
      <c r="I241" s="7"/>
    </row>
    <row r="242" spans="1:9" x14ac:dyDescent="0.25">
      <c r="A242" s="360"/>
      <c r="B242" s="365">
        <v>4315</v>
      </c>
      <c r="C242" s="360" t="s">
        <v>749</v>
      </c>
      <c r="D242" s="365" t="s">
        <v>561</v>
      </c>
      <c r="E242" s="358"/>
      <c r="F242" s="358"/>
      <c r="G242" s="358"/>
      <c r="H242" s="358"/>
      <c r="I242" s="7"/>
    </row>
    <row r="243" spans="1:9" x14ac:dyDescent="0.25">
      <c r="A243" s="360"/>
      <c r="B243" s="365">
        <v>4316</v>
      </c>
      <c r="C243" s="360" t="s">
        <v>750</v>
      </c>
      <c r="D243" s="365" t="s">
        <v>561</v>
      </c>
      <c r="E243" s="358"/>
      <c r="F243" s="358"/>
      <c r="G243" s="358"/>
      <c r="H243" s="358"/>
      <c r="I243" s="7"/>
    </row>
    <row r="244" spans="1:9" x14ac:dyDescent="0.25">
      <c r="A244" s="360"/>
      <c r="B244" s="365">
        <v>4317</v>
      </c>
      <c r="C244" s="360" t="s">
        <v>751</v>
      </c>
      <c r="D244" s="365" t="s">
        <v>561</v>
      </c>
      <c r="E244" s="358"/>
      <c r="F244" s="358"/>
      <c r="G244" s="358"/>
      <c r="H244" s="358"/>
      <c r="I244" s="7"/>
    </row>
    <row r="245" spans="1:9" x14ac:dyDescent="0.25">
      <c r="A245" s="360"/>
      <c r="B245" s="365">
        <v>4318</v>
      </c>
      <c r="C245" s="360" t="s">
        <v>752</v>
      </c>
      <c r="D245" s="365" t="s">
        <v>561</v>
      </c>
      <c r="E245" s="358"/>
      <c r="F245" s="358"/>
      <c r="G245" s="358"/>
      <c r="H245" s="358"/>
      <c r="I245" s="7"/>
    </row>
    <row r="246" spans="1:9" x14ac:dyDescent="0.25">
      <c r="A246" s="360"/>
      <c r="B246" s="365">
        <v>4319</v>
      </c>
      <c r="C246" s="360" t="s">
        <v>753</v>
      </c>
      <c r="D246" s="365" t="s">
        <v>561</v>
      </c>
      <c r="E246" s="358"/>
      <c r="F246" s="358"/>
      <c r="G246" s="358"/>
      <c r="H246" s="358"/>
      <c r="I246" s="7"/>
    </row>
    <row r="247" spans="1:9" x14ac:dyDescent="0.25">
      <c r="A247" s="360"/>
      <c r="B247" s="365">
        <v>4320</v>
      </c>
      <c r="C247" s="360" t="s">
        <v>754</v>
      </c>
      <c r="D247" s="365" t="s">
        <v>561</v>
      </c>
      <c r="E247" s="358"/>
      <c r="F247" s="358"/>
      <c r="G247" s="358"/>
      <c r="H247" s="358"/>
      <c r="I247" s="7"/>
    </row>
    <row r="248" spans="1:9" x14ac:dyDescent="0.25">
      <c r="A248" s="360"/>
      <c r="B248" s="365">
        <v>4321</v>
      </c>
      <c r="C248" s="360" t="s">
        <v>755</v>
      </c>
      <c r="D248" s="365" t="s">
        <v>561</v>
      </c>
      <c r="E248" s="358"/>
      <c r="F248" s="358"/>
      <c r="G248" s="358"/>
      <c r="H248" s="358"/>
      <c r="I248" s="7"/>
    </row>
    <row r="249" spans="1:9" x14ac:dyDescent="0.25">
      <c r="A249" s="360"/>
      <c r="B249" s="365">
        <v>4322</v>
      </c>
      <c r="C249" s="360" t="s">
        <v>756</v>
      </c>
      <c r="D249" s="365" t="s">
        <v>561</v>
      </c>
      <c r="E249" s="358"/>
      <c r="F249" s="358"/>
      <c r="G249" s="358"/>
      <c r="H249" s="358"/>
      <c r="I249" s="7"/>
    </row>
    <row r="250" spans="1:9" x14ac:dyDescent="0.25">
      <c r="A250" s="360"/>
      <c r="B250" s="365">
        <v>4323</v>
      </c>
      <c r="C250" s="360" t="s">
        <v>757</v>
      </c>
      <c r="D250" s="365" t="s">
        <v>561</v>
      </c>
      <c r="E250" s="358"/>
      <c r="F250" s="358"/>
      <c r="G250" s="358"/>
      <c r="H250" s="358"/>
      <c r="I250" s="7"/>
    </row>
    <row r="251" spans="1:9" x14ac:dyDescent="0.25">
      <c r="A251" s="360"/>
      <c r="B251" s="365">
        <v>4324</v>
      </c>
      <c r="C251" s="360" t="s">
        <v>758</v>
      </c>
      <c r="D251" s="365" t="s">
        <v>561</v>
      </c>
      <c r="E251" s="358"/>
      <c r="F251" s="358"/>
      <c r="G251" s="358"/>
      <c r="H251" s="358"/>
      <c r="I251" s="7"/>
    </row>
    <row r="252" spans="1:9" x14ac:dyDescent="0.25">
      <c r="A252" s="360"/>
      <c r="B252" s="365">
        <v>4325</v>
      </c>
      <c r="C252" s="360" t="s">
        <v>759</v>
      </c>
      <c r="D252" s="365" t="s">
        <v>561</v>
      </c>
      <c r="E252" s="358"/>
      <c r="F252" s="358"/>
      <c r="G252" s="358"/>
      <c r="H252" s="358"/>
      <c r="I252" s="7"/>
    </row>
    <row r="253" spans="1:9" x14ac:dyDescent="0.25">
      <c r="A253" s="360"/>
      <c r="B253" s="365">
        <v>4326</v>
      </c>
      <c r="C253" s="360" t="s">
        <v>760</v>
      </c>
      <c r="D253" s="365" t="s">
        <v>561</v>
      </c>
      <c r="E253" s="358"/>
      <c r="F253" s="358"/>
      <c r="G253" s="358"/>
      <c r="H253" s="358"/>
      <c r="I253" s="7"/>
    </row>
    <row r="254" spans="1:9" x14ac:dyDescent="0.25">
      <c r="A254" s="360"/>
      <c r="B254" s="365">
        <v>4327</v>
      </c>
      <c r="C254" s="360" t="s">
        <v>761</v>
      </c>
      <c r="D254" s="365" t="s">
        <v>561</v>
      </c>
      <c r="E254" s="358"/>
      <c r="F254" s="358"/>
      <c r="G254" s="358"/>
      <c r="H254" s="358"/>
      <c r="I254" s="7"/>
    </row>
    <row r="255" spans="1:9" x14ac:dyDescent="0.25">
      <c r="A255" s="360"/>
      <c r="B255" s="365">
        <v>4328</v>
      </c>
      <c r="C255" s="360" t="s">
        <v>762</v>
      </c>
      <c r="D255" s="365" t="s">
        <v>561</v>
      </c>
      <c r="E255" s="358"/>
      <c r="F255" s="358"/>
      <c r="G255" s="358"/>
      <c r="H255" s="358"/>
      <c r="I255" s="7"/>
    </row>
    <row r="256" spans="1:9" x14ac:dyDescent="0.25">
      <c r="A256" s="360"/>
      <c r="B256" s="365">
        <v>4329</v>
      </c>
      <c r="C256" s="360" t="s">
        <v>763</v>
      </c>
      <c r="D256" s="365" t="s">
        <v>561</v>
      </c>
      <c r="E256" s="358"/>
      <c r="F256" s="358"/>
      <c r="G256" s="358"/>
      <c r="H256" s="358"/>
      <c r="I256" s="7"/>
    </row>
    <row r="257" spans="1:9" x14ac:dyDescent="0.25">
      <c r="A257" s="360"/>
      <c r="B257" s="365">
        <v>4330</v>
      </c>
      <c r="C257" s="360" t="s">
        <v>764</v>
      </c>
      <c r="D257" s="365" t="s">
        <v>561</v>
      </c>
      <c r="E257" s="358"/>
      <c r="F257" s="358"/>
      <c r="G257" s="358"/>
      <c r="H257" s="358"/>
      <c r="I257" s="7"/>
    </row>
    <row r="258" spans="1:9" x14ac:dyDescent="0.25">
      <c r="A258" s="360"/>
      <c r="B258" s="365">
        <v>4331</v>
      </c>
      <c r="C258" s="360" t="s">
        <v>765</v>
      </c>
      <c r="D258" s="365" t="s">
        <v>561</v>
      </c>
      <c r="E258" s="358"/>
      <c r="F258" s="358"/>
      <c r="G258" s="358"/>
      <c r="H258" s="358"/>
      <c r="I258" s="7"/>
    </row>
    <row r="259" spans="1:9" x14ac:dyDescent="0.25">
      <c r="A259" s="360"/>
      <c r="B259" s="365">
        <v>4332</v>
      </c>
      <c r="C259" s="360" t="s">
        <v>766</v>
      </c>
      <c r="D259" s="365" t="s">
        <v>561</v>
      </c>
      <c r="E259" s="358"/>
      <c r="F259" s="358"/>
      <c r="G259" s="358"/>
      <c r="H259" s="358"/>
      <c r="I259" s="7"/>
    </row>
    <row r="260" spans="1:9" x14ac:dyDescent="0.25">
      <c r="A260" s="360"/>
      <c r="B260" s="365">
        <v>4333</v>
      </c>
      <c r="C260" s="360" t="s">
        <v>767</v>
      </c>
      <c r="D260" s="365" t="s">
        <v>561</v>
      </c>
      <c r="E260" s="358"/>
      <c r="F260" s="358"/>
      <c r="G260" s="358"/>
      <c r="H260" s="358"/>
      <c r="I260" s="7"/>
    </row>
    <row r="261" spans="1:9" x14ac:dyDescent="0.25">
      <c r="A261" s="360"/>
      <c r="B261" s="365">
        <v>4334</v>
      </c>
      <c r="C261" s="360" t="s">
        <v>768</v>
      </c>
      <c r="D261" s="365" t="s">
        <v>561</v>
      </c>
      <c r="E261" s="358"/>
      <c r="F261" s="358"/>
      <c r="G261" s="358"/>
      <c r="H261" s="358"/>
      <c r="I261" s="7"/>
    </row>
    <row r="262" spans="1:9" x14ac:dyDescent="0.25">
      <c r="A262" s="360"/>
      <c r="B262" s="365">
        <v>4335</v>
      </c>
      <c r="C262" s="360" t="s">
        <v>769</v>
      </c>
      <c r="D262" s="365" t="s">
        <v>561</v>
      </c>
      <c r="E262" s="358"/>
      <c r="F262" s="358"/>
      <c r="G262" s="358"/>
      <c r="H262" s="358"/>
      <c r="I262" s="7"/>
    </row>
    <row r="263" spans="1:9" x14ac:dyDescent="0.25">
      <c r="A263" s="360"/>
      <c r="B263" s="365">
        <v>4336</v>
      </c>
      <c r="C263" s="360" t="s">
        <v>770</v>
      </c>
      <c r="D263" s="365" t="s">
        <v>561</v>
      </c>
      <c r="E263" s="358"/>
      <c r="F263" s="358"/>
      <c r="G263" s="358"/>
      <c r="H263" s="358"/>
      <c r="I263" s="7"/>
    </row>
    <row r="264" spans="1:9" x14ac:dyDescent="0.25">
      <c r="A264" s="360"/>
      <c r="B264" s="365">
        <v>4337</v>
      </c>
      <c r="C264" s="360" t="s">
        <v>771</v>
      </c>
      <c r="D264" s="365" t="s">
        <v>561</v>
      </c>
      <c r="E264" s="358"/>
      <c r="F264" s="358"/>
      <c r="G264" s="358"/>
      <c r="H264" s="358"/>
      <c r="I264" s="7"/>
    </row>
    <row r="265" spans="1:9" x14ac:dyDescent="0.25">
      <c r="A265" s="360"/>
      <c r="B265" s="365">
        <v>4338</v>
      </c>
      <c r="C265" s="360" t="s">
        <v>772</v>
      </c>
      <c r="D265" s="365" t="s">
        <v>561</v>
      </c>
      <c r="E265" s="358"/>
      <c r="F265" s="358"/>
      <c r="G265" s="358"/>
      <c r="H265" s="358"/>
      <c r="I265" s="7"/>
    </row>
    <row r="266" spans="1:9" x14ac:dyDescent="0.25">
      <c r="A266" s="360"/>
      <c r="B266" s="365">
        <v>4339</v>
      </c>
      <c r="C266" s="360" t="s">
        <v>773</v>
      </c>
      <c r="D266" s="365" t="s">
        <v>561</v>
      </c>
      <c r="E266" s="358"/>
      <c r="F266" s="358"/>
      <c r="G266" s="358"/>
      <c r="H266" s="358"/>
      <c r="I266" s="7"/>
    </row>
    <row r="267" spans="1:9" x14ac:dyDescent="0.25">
      <c r="A267" s="360"/>
      <c r="B267" s="365">
        <v>4340</v>
      </c>
      <c r="C267" s="360" t="s">
        <v>774</v>
      </c>
      <c r="D267" s="365" t="s">
        <v>561</v>
      </c>
      <c r="E267" s="358"/>
      <c r="F267" s="358"/>
      <c r="G267" s="358"/>
      <c r="H267" s="358"/>
      <c r="I267" s="7"/>
    </row>
    <row r="268" spans="1:9" x14ac:dyDescent="0.25">
      <c r="A268" s="360"/>
      <c r="B268" s="365">
        <v>4341</v>
      </c>
      <c r="C268" s="360" t="s">
        <v>775</v>
      </c>
      <c r="D268" s="365" t="s">
        <v>561</v>
      </c>
      <c r="E268" s="358"/>
      <c r="F268" s="358"/>
      <c r="G268" s="358"/>
      <c r="H268" s="358"/>
      <c r="I268" s="7"/>
    </row>
    <row r="269" spans="1:9" x14ac:dyDescent="0.25">
      <c r="A269" s="360"/>
      <c r="B269" s="365">
        <v>4342</v>
      </c>
      <c r="C269" s="360" t="s">
        <v>776</v>
      </c>
      <c r="D269" s="365" t="s">
        <v>561</v>
      </c>
      <c r="E269" s="358"/>
      <c r="F269" s="358"/>
      <c r="G269" s="358"/>
      <c r="H269" s="358"/>
      <c r="I269" s="7"/>
    </row>
    <row r="270" spans="1:9" x14ac:dyDescent="0.25">
      <c r="A270" s="360"/>
      <c r="B270" s="365">
        <v>4343</v>
      </c>
      <c r="C270" s="360" t="s">
        <v>777</v>
      </c>
      <c r="D270" s="365" t="s">
        <v>561</v>
      </c>
      <c r="E270" s="358"/>
      <c r="F270" s="358"/>
      <c r="G270" s="358"/>
      <c r="H270" s="358"/>
      <c r="I270" s="7"/>
    </row>
    <row r="271" spans="1:9" x14ac:dyDescent="0.25">
      <c r="A271" s="360"/>
      <c r="B271" s="365">
        <v>4344</v>
      </c>
      <c r="C271" s="360" t="s">
        <v>778</v>
      </c>
      <c r="D271" s="365" t="s">
        <v>561</v>
      </c>
      <c r="E271" s="358"/>
      <c r="F271" s="358"/>
      <c r="G271" s="358"/>
      <c r="H271" s="358"/>
      <c r="I271" s="7"/>
    </row>
    <row r="272" spans="1:9" x14ac:dyDescent="0.25">
      <c r="A272" s="360"/>
      <c r="B272" s="365">
        <v>4345</v>
      </c>
      <c r="C272" s="360" t="s">
        <v>779</v>
      </c>
      <c r="D272" s="365" t="s">
        <v>561</v>
      </c>
      <c r="E272" s="358"/>
      <c r="F272" s="358"/>
      <c r="G272" s="358"/>
      <c r="H272" s="358"/>
      <c r="I272" s="7"/>
    </row>
    <row r="273" spans="1:9" x14ac:dyDescent="0.25">
      <c r="A273" s="360"/>
      <c r="B273" s="365">
        <v>4346</v>
      </c>
      <c r="C273" s="360" t="s">
        <v>780</v>
      </c>
      <c r="D273" s="365" t="s">
        <v>561</v>
      </c>
      <c r="E273" s="358"/>
      <c r="F273" s="358"/>
      <c r="G273" s="358"/>
      <c r="H273" s="358"/>
      <c r="I273" s="7"/>
    </row>
    <row r="274" spans="1:9" x14ac:dyDescent="0.25">
      <c r="A274" s="360"/>
      <c r="B274" s="365">
        <v>4347</v>
      </c>
      <c r="C274" s="360" t="s">
        <v>781</v>
      </c>
      <c r="D274" s="365" t="s">
        <v>561</v>
      </c>
      <c r="E274" s="358"/>
      <c r="F274" s="358"/>
      <c r="G274" s="358"/>
      <c r="H274" s="358"/>
      <c r="I274" s="7"/>
    </row>
    <row r="275" spans="1:9" x14ac:dyDescent="0.25">
      <c r="A275" s="360"/>
      <c r="B275" s="365">
        <v>4348</v>
      </c>
      <c r="C275" s="360" t="s">
        <v>782</v>
      </c>
      <c r="D275" s="365" t="s">
        <v>561</v>
      </c>
      <c r="E275" s="358"/>
      <c r="F275" s="358"/>
      <c r="G275" s="358"/>
      <c r="H275" s="358"/>
      <c r="I275" s="7"/>
    </row>
    <row r="276" spans="1:9" x14ac:dyDescent="0.25">
      <c r="A276" s="360"/>
      <c r="B276" s="365">
        <v>4349</v>
      </c>
      <c r="C276" s="360" t="s">
        <v>783</v>
      </c>
      <c r="D276" s="365" t="s">
        <v>561</v>
      </c>
      <c r="E276" s="358"/>
      <c r="F276" s="358"/>
      <c r="G276" s="358"/>
      <c r="H276" s="358"/>
      <c r="I276" s="7"/>
    </row>
    <row r="277" spans="1:9" x14ac:dyDescent="0.25">
      <c r="A277" s="360"/>
      <c r="B277" s="365">
        <v>4350</v>
      </c>
      <c r="C277" s="360" t="s">
        <v>784</v>
      </c>
      <c r="D277" s="365" t="s">
        <v>580</v>
      </c>
      <c r="E277" s="358"/>
      <c r="F277" s="358"/>
      <c r="G277" s="358"/>
      <c r="H277" s="358"/>
      <c r="I277" s="7"/>
    </row>
    <row r="278" spans="1:9" x14ac:dyDescent="0.25">
      <c r="A278" s="360"/>
      <c r="B278" s="365">
        <v>4351</v>
      </c>
      <c r="C278" s="360" t="s">
        <v>785</v>
      </c>
      <c r="D278" s="365" t="s">
        <v>533</v>
      </c>
      <c r="E278" s="358"/>
      <c r="F278" s="358"/>
      <c r="G278" s="358"/>
      <c r="H278" s="358"/>
      <c r="I278" s="7"/>
    </row>
    <row r="279" spans="1:9" x14ac:dyDescent="0.25">
      <c r="A279" s="360"/>
      <c r="B279" s="365">
        <v>4360</v>
      </c>
      <c r="C279" s="360" t="s">
        <v>786</v>
      </c>
      <c r="D279" s="365" t="s">
        <v>533</v>
      </c>
      <c r="E279" s="358"/>
      <c r="F279" s="358"/>
      <c r="G279" s="358"/>
      <c r="H279" s="358"/>
      <c r="I279" s="7"/>
    </row>
    <row r="280" spans="1:9" x14ac:dyDescent="0.25">
      <c r="A280" s="360"/>
      <c r="B280" s="365">
        <v>4361</v>
      </c>
      <c r="C280" s="360" t="s">
        <v>787</v>
      </c>
      <c r="D280" s="365" t="s">
        <v>533</v>
      </c>
      <c r="E280" s="358"/>
      <c r="F280" s="358"/>
      <c r="G280" s="358"/>
      <c r="H280" s="358"/>
      <c r="I280" s="7"/>
    </row>
    <row r="281" spans="1:9" x14ac:dyDescent="0.25">
      <c r="A281" s="360"/>
      <c r="B281" s="365">
        <v>4362</v>
      </c>
      <c r="C281" s="360" t="s">
        <v>788</v>
      </c>
      <c r="D281" s="365" t="s">
        <v>533</v>
      </c>
      <c r="E281" s="358"/>
      <c r="F281" s="358"/>
      <c r="G281" s="358"/>
      <c r="H281" s="358"/>
      <c r="I281" s="7"/>
    </row>
    <row r="282" spans="1:9" x14ac:dyDescent="0.25">
      <c r="A282" s="360"/>
      <c r="B282" s="365">
        <v>4394</v>
      </c>
      <c r="C282" s="360" t="s">
        <v>789</v>
      </c>
      <c r="D282" s="365" t="s">
        <v>533</v>
      </c>
      <c r="E282" s="358"/>
      <c r="F282" s="358"/>
      <c r="G282" s="358"/>
      <c r="H282" s="358"/>
      <c r="I282" s="7"/>
    </row>
    <row r="283" spans="1:9" x14ac:dyDescent="0.25">
      <c r="A283" s="360"/>
      <c r="B283" s="365">
        <v>4395</v>
      </c>
      <c r="C283" s="360" t="s">
        <v>790</v>
      </c>
      <c r="D283" s="365" t="s">
        <v>533</v>
      </c>
      <c r="E283" s="358"/>
      <c r="F283" s="358"/>
      <c r="G283" s="358"/>
      <c r="H283" s="358"/>
      <c r="I283" s="7"/>
    </row>
    <row r="284" spans="1:9" x14ac:dyDescent="0.25">
      <c r="A284" s="360"/>
      <c r="B284" s="365">
        <v>4396</v>
      </c>
      <c r="C284" s="360" t="s">
        <v>791</v>
      </c>
      <c r="D284" s="365" t="s">
        <v>533</v>
      </c>
      <c r="E284" s="358"/>
      <c r="F284" s="358"/>
      <c r="G284" s="358"/>
      <c r="H284" s="358"/>
      <c r="I284" s="7"/>
    </row>
    <row r="285" spans="1:9" x14ac:dyDescent="0.25">
      <c r="A285" s="360"/>
      <c r="B285" s="365">
        <v>4426</v>
      </c>
      <c r="C285" s="360" t="s">
        <v>792</v>
      </c>
      <c r="D285" s="365" t="s">
        <v>533</v>
      </c>
      <c r="E285" s="358"/>
      <c r="F285" s="358"/>
      <c r="G285" s="358"/>
      <c r="H285" s="358"/>
      <c r="I285" s="7"/>
    </row>
    <row r="286" spans="1:9" x14ac:dyDescent="0.25">
      <c r="A286" s="360"/>
      <c r="B286" s="365">
        <v>4458</v>
      </c>
      <c r="C286" s="360" t="s">
        <v>793</v>
      </c>
      <c r="D286" s="365" t="s">
        <v>533</v>
      </c>
      <c r="E286" s="358"/>
      <c r="F286" s="358"/>
      <c r="G286" s="358"/>
      <c r="H286" s="358"/>
      <c r="I286" s="7"/>
    </row>
    <row r="287" spans="1:9" x14ac:dyDescent="0.25">
      <c r="A287" s="360"/>
      <c r="B287" s="365">
        <v>4490</v>
      </c>
      <c r="C287" s="360" t="s">
        <v>794</v>
      </c>
      <c r="D287" s="365" t="s">
        <v>533</v>
      </c>
      <c r="E287" s="358"/>
      <c r="F287" s="358"/>
      <c r="G287" s="358"/>
      <c r="H287" s="358"/>
      <c r="I287" s="7"/>
    </row>
    <row r="288" spans="1:9" x14ac:dyDescent="0.25">
      <c r="A288" s="360"/>
      <c r="B288" s="365">
        <v>4491</v>
      </c>
      <c r="C288" s="360" t="s">
        <v>795</v>
      </c>
      <c r="D288" s="365" t="s">
        <v>533</v>
      </c>
      <c r="E288" s="358"/>
      <c r="F288" s="358"/>
      <c r="G288" s="358"/>
      <c r="H288" s="358"/>
      <c r="I288" s="7"/>
    </row>
    <row r="289" spans="1:9" x14ac:dyDescent="0.25">
      <c r="A289" s="360"/>
      <c r="B289" s="365">
        <v>4492</v>
      </c>
      <c r="C289" s="360" t="s">
        <v>796</v>
      </c>
      <c r="D289" s="365" t="s">
        <v>533</v>
      </c>
      <c r="E289" s="358"/>
      <c r="F289" s="358"/>
      <c r="G289" s="358"/>
      <c r="H289" s="358"/>
      <c r="I289" s="7"/>
    </row>
    <row r="290" spans="1:9" x14ac:dyDescent="0.25">
      <c r="A290" s="360"/>
      <c r="B290" s="365">
        <v>4493</v>
      </c>
      <c r="C290" s="360" t="s">
        <v>797</v>
      </c>
      <c r="D290" s="365" t="s">
        <v>533</v>
      </c>
      <c r="E290" s="358"/>
      <c r="F290" s="358"/>
      <c r="G290" s="358"/>
      <c r="H290" s="358"/>
      <c r="I290" s="7"/>
    </row>
    <row r="291" spans="1:9" x14ac:dyDescent="0.25">
      <c r="A291" s="360"/>
      <c r="B291" s="365">
        <v>4810</v>
      </c>
      <c r="C291" s="360" t="s">
        <v>798</v>
      </c>
      <c r="D291" s="365" t="s">
        <v>561</v>
      </c>
      <c r="E291" s="358"/>
      <c r="F291" s="358"/>
      <c r="G291" s="358"/>
      <c r="H291" s="358"/>
      <c r="I291" s="7"/>
    </row>
    <row r="292" spans="1:9" x14ac:dyDescent="0.25">
      <c r="A292" s="360"/>
      <c r="B292" s="365">
        <v>4820</v>
      </c>
      <c r="C292" s="360" t="s">
        <v>799</v>
      </c>
      <c r="D292" s="365" t="s">
        <v>561</v>
      </c>
      <c r="E292" s="358"/>
      <c r="F292" s="358"/>
      <c r="G292" s="358"/>
      <c r="H292" s="358"/>
      <c r="I292" s="7"/>
    </row>
    <row r="293" spans="1:9" x14ac:dyDescent="0.25">
      <c r="A293" s="360"/>
      <c r="B293" s="365">
        <v>4850</v>
      </c>
      <c r="C293" s="360" t="s">
        <v>800</v>
      </c>
      <c r="D293" s="365" t="s">
        <v>580</v>
      </c>
      <c r="E293" s="358"/>
      <c r="F293" s="358"/>
      <c r="G293" s="358"/>
      <c r="H293" s="358"/>
      <c r="I293" s="7"/>
    </row>
    <row r="294" spans="1:9" x14ac:dyDescent="0.25">
      <c r="A294" s="360"/>
      <c r="B294" s="365">
        <v>4860</v>
      </c>
      <c r="C294" s="360" t="s">
        <v>801</v>
      </c>
      <c r="D294" s="365" t="s">
        <v>561</v>
      </c>
      <c r="E294" s="358"/>
      <c r="F294" s="358"/>
      <c r="G294" s="358"/>
      <c r="H294" s="358"/>
      <c r="I294" s="7"/>
    </row>
    <row r="295" spans="1:9" x14ac:dyDescent="0.25">
      <c r="A295" s="360"/>
      <c r="B295" s="365">
        <v>4861</v>
      </c>
      <c r="C295" s="360" t="s">
        <v>802</v>
      </c>
      <c r="D295" s="365" t="s">
        <v>561</v>
      </c>
      <c r="E295" s="358"/>
      <c r="F295" s="358"/>
      <c r="G295" s="358"/>
      <c r="H295" s="358"/>
      <c r="I295" s="7"/>
    </row>
    <row r="296" spans="1:9" x14ac:dyDescent="0.25">
      <c r="A296" s="360"/>
      <c r="B296" s="365">
        <v>4862</v>
      </c>
      <c r="C296" s="360" t="s">
        <v>803</v>
      </c>
      <c r="D296" s="365" t="s">
        <v>561</v>
      </c>
      <c r="E296" s="358"/>
      <c r="F296" s="358"/>
      <c r="G296" s="358"/>
      <c r="H296" s="358"/>
      <c r="I296" s="7"/>
    </row>
    <row r="297" spans="1:9" x14ac:dyDescent="0.25">
      <c r="A297" s="360"/>
      <c r="B297" s="365">
        <v>4869</v>
      </c>
      <c r="C297" s="360" t="s">
        <v>804</v>
      </c>
      <c r="D297" s="365" t="s">
        <v>580</v>
      </c>
      <c r="E297" s="358"/>
      <c r="F297" s="358"/>
      <c r="G297" s="358"/>
      <c r="H297" s="358"/>
      <c r="I297" s="7"/>
    </row>
    <row r="298" spans="1:9" x14ac:dyDescent="0.25">
      <c r="A298" s="360"/>
      <c r="B298" s="364">
        <v>4900</v>
      </c>
      <c r="C298" s="359" t="s">
        <v>805</v>
      </c>
      <c r="D298" s="364" t="s">
        <v>558</v>
      </c>
      <c r="E298" s="358"/>
      <c r="F298" s="358"/>
      <c r="G298" s="358"/>
      <c r="H298" s="358"/>
      <c r="I298" s="7"/>
    </row>
    <row r="299" spans="1:9" x14ac:dyDescent="0.25">
      <c r="A299" s="7"/>
      <c r="B299" s="7"/>
      <c r="C299" s="7"/>
      <c r="D299" s="7"/>
      <c r="E299" s="7"/>
      <c r="F299" s="358"/>
      <c r="G299" s="358"/>
      <c r="H299" s="358"/>
      <c r="I299" s="7"/>
    </row>
    <row r="300" spans="1:9" x14ac:dyDescent="0.25">
      <c r="A300" s="359"/>
      <c r="B300" s="7"/>
      <c r="C300" s="7"/>
      <c r="D300" s="7"/>
      <c r="E300" s="7"/>
      <c r="F300" s="358"/>
      <c r="G300" s="358"/>
      <c r="H300" s="358"/>
      <c r="I300" s="7"/>
    </row>
    <row r="301" spans="1:9" x14ac:dyDescent="0.25">
      <c r="A301" s="7"/>
      <c r="B301" s="7"/>
      <c r="C301" s="7"/>
      <c r="D301" s="7"/>
      <c r="E301" s="7"/>
      <c r="F301" s="358"/>
      <c r="G301" s="358"/>
      <c r="H301" s="358"/>
      <c r="I301" s="7"/>
    </row>
    <row r="302" spans="1:9" x14ac:dyDescent="0.25">
      <c r="A302" s="360"/>
      <c r="B302" s="364">
        <v>5400</v>
      </c>
      <c r="C302" s="359" t="s">
        <v>806</v>
      </c>
      <c r="D302" s="364" t="s">
        <v>531</v>
      </c>
      <c r="E302" s="358"/>
      <c r="F302" s="358"/>
      <c r="G302" s="358"/>
      <c r="H302" s="358"/>
      <c r="I302" s="7"/>
    </row>
    <row r="303" spans="1:9" x14ac:dyDescent="0.25">
      <c r="A303" s="360"/>
      <c r="B303" s="365">
        <v>5410</v>
      </c>
      <c r="C303" s="360" t="s">
        <v>807</v>
      </c>
      <c r="D303" s="365" t="s">
        <v>533</v>
      </c>
      <c r="E303" s="358"/>
      <c r="F303" s="358"/>
      <c r="G303" s="358"/>
      <c r="H303" s="358"/>
      <c r="I303" s="7"/>
    </row>
    <row r="304" spans="1:9" x14ac:dyDescent="0.25">
      <c r="A304" s="360"/>
      <c r="B304" s="365">
        <v>5420</v>
      </c>
      <c r="C304" s="360" t="s">
        <v>808</v>
      </c>
      <c r="D304" s="365" t="s">
        <v>533</v>
      </c>
      <c r="E304" s="358"/>
      <c r="F304" s="358"/>
      <c r="G304" s="358"/>
      <c r="H304" s="358"/>
      <c r="I304" s="7"/>
    </row>
    <row r="305" spans="1:9" x14ac:dyDescent="0.25">
      <c r="A305" s="360"/>
      <c r="B305" s="365">
        <v>5430</v>
      </c>
      <c r="C305" s="360" t="s">
        <v>809</v>
      </c>
      <c r="D305" s="365" t="s">
        <v>533</v>
      </c>
      <c r="E305" s="358"/>
      <c r="F305" s="358"/>
      <c r="G305" s="358"/>
      <c r="H305" s="358"/>
      <c r="I305" s="7"/>
    </row>
    <row r="306" spans="1:9" x14ac:dyDescent="0.25">
      <c r="A306" s="360"/>
      <c r="B306" s="365">
        <v>5440</v>
      </c>
      <c r="C306" s="360" t="s">
        <v>810</v>
      </c>
      <c r="D306" s="365" t="s">
        <v>533</v>
      </c>
      <c r="E306" s="358"/>
      <c r="F306" s="358"/>
      <c r="G306" s="358"/>
      <c r="H306" s="358"/>
      <c r="I306" s="7"/>
    </row>
    <row r="307" spans="1:9" x14ac:dyDescent="0.25">
      <c r="A307" s="360"/>
      <c r="B307" s="365">
        <v>5450</v>
      </c>
      <c r="C307" s="360" t="s">
        <v>811</v>
      </c>
      <c r="D307" s="365" t="s">
        <v>533</v>
      </c>
      <c r="E307" s="358"/>
      <c r="F307" s="358"/>
      <c r="G307" s="358"/>
      <c r="H307" s="358"/>
      <c r="I307" s="7"/>
    </row>
    <row r="308" spans="1:9" x14ac:dyDescent="0.25">
      <c r="A308" s="360"/>
      <c r="B308" s="365">
        <v>5451</v>
      </c>
      <c r="C308" s="360" t="s">
        <v>812</v>
      </c>
      <c r="D308" s="365" t="s">
        <v>533</v>
      </c>
      <c r="E308" s="358"/>
      <c r="F308" s="358"/>
      <c r="G308" s="358"/>
      <c r="H308" s="358"/>
      <c r="I308" s="7"/>
    </row>
    <row r="309" spans="1:9" x14ac:dyDescent="0.25">
      <c r="A309" s="360"/>
      <c r="B309" s="365">
        <v>5452</v>
      </c>
      <c r="C309" s="360" t="s">
        <v>813</v>
      </c>
      <c r="D309" s="365" t="s">
        <v>533</v>
      </c>
      <c r="E309" s="358"/>
      <c r="F309" s="358"/>
      <c r="G309" s="358"/>
      <c r="H309" s="358"/>
      <c r="I309" s="7"/>
    </row>
    <row r="310" spans="1:9" x14ac:dyDescent="0.25">
      <c r="A310" s="360"/>
      <c r="B310" s="365">
        <v>5470</v>
      </c>
      <c r="C310" s="360" t="s">
        <v>814</v>
      </c>
      <c r="D310" s="365" t="s">
        <v>533</v>
      </c>
      <c r="E310" s="358"/>
      <c r="F310" s="358"/>
      <c r="G310" s="358"/>
      <c r="H310" s="358"/>
      <c r="I310" s="7"/>
    </row>
    <row r="311" spans="1:9" x14ac:dyDescent="0.25">
      <c r="A311" s="360"/>
      <c r="B311" s="364">
        <v>5490</v>
      </c>
      <c r="C311" s="359" t="s">
        <v>815</v>
      </c>
      <c r="D311" s="364" t="s">
        <v>558</v>
      </c>
      <c r="E311" s="358"/>
      <c r="F311" s="358"/>
      <c r="G311" s="358"/>
      <c r="H311" s="358"/>
      <c r="I311" s="7"/>
    </row>
    <row r="312" spans="1:9" x14ac:dyDescent="0.25">
      <c r="A312" s="7"/>
      <c r="B312" s="7"/>
      <c r="C312" s="7"/>
      <c r="D312" s="7"/>
      <c r="E312" s="7"/>
      <c r="F312" s="358"/>
      <c r="G312" s="358"/>
      <c r="H312" s="358"/>
      <c r="I312" s="7"/>
    </row>
    <row r="313" spans="1:9" x14ac:dyDescent="0.25">
      <c r="A313" s="360"/>
      <c r="B313" s="364">
        <v>5600</v>
      </c>
      <c r="C313" s="359" t="s">
        <v>816</v>
      </c>
      <c r="D313" s="364" t="s">
        <v>531</v>
      </c>
      <c r="E313" s="366" t="s">
        <v>817</v>
      </c>
      <c r="F313" s="366"/>
      <c r="G313" s="366" t="s">
        <v>818</v>
      </c>
      <c r="H313" s="366" t="s">
        <v>526</v>
      </c>
      <c r="I313" s="7"/>
    </row>
    <row r="314" spans="1:9" x14ac:dyDescent="0.25">
      <c r="A314" s="360"/>
      <c r="B314" s="365">
        <v>5610</v>
      </c>
      <c r="C314" s="360" t="s">
        <v>494</v>
      </c>
      <c r="D314" s="365" t="s">
        <v>533</v>
      </c>
      <c r="E314" s="358" t="s">
        <v>819</v>
      </c>
      <c r="F314" s="358"/>
      <c r="G314" s="358" t="s">
        <v>820</v>
      </c>
      <c r="H314" s="358"/>
      <c r="I314" s="7"/>
    </row>
    <row r="315" spans="1:9" x14ac:dyDescent="0.25">
      <c r="A315" s="360"/>
      <c r="B315" s="365">
        <v>5612</v>
      </c>
      <c r="C315" s="360" t="s">
        <v>821</v>
      </c>
      <c r="D315" s="365" t="s">
        <v>533</v>
      </c>
      <c r="E315" s="358"/>
      <c r="F315" s="358"/>
      <c r="G315" s="358" t="s">
        <v>30</v>
      </c>
      <c r="H315" s="358"/>
      <c r="I315" s="7"/>
    </row>
    <row r="316" spans="1:9" x14ac:dyDescent="0.25">
      <c r="A316" s="360"/>
      <c r="B316" s="365">
        <v>5615</v>
      </c>
      <c r="C316" s="360" t="s">
        <v>496</v>
      </c>
      <c r="D316" s="365" t="s">
        <v>533</v>
      </c>
      <c r="E316" s="358" t="s">
        <v>822</v>
      </c>
      <c r="F316" s="358"/>
      <c r="G316" s="358"/>
      <c r="H316" s="358"/>
      <c r="I316" s="7"/>
    </row>
    <row r="317" spans="1:9" x14ac:dyDescent="0.25">
      <c r="A317" s="360"/>
      <c r="B317" s="365">
        <v>5618</v>
      </c>
      <c r="C317" s="360" t="s">
        <v>823</v>
      </c>
      <c r="D317" s="365" t="s">
        <v>533</v>
      </c>
      <c r="E317" s="358"/>
      <c r="F317" s="358"/>
      <c r="G317" s="358"/>
      <c r="H317" s="358"/>
      <c r="I317" s="7"/>
    </row>
    <row r="318" spans="1:9" x14ac:dyDescent="0.25">
      <c r="A318" s="360"/>
      <c r="B318" s="365">
        <v>5620</v>
      </c>
      <c r="C318" s="360" t="s">
        <v>497</v>
      </c>
      <c r="D318" s="365" t="s">
        <v>561</v>
      </c>
      <c r="E318" s="358"/>
      <c r="F318" s="358"/>
      <c r="G318" s="358"/>
      <c r="H318" s="358"/>
      <c r="I318" s="7"/>
    </row>
    <row r="319" spans="1:9" x14ac:dyDescent="0.25">
      <c r="A319" s="360"/>
      <c r="B319" s="365">
        <v>5622</v>
      </c>
      <c r="C319" s="360" t="s">
        <v>498</v>
      </c>
      <c r="D319" s="365" t="s">
        <v>561</v>
      </c>
      <c r="E319" s="358"/>
      <c r="F319" s="358"/>
      <c r="G319" s="358"/>
      <c r="H319" s="358"/>
      <c r="I319" s="7"/>
    </row>
    <row r="320" spans="1:9" x14ac:dyDescent="0.25">
      <c r="A320" s="360"/>
      <c r="B320" s="365">
        <v>5624</v>
      </c>
      <c r="C320" s="360" t="s">
        <v>499</v>
      </c>
      <c r="D320" s="365" t="s">
        <v>561</v>
      </c>
      <c r="E320" s="358"/>
      <c r="F320" s="358"/>
      <c r="G320" s="358"/>
      <c r="H320" s="358"/>
      <c r="I320" s="7"/>
    </row>
    <row r="321" spans="1:9" x14ac:dyDescent="0.25">
      <c r="A321" s="360"/>
      <c r="B321" s="365">
        <v>5626</v>
      </c>
      <c r="C321" s="360" t="s">
        <v>268</v>
      </c>
      <c r="D321" s="365" t="s">
        <v>561</v>
      </c>
      <c r="E321" s="358"/>
      <c r="F321" s="358"/>
      <c r="G321" s="358"/>
      <c r="H321" s="358"/>
      <c r="I321" s="7"/>
    </row>
    <row r="322" spans="1:9" x14ac:dyDescent="0.25">
      <c r="A322" s="360"/>
      <c r="B322" s="365">
        <v>5627</v>
      </c>
      <c r="C322" s="360" t="s">
        <v>269</v>
      </c>
      <c r="D322" s="365" t="s">
        <v>561</v>
      </c>
      <c r="E322" s="358"/>
      <c r="F322" s="358"/>
      <c r="G322" s="358"/>
      <c r="H322" s="358"/>
      <c r="I322" s="7"/>
    </row>
    <row r="323" spans="1:9" x14ac:dyDescent="0.25">
      <c r="A323" s="360"/>
      <c r="B323" s="365">
        <v>5629</v>
      </c>
      <c r="C323" s="360" t="s">
        <v>500</v>
      </c>
      <c r="D323" s="365" t="s">
        <v>580</v>
      </c>
      <c r="E323" s="358"/>
      <c r="F323" s="358"/>
      <c r="G323" s="358"/>
      <c r="H323" s="358"/>
      <c r="I323" s="7"/>
    </row>
    <row r="324" spans="1:9" x14ac:dyDescent="0.25">
      <c r="A324" s="360"/>
      <c r="B324" s="365">
        <v>5630</v>
      </c>
      <c r="C324" s="360" t="s">
        <v>501</v>
      </c>
      <c r="D324" s="365" t="s">
        <v>533</v>
      </c>
      <c r="E324" s="358"/>
      <c r="F324" s="358"/>
      <c r="G324" s="358"/>
      <c r="H324" s="358"/>
      <c r="I324" s="7"/>
    </row>
    <row r="325" spans="1:9" x14ac:dyDescent="0.25">
      <c r="A325" s="360"/>
      <c r="B325" s="365">
        <v>5631</v>
      </c>
      <c r="C325" s="360" t="s">
        <v>824</v>
      </c>
      <c r="D325" s="365" t="s">
        <v>533</v>
      </c>
      <c r="E325" s="358"/>
      <c r="F325" s="358"/>
      <c r="G325" s="358"/>
      <c r="H325" s="358"/>
      <c r="I325" s="7"/>
    </row>
    <row r="326" spans="1:9" x14ac:dyDescent="0.25">
      <c r="A326" s="360"/>
      <c r="B326" s="365">
        <v>5632</v>
      </c>
      <c r="C326" s="360" t="s">
        <v>825</v>
      </c>
      <c r="D326" s="365" t="s">
        <v>533</v>
      </c>
      <c r="E326" s="358"/>
      <c r="F326" s="358"/>
      <c r="G326" s="358"/>
      <c r="H326" s="358"/>
      <c r="I326" s="7"/>
    </row>
    <row r="327" spans="1:9" x14ac:dyDescent="0.25">
      <c r="A327" s="360"/>
      <c r="B327" s="365">
        <v>5633</v>
      </c>
      <c r="C327" s="360" t="s">
        <v>826</v>
      </c>
      <c r="D327" s="365" t="s">
        <v>533</v>
      </c>
      <c r="E327" s="358"/>
      <c r="F327" s="358"/>
      <c r="G327" s="358"/>
      <c r="H327" s="358"/>
      <c r="I327" s="7"/>
    </row>
    <row r="328" spans="1:9" x14ac:dyDescent="0.25">
      <c r="A328" s="360"/>
      <c r="B328" s="365">
        <v>5634</v>
      </c>
      <c r="C328" s="360" t="s">
        <v>827</v>
      </c>
      <c r="D328" s="365" t="s">
        <v>533</v>
      </c>
      <c r="E328" s="358"/>
      <c r="F328" s="358"/>
      <c r="G328" s="358"/>
      <c r="H328" s="358"/>
      <c r="I328" s="7"/>
    </row>
    <row r="329" spans="1:9" x14ac:dyDescent="0.25">
      <c r="A329" s="360"/>
      <c r="B329" s="365">
        <v>5635</v>
      </c>
      <c r="C329" s="360" t="s">
        <v>828</v>
      </c>
      <c r="D329" s="365" t="s">
        <v>533</v>
      </c>
      <c r="E329" s="358" t="s">
        <v>822</v>
      </c>
      <c r="F329" s="358"/>
      <c r="G329" s="358"/>
      <c r="H329" s="358"/>
      <c r="I329" s="7"/>
    </row>
    <row r="330" spans="1:9" x14ac:dyDescent="0.25">
      <c r="A330" s="360"/>
      <c r="B330" s="365">
        <v>5636</v>
      </c>
      <c r="C330" s="360" t="s">
        <v>199</v>
      </c>
      <c r="D330" s="365" t="s">
        <v>533</v>
      </c>
      <c r="E330" s="358" t="s">
        <v>829</v>
      </c>
      <c r="F330" s="358"/>
      <c r="G330" s="358" t="s">
        <v>830</v>
      </c>
      <c r="H330" s="358"/>
      <c r="I330" s="7"/>
    </row>
    <row r="331" spans="1:9" x14ac:dyDescent="0.25">
      <c r="A331" s="360"/>
      <c r="B331" s="365">
        <v>5638</v>
      </c>
      <c r="C331" s="360" t="s">
        <v>202</v>
      </c>
      <c r="D331" s="365" t="s">
        <v>533</v>
      </c>
      <c r="E331" s="358" t="s">
        <v>831</v>
      </c>
      <c r="F331" s="358"/>
      <c r="G331" s="358"/>
      <c r="H331" s="358"/>
      <c r="I331" s="7"/>
    </row>
    <row r="332" spans="1:9" x14ac:dyDescent="0.25">
      <c r="A332" s="360"/>
      <c r="B332" s="365">
        <v>5639</v>
      </c>
      <c r="C332" s="360" t="s">
        <v>832</v>
      </c>
      <c r="D332" s="365" t="s">
        <v>533</v>
      </c>
      <c r="E332" s="358"/>
      <c r="F332" s="358"/>
      <c r="G332" s="358"/>
      <c r="H332" s="358"/>
      <c r="I332" s="7"/>
    </row>
    <row r="333" spans="1:9" x14ac:dyDescent="0.25">
      <c r="A333" s="360"/>
      <c r="B333" s="365">
        <v>5640</v>
      </c>
      <c r="C333" s="360" t="s">
        <v>205</v>
      </c>
      <c r="D333" s="365" t="s">
        <v>533</v>
      </c>
      <c r="E333" s="358" t="s">
        <v>822</v>
      </c>
      <c r="F333" s="358"/>
      <c r="G333" s="358"/>
      <c r="H333" s="358"/>
      <c r="I333" s="7"/>
    </row>
    <row r="334" spans="1:9" x14ac:dyDescent="0.25">
      <c r="A334" s="360"/>
      <c r="B334" s="365">
        <v>5643</v>
      </c>
      <c r="C334" s="360" t="s">
        <v>265</v>
      </c>
      <c r="D334" s="365" t="s">
        <v>533</v>
      </c>
      <c r="E334" s="358"/>
      <c r="F334" s="358"/>
      <c r="G334" s="358"/>
      <c r="H334" s="358"/>
      <c r="I334" s="7"/>
    </row>
    <row r="335" spans="1:9" x14ac:dyDescent="0.25">
      <c r="A335" s="360"/>
      <c r="B335" s="365">
        <v>5644</v>
      </c>
      <c r="C335" s="360" t="s">
        <v>502</v>
      </c>
      <c r="D335" s="365" t="s">
        <v>533</v>
      </c>
      <c r="E335" s="358"/>
      <c r="F335" s="358"/>
      <c r="G335" s="358"/>
      <c r="H335" s="358"/>
      <c r="I335" s="7"/>
    </row>
    <row r="336" spans="1:9" x14ac:dyDescent="0.25">
      <c r="A336" s="360"/>
      <c r="B336" s="365">
        <v>5645</v>
      </c>
      <c r="C336" s="360" t="s">
        <v>207</v>
      </c>
      <c r="D336" s="365" t="s">
        <v>533</v>
      </c>
      <c r="E336" s="358" t="s">
        <v>833</v>
      </c>
      <c r="F336" s="358"/>
      <c r="G336" s="358"/>
      <c r="H336" s="358"/>
      <c r="I336" s="7"/>
    </row>
    <row r="337" spans="1:9" x14ac:dyDescent="0.25">
      <c r="A337" s="360"/>
      <c r="B337" s="365">
        <v>5646</v>
      </c>
      <c r="C337" s="360" t="s">
        <v>834</v>
      </c>
      <c r="D337" s="365" t="s">
        <v>533</v>
      </c>
      <c r="E337" s="358" t="s">
        <v>835</v>
      </c>
      <c r="F337" s="358"/>
      <c r="G337" s="358"/>
      <c r="H337" s="358"/>
      <c r="I337" s="7"/>
    </row>
    <row r="338" spans="1:9" x14ac:dyDescent="0.25">
      <c r="A338" s="360"/>
      <c r="B338" s="365">
        <v>5647</v>
      </c>
      <c r="C338" s="360" t="s">
        <v>503</v>
      </c>
      <c r="D338" s="365" t="s">
        <v>533</v>
      </c>
      <c r="E338" s="358"/>
      <c r="F338" s="358"/>
      <c r="G338" s="358"/>
      <c r="H338" s="358"/>
      <c r="I338" s="7"/>
    </row>
    <row r="339" spans="1:9" x14ac:dyDescent="0.25">
      <c r="A339" s="360"/>
      <c r="B339" s="365">
        <v>5648</v>
      </c>
      <c r="C339" s="360" t="s">
        <v>504</v>
      </c>
      <c r="D339" s="365" t="s">
        <v>533</v>
      </c>
      <c r="E339" s="358" t="s">
        <v>836</v>
      </c>
      <c r="F339" s="358"/>
      <c r="G339" s="358" t="s">
        <v>837</v>
      </c>
      <c r="H339" s="358"/>
      <c r="I339" s="7"/>
    </row>
    <row r="340" spans="1:9" x14ac:dyDescent="0.25">
      <c r="A340" s="360"/>
      <c r="B340" s="365">
        <v>5650</v>
      </c>
      <c r="C340" s="360" t="s">
        <v>838</v>
      </c>
      <c r="D340" s="365" t="s">
        <v>533</v>
      </c>
      <c r="E340" s="358"/>
      <c r="F340" s="358"/>
      <c r="G340" s="358"/>
      <c r="H340" s="358"/>
      <c r="I340" s="7"/>
    </row>
    <row r="341" spans="1:9" x14ac:dyDescent="0.25">
      <c r="A341" s="360"/>
      <c r="B341" s="365">
        <v>5651</v>
      </c>
      <c r="C341" s="360" t="s">
        <v>505</v>
      </c>
      <c r="D341" s="365" t="s">
        <v>533</v>
      </c>
      <c r="E341" s="358" t="s">
        <v>839</v>
      </c>
      <c r="F341" s="358"/>
      <c r="G341" s="358"/>
      <c r="H341" s="358"/>
      <c r="I341" s="7"/>
    </row>
    <row r="342" spans="1:9" x14ac:dyDescent="0.25">
      <c r="A342" s="360"/>
      <c r="B342" s="365">
        <v>5652</v>
      </c>
      <c r="C342" s="360" t="s">
        <v>506</v>
      </c>
      <c r="D342" s="365" t="s">
        <v>533</v>
      </c>
      <c r="E342" s="358" t="s">
        <v>840</v>
      </c>
      <c r="F342" s="358"/>
      <c r="G342" s="358"/>
      <c r="H342" s="358"/>
      <c r="I342" s="7"/>
    </row>
    <row r="343" spans="1:9" x14ac:dyDescent="0.25">
      <c r="A343" s="360"/>
      <c r="B343" s="365">
        <v>5653</v>
      </c>
      <c r="C343" s="360" t="s">
        <v>841</v>
      </c>
      <c r="D343" s="365" t="s">
        <v>533</v>
      </c>
      <c r="E343" s="358"/>
      <c r="F343" s="358"/>
      <c r="G343" s="358"/>
      <c r="H343" s="358"/>
      <c r="I343" s="7"/>
    </row>
    <row r="344" spans="1:9" x14ac:dyDescent="0.25">
      <c r="A344" s="360"/>
      <c r="B344" s="365">
        <v>5654</v>
      </c>
      <c r="C344" s="360" t="s">
        <v>842</v>
      </c>
      <c r="D344" s="365" t="s">
        <v>533</v>
      </c>
      <c r="E344" s="358" t="s">
        <v>843</v>
      </c>
      <c r="F344" s="358"/>
      <c r="G344" s="358"/>
      <c r="H344" s="358"/>
      <c r="I344" s="7"/>
    </row>
    <row r="345" spans="1:9" x14ac:dyDescent="0.25">
      <c r="A345" s="360"/>
      <c r="B345" s="365">
        <v>5655</v>
      </c>
      <c r="C345" s="360" t="s">
        <v>844</v>
      </c>
      <c r="D345" s="365" t="s">
        <v>533</v>
      </c>
      <c r="E345" s="358"/>
      <c r="F345" s="358"/>
      <c r="G345" s="358"/>
      <c r="H345" s="358"/>
      <c r="I345" s="7"/>
    </row>
    <row r="346" spans="1:9" x14ac:dyDescent="0.25">
      <c r="A346" s="360"/>
      <c r="B346" s="365">
        <v>5656</v>
      </c>
      <c r="C346" s="360" t="s">
        <v>845</v>
      </c>
      <c r="D346" s="365" t="s">
        <v>533</v>
      </c>
      <c r="E346" s="358" t="s">
        <v>846</v>
      </c>
      <c r="F346" s="358"/>
      <c r="G346" s="358"/>
      <c r="H346" s="358"/>
      <c r="I346" s="7"/>
    </row>
    <row r="347" spans="1:9" x14ac:dyDescent="0.25">
      <c r="A347" s="360"/>
      <c r="B347" s="365">
        <v>5657</v>
      </c>
      <c r="C347" s="360" t="s">
        <v>847</v>
      </c>
      <c r="D347" s="365" t="s">
        <v>533</v>
      </c>
      <c r="E347" s="358" t="s">
        <v>843</v>
      </c>
      <c r="F347" s="358"/>
      <c r="G347" s="358"/>
      <c r="H347" s="358"/>
      <c r="I347" s="7"/>
    </row>
    <row r="348" spans="1:9" x14ac:dyDescent="0.25">
      <c r="A348" s="360"/>
      <c r="B348" s="365">
        <v>5658</v>
      </c>
      <c r="C348" s="360" t="s">
        <v>848</v>
      </c>
      <c r="D348" s="365" t="s">
        <v>533</v>
      </c>
      <c r="E348" s="358" t="s">
        <v>843</v>
      </c>
      <c r="F348" s="358"/>
      <c r="G348" s="358"/>
      <c r="H348" s="358"/>
      <c r="I348" s="7"/>
    </row>
    <row r="349" spans="1:9" x14ac:dyDescent="0.25">
      <c r="A349" s="360"/>
      <c r="B349" s="365">
        <v>5659</v>
      </c>
      <c r="C349" s="360" t="s">
        <v>849</v>
      </c>
      <c r="D349" s="365" t="s">
        <v>533</v>
      </c>
      <c r="E349" s="358" t="s">
        <v>843</v>
      </c>
      <c r="F349" s="358"/>
      <c r="G349" s="358"/>
      <c r="H349" s="358"/>
      <c r="I349" s="7"/>
    </row>
    <row r="350" spans="1:9" x14ac:dyDescent="0.25">
      <c r="A350" s="360"/>
      <c r="B350" s="365">
        <v>5660</v>
      </c>
      <c r="C350" s="360" t="s">
        <v>850</v>
      </c>
      <c r="D350" s="365" t="s">
        <v>533</v>
      </c>
      <c r="E350" s="358" t="s">
        <v>843</v>
      </c>
      <c r="F350" s="358"/>
      <c r="G350" s="358"/>
      <c r="H350" s="358"/>
      <c r="I350" s="7"/>
    </row>
    <row r="351" spans="1:9" x14ac:dyDescent="0.25">
      <c r="A351" s="360"/>
      <c r="B351" s="365">
        <v>5662</v>
      </c>
      <c r="C351" s="360" t="s">
        <v>507</v>
      </c>
      <c r="D351" s="365" t="s">
        <v>533</v>
      </c>
      <c r="E351" s="358" t="s">
        <v>843</v>
      </c>
      <c r="F351" s="358"/>
      <c r="G351" s="358"/>
      <c r="H351" s="358"/>
      <c r="I351" s="7"/>
    </row>
    <row r="352" spans="1:9" x14ac:dyDescent="0.25">
      <c r="A352" s="360"/>
      <c r="B352" s="365">
        <v>5663</v>
      </c>
      <c r="C352" s="360" t="s">
        <v>851</v>
      </c>
      <c r="D352" s="365" t="s">
        <v>533</v>
      </c>
      <c r="E352" s="358" t="s">
        <v>843</v>
      </c>
      <c r="F352" s="358"/>
      <c r="G352" s="358"/>
      <c r="H352" s="358"/>
      <c r="I352" s="7"/>
    </row>
    <row r="353" spans="1:9" x14ac:dyDescent="0.25">
      <c r="A353" s="360"/>
      <c r="B353" s="365">
        <v>5664</v>
      </c>
      <c r="C353" s="360" t="s">
        <v>852</v>
      </c>
      <c r="D353" s="365" t="s">
        <v>533</v>
      </c>
      <c r="E353" s="358" t="s">
        <v>843</v>
      </c>
      <c r="F353" s="358"/>
      <c r="G353" s="358"/>
      <c r="H353" s="358"/>
      <c r="I353" s="7"/>
    </row>
    <row r="354" spans="1:9" x14ac:dyDescent="0.25">
      <c r="A354" s="360"/>
      <c r="B354" s="365">
        <v>5667</v>
      </c>
      <c r="C354" s="360" t="s">
        <v>853</v>
      </c>
      <c r="D354" s="365" t="s">
        <v>533</v>
      </c>
      <c r="E354" s="358" t="s">
        <v>843</v>
      </c>
      <c r="F354" s="358"/>
      <c r="G354" s="358"/>
      <c r="H354" s="358"/>
      <c r="I354" s="7"/>
    </row>
    <row r="355" spans="1:9" x14ac:dyDescent="0.25">
      <c r="A355" s="360"/>
      <c r="B355" s="365">
        <v>5670</v>
      </c>
      <c r="C355" s="360" t="s">
        <v>854</v>
      </c>
      <c r="D355" s="365" t="s">
        <v>533</v>
      </c>
      <c r="E355" s="358" t="s">
        <v>843</v>
      </c>
      <c r="F355" s="358"/>
      <c r="G355" s="358"/>
      <c r="H355" s="358"/>
      <c r="I355" s="7"/>
    </row>
    <row r="356" spans="1:9" x14ac:dyDescent="0.25">
      <c r="A356" s="360"/>
      <c r="B356" s="365">
        <v>5671</v>
      </c>
      <c r="C356" s="360" t="s">
        <v>855</v>
      </c>
      <c r="D356" s="365" t="s">
        <v>533</v>
      </c>
      <c r="E356" s="358" t="s">
        <v>843</v>
      </c>
      <c r="F356" s="358"/>
      <c r="G356" s="358"/>
      <c r="H356" s="358"/>
      <c r="I356" s="7"/>
    </row>
    <row r="357" spans="1:9" x14ac:dyDescent="0.25">
      <c r="A357" s="360"/>
      <c r="B357" s="365">
        <v>5672</v>
      </c>
      <c r="C357" s="360" t="s">
        <v>224</v>
      </c>
      <c r="D357" s="365" t="s">
        <v>533</v>
      </c>
      <c r="E357" s="358" t="s">
        <v>822</v>
      </c>
      <c r="F357" s="358"/>
      <c r="G357" s="358"/>
      <c r="H357" s="358"/>
      <c r="I357" s="7"/>
    </row>
    <row r="358" spans="1:9" x14ac:dyDescent="0.25">
      <c r="A358" s="360"/>
      <c r="B358" s="365">
        <v>5674</v>
      </c>
      <c r="C358" s="360" t="s">
        <v>856</v>
      </c>
      <c r="D358" s="365" t="s">
        <v>533</v>
      </c>
      <c r="E358" s="358" t="s">
        <v>843</v>
      </c>
      <c r="F358" s="358"/>
      <c r="G358" s="358"/>
      <c r="H358" s="358"/>
      <c r="I358" s="7"/>
    </row>
    <row r="359" spans="1:9" x14ac:dyDescent="0.25">
      <c r="A359" s="360"/>
      <c r="B359" s="365">
        <v>5675</v>
      </c>
      <c r="C359" s="360" t="s">
        <v>857</v>
      </c>
      <c r="D359" s="365" t="s">
        <v>533</v>
      </c>
      <c r="E359" s="358" t="s">
        <v>843</v>
      </c>
      <c r="F359" s="358"/>
      <c r="G359" s="358"/>
      <c r="H359" s="358"/>
      <c r="I359" s="7"/>
    </row>
    <row r="360" spans="1:9" x14ac:dyDescent="0.25">
      <c r="A360" s="360"/>
      <c r="B360" s="365">
        <v>5681</v>
      </c>
      <c r="C360" s="360" t="s">
        <v>858</v>
      </c>
      <c r="D360" s="365" t="s">
        <v>533</v>
      </c>
      <c r="E360" s="358" t="s">
        <v>843</v>
      </c>
      <c r="F360" s="358"/>
      <c r="G360" s="358"/>
      <c r="H360" s="358"/>
      <c r="I360" s="7"/>
    </row>
    <row r="361" spans="1:9" x14ac:dyDescent="0.25">
      <c r="A361" s="360"/>
      <c r="B361" s="365">
        <v>5682</v>
      </c>
      <c r="C361" s="360" t="s">
        <v>859</v>
      </c>
      <c r="D361" s="365" t="s">
        <v>533</v>
      </c>
      <c r="E361" s="358" t="s">
        <v>843</v>
      </c>
      <c r="F361" s="358"/>
      <c r="G361" s="358"/>
      <c r="H361" s="358"/>
      <c r="I361" s="7"/>
    </row>
    <row r="362" spans="1:9" x14ac:dyDescent="0.25">
      <c r="A362" s="360"/>
      <c r="B362" s="365">
        <v>5683</v>
      </c>
      <c r="C362" s="360" t="s">
        <v>860</v>
      </c>
      <c r="D362" s="365" t="s">
        <v>533</v>
      </c>
      <c r="E362" s="358" t="s">
        <v>843</v>
      </c>
      <c r="F362" s="358"/>
      <c r="G362" s="358"/>
      <c r="H362" s="358"/>
      <c r="I362" s="7"/>
    </row>
    <row r="363" spans="1:9" x14ac:dyDescent="0.25">
      <c r="A363" s="360"/>
      <c r="B363" s="365">
        <v>5684</v>
      </c>
      <c r="C363" s="360" t="s">
        <v>861</v>
      </c>
      <c r="D363" s="365" t="s">
        <v>533</v>
      </c>
      <c r="E363" s="358" t="s">
        <v>843</v>
      </c>
      <c r="F363" s="358"/>
      <c r="G363" s="358"/>
      <c r="H363" s="358"/>
      <c r="I363" s="7"/>
    </row>
    <row r="364" spans="1:9" x14ac:dyDescent="0.25">
      <c r="A364" s="360"/>
      <c r="B364" s="365">
        <v>5685</v>
      </c>
      <c r="C364" s="360" t="s">
        <v>862</v>
      </c>
      <c r="D364" s="365" t="s">
        <v>533</v>
      </c>
      <c r="E364" s="358"/>
      <c r="F364" s="358"/>
      <c r="G364" s="358"/>
      <c r="H364" s="358"/>
      <c r="I364" s="7"/>
    </row>
    <row r="365" spans="1:9" x14ac:dyDescent="0.25">
      <c r="A365" s="360"/>
      <c r="B365" s="365">
        <v>5686</v>
      </c>
      <c r="C365" s="360" t="s">
        <v>863</v>
      </c>
      <c r="D365" s="365" t="s">
        <v>533</v>
      </c>
      <c r="E365" s="358" t="s">
        <v>843</v>
      </c>
      <c r="F365" s="358"/>
      <c r="G365" s="358"/>
      <c r="H365" s="358"/>
      <c r="I365" s="7"/>
    </row>
    <row r="366" spans="1:9" x14ac:dyDescent="0.25">
      <c r="A366" s="360"/>
      <c r="B366" s="365">
        <v>5687</v>
      </c>
      <c r="C366" s="360" t="s">
        <v>864</v>
      </c>
      <c r="D366" s="365" t="s">
        <v>533</v>
      </c>
      <c r="E366" s="358" t="s">
        <v>843</v>
      </c>
      <c r="F366" s="358"/>
      <c r="G366" s="358"/>
      <c r="H366" s="358"/>
      <c r="I366" s="7"/>
    </row>
    <row r="367" spans="1:9" x14ac:dyDescent="0.25">
      <c r="A367" s="360"/>
      <c r="B367" s="365">
        <v>5688</v>
      </c>
      <c r="C367" s="360" t="s">
        <v>865</v>
      </c>
      <c r="D367" s="365" t="s">
        <v>533</v>
      </c>
      <c r="E367" s="358" t="s">
        <v>843</v>
      </c>
      <c r="F367" s="358"/>
      <c r="G367" s="358"/>
      <c r="H367" s="358"/>
      <c r="I367" s="7"/>
    </row>
    <row r="368" spans="1:9" x14ac:dyDescent="0.25">
      <c r="A368" s="360"/>
      <c r="B368" s="365">
        <v>5689</v>
      </c>
      <c r="C368" s="360" t="s">
        <v>866</v>
      </c>
      <c r="D368" s="365" t="s">
        <v>533</v>
      </c>
      <c r="E368" s="358"/>
      <c r="F368" s="358"/>
      <c r="G368" s="358"/>
      <c r="H368" s="358"/>
      <c r="I368" s="7"/>
    </row>
    <row r="369" spans="1:9" x14ac:dyDescent="0.25">
      <c r="A369" s="360"/>
      <c r="B369" s="365">
        <v>5690</v>
      </c>
      <c r="C369" s="360" t="s">
        <v>508</v>
      </c>
      <c r="D369" s="365" t="s">
        <v>533</v>
      </c>
      <c r="E369" s="358"/>
      <c r="F369" s="358"/>
      <c r="G369" s="358"/>
      <c r="H369" s="358"/>
      <c r="I369" s="7"/>
    </row>
    <row r="370" spans="1:9" x14ac:dyDescent="0.25">
      <c r="A370" s="360"/>
      <c r="B370" s="365">
        <v>5691</v>
      </c>
      <c r="C370" s="360" t="s">
        <v>509</v>
      </c>
      <c r="D370" s="365" t="s">
        <v>533</v>
      </c>
      <c r="E370" s="358" t="s">
        <v>822</v>
      </c>
      <c r="F370" s="358"/>
      <c r="G370" s="358"/>
      <c r="H370" s="358"/>
      <c r="I370" s="7"/>
    </row>
    <row r="371" spans="1:9" x14ac:dyDescent="0.25">
      <c r="A371" s="360"/>
      <c r="B371" s="365">
        <v>5692</v>
      </c>
      <c r="C371" s="360" t="s">
        <v>867</v>
      </c>
      <c r="D371" s="365" t="s">
        <v>533</v>
      </c>
      <c r="E371" s="358"/>
      <c r="F371" s="358"/>
      <c r="G371" s="358"/>
      <c r="H371" s="358"/>
      <c r="I371" s="7"/>
    </row>
    <row r="372" ht="50.45" customHeight="1" spans="1:9" x14ac:dyDescent="0.25">
      <c r="A372" s="360"/>
      <c r="B372" s="365">
        <v>5693</v>
      </c>
      <c r="C372" s="360" t="s">
        <v>510</v>
      </c>
      <c r="D372" s="365" t="s">
        <v>533</v>
      </c>
      <c r="E372" s="367" t="s">
        <v>868</v>
      </c>
      <c r="F372" s="358"/>
      <c r="G372" s="358"/>
      <c r="H372" s="358"/>
      <c r="I372" s="7"/>
    </row>
    <row r="373" spans="1:9" x14ac:dyDescent="0.25">
      <c r="A373" s="360"/>
      <c r="B373" s="365">
        <v>5694</v>
      </c>
      <c r="C373" s="360" t="s">
        <v>869</v>
      </c>
      <c r="D373" s="365" t="s">
        <v>533</v>
      </c>
      <c r="E373" s="358"/>
      <c r="F373" s="358"/>
      <c r="G373" s="358"/>
      <c r="H373" s="358"/>
      <c r="I373" s="7"/>
    </row>
    <row r="374" spans="1:9" x14ac:dyDescent="0.25">
      <c r="A374" s="360"/>
      <c r="B374" s="365">
        <v>5695</v>
      </c>
      <c r="C374" s="360" t="s">
        <v>232</v>
      </c>
      <c r="D374" s="365" t="s">
        <v>533</v>
      </c>
      <c r="E374" s="358"/>
      <c r="F374" s="358"/>
      <c r="G374" s="358"/>
      <c r="H374" s="358"/>
      <c r="I374" s="7"/>
    </row>
    <row r="375" spans="1:9" x14ac:dyDescent="0.25">
      <c r="A375" s="360"/>
      <c r="B375" s="365">
        <v>5696</v>
      </c>
      <c r="C375" s="360" t="s">
        <v>870</v>
      </c>
      <c r="D375" s="365" t="s">
        <v>533</v>
      </c>
      <c r="E375" s="358"/>
      <c r="F375" s="358"/>
      <c r="G375" s="358"/>
      <c r="H375" s="358"/>
      <c r="I375" s="7"/>
    </row>
    <row r="376" spans="1:9" x14ac:dyDescent="0.25">
      <c r="A376" s="360"/>
      <c r="B376" s="365">
        <v>5697</v>
      </c>
      <c r="C376" s="360" t="s">
        <v>871</v>
      </c>
      <c r="D376" s="365" t="s">
        <v>533</v>
      </c>
      <c r="E376" s="358"/>
      <c r="F376" s="358"/>
      <c r="G376" s="358"/>
      <c r="H376" s="358"/>
      <c r="I376" s="7"/>
    </row>
    <row r="377" spans="1:9" x14ac:dyDescent="0.25">
      <c r="A377" s="360"/>
      <c r="B377" s="365">
        <v>5698</v>
      </c>
      <c r="C377" s="360" t="s">
        <v>872</v>
      </c>
      <c r="D377" s="365" t="s">
        <v>533</v>
      </c>
      <c r="E377" s="358"/>
      <c r="F377" s="358"/>
      <c r="G377" s="358"/>
      <c r="H377" s="358"/>
      <c r="I377" s="7"/>
    </row>
    <row r="378" spans="1:9" x14ac:dyDescent="0.25">
      <c r="A378" s="360"/>
      <c r="B378" s="365">
        <v>5699</v>
      </c>
      <c r="C378" s="360" t="s">
        <v>873</v>
      </c>
      <c r="D378" s="365" t="s">
        <v>533</v>
      </c>
      <c r="E378" s="358"/>
      <c r="F378" s="358"/>
      <c r="G378" s="358"/>
      <c r="H378" s="358"/>
      <c r="I378" s="7"/>
    </row>
    <row r="379" ht="45.75" customHeight="1" spans="1:9" x14ac:dyDescent="0.25">
      <c r="A379" s="360"/>
      <c r="B379" s="365">
        <v>5700</v>
      </c>
      <c r="C379" s="360" t="s">
        <v>511</v>
      </c>
      <c r="D379" s="365" t="s">
        <v>533</v>
      </c>
      <c r="E379" s="358" t="s">
        <v>874</v>
      </c>
      <c r="F379" s="358"/>
      <c r="G379" s="367" t="s">
        <v>875</v>
      </c>
      <c r="H379" s="358"/>
      <c r="I379" s="7"/>
    </row>
    <row r="380" spans="1:9" x14ac:dyDescent="0.25">
      <c r="A380" s="360"/>
      <c r="B380" s="365"/>
      <c r="C380" s="360"/>
      <c r="D380" s="365"/>
      <c r="E380" s="358"/>
      <c r="F380" s="358"/>
      <c r="G380" s="367" t="s">
        <v>876</v>
      </c>
      <c r="H380" s="358"/>
      <c r="I380" s="7"/>
    </row>
    <row r="381" ht="23.25" customHeight="1" spans="1:9" x14ac:dyDescent="0.25">
      <c r="A381" s="360"/>
      <c r="B381" s="365"/>
      <c r="C381" s="360"/>
      <c r="D381" s="365"/>
      <c r="E381" s="358"/>
      <c r="F381" s="358"/>
      <c r="G381" s="367" t="s">
        <v>877</v>
      </c>
      <c r="H381" s="358"/>
      <c r="I381" s="7"/>
    </row>
    <row r="382" spans="1:9" x14ac:dyDescent="0.25">
      <c r="A382" s="360"/>
      <c r="B382" s="365">
        <v>5701</v>
      </c>
      <c r="C382" s="360" t="s">
        <v>878</v>
      </c>
      <c r="D382" s="365" t="s">
        <v>533</v>
      </c>
      <c r="E382" s="358"/>
      <c r="F382" s="358"/>
      <c r="G382" s="358"/>
      <c r="H382" s="358"/>
      <c r="I382" s="7"/>
    </row>
    <row r="383" spans="1:9" x14ac:dyDescent="0.25">
      <c r="A383" s="360"/>
      <c r="B383" s="365">
        <v>5702</v>
      </c>
      <c r="C383" s="360" t="s">
        <v>879</v>
      </c>
      <c r="D383" s="365" t="s">
        <v>533</v>
      </c>
      <c r="E383" s="358"/>
      <c r="F383" s="358"/>
      <c r="G383" s="358"/>
      <c r="H383" s="358"/>
      <c r="I383" s="7"/>
    </row>
    <row r="384" spans="1:9" x14ac:dyDescent="0.25">
      <c r="A384" s="360"/>
      <c r="B384" s="365">
        <v>5703</v>
      </c>
      <c r="C384" s="360" t="s">
        <v>880</v>
      </c>
      <c r="D384" s="365" t="s">
        <v>533</v>
      </c>
      <c r="E384" s="358"/>
      <c r="F384" s="358"/>
      <c r="G384" s="358"/>
      <c r="H384" s="358"/>
      <c r="I384" s="7"/>
    </row>
    <row r="385" spans="1:9" x14ac:dyDescent="0.25">
      <c r="A385" s="360"/>
      <c r="B385" s="365">
        <v>5704</v>
      </c>
      <c r="C385" s="360" t="s">
        <v>881</v>
      </c>
      <c r="D385" s="365" t="s">
        <v>533</v>
      </c>
      <c r="E385" s="358"/>
      <c r="F385" s="358"/>
      <c r="G385" s="358"/>
      <c r="H385" s="358"/>
      <c r="I385" s="7"/>
    </row>
    <row r="386" spans="1:9" x14ac:dyDescent="0.25">
      <c r="A386" s="360"/>
      <c r="B386" s="365">
        <v>5705</v>
      </c>
      <c r="C386" s="360" t="s">
        <v>882</v>
      </c>
      <c r="D386" s="365" t="s">
        <v>533</v>
      </c>
      <c r="E386" s="358"/>
      <c r="F386" s="358"/>
      <c r="G386" s="358"/>
      <c r="H386" s="358"/>
      <c r="I386" s="7"/>
    </row>
    <row r="387" spans="1:9" x14ac:dyDescent="0.25">
      <c r="A387" s="360"/>
      <c r="B387" s="365">
        <v>5708</v>
      </c>
      <c r="C387" s="360" t="s">
        <v>512</v>
      </c>
      <c r="D387" s="365" t="s">
        <v>533</v>
      </c>
      <c r="E387" s="358" t="s">
        <v>822</v>
      </c>
      <c r="F387" s="358"/>
      <c r="G387" s="358"/>
      <c r="H387" s="358"/>
      <c r="I387" s="7"/>
    </row>
    <row r="388" ht="135.75" customHeight="1" spans="1:9" x14ac:dyDescent="0.25">
      <c r="A388" s="360"/>
      <c r="B388" s="365">
        <v>5709</v>
      </c>
      <c r="C388" s="360" t="s">
        <v>883</v>
      </c>
      <c r="D388" s="365" t="s">
        <v>533</v>
      </c>
      <c r="E388" s="358" t="s">
        <v>884</v>
      </c>
      <c r="F388" s="358"/>
      <c r="G388" s="367" t="s">
        <v>885</v>
      </c>
      <c r="H388" s="358" t="s">
        <v>886</v>
      </c>
      <c r="I388" s="7"/>
    </row>
    <row r="389" spans="1:9" x14ac:dyDescent="0.25">
      <c r="A389" s="360"/>
      <c r="B389" s="365">
        <v>5710</v>
      </c>
      <c r="C389" s="360" t="s">
        <v>513</v>
      </c>
      <c r="D389" s="365" t="s">
        <v>533</v>
      </c>
      <c r="E389" s="358" t="s">
        <v>887</v>
      </c>
      <c r="F389" s="358"/>
      <c r="G389" s="358"/>
      <c r="H389" s="358"/>
      <c r="I389" s="7"/>
    </row>
    <row r="390" spans="1:9" x14ac:dyDescent="0.25">
      <c r="A390" s="360"/>
      <c r="B390" s="365">
        <v>5711</v>
      </c>
      <c r="C390" s="360" t="s">
        <v>888</v>
      </c>
      <c r="D390" s="365" t="s">
        <v>533</v>
      </c>
      <c r="E390" s="358"/>
      <c r="F390" s="358"/>
      <c r="G390" s="358"/>
      <c r="H390" s="358"/>
      <c r="I390" s="7"/>
    </row>
    <row r="391" spans="1:9" x14ac:dyDescent="0.25">
      <c r="A391" s="360"/>
      <c r="B391" s="365">
        <v>5712</v>
      </c>
      <c r="C391" s="360" t="s">
        <v>889</v>
      </c>
      <c r="D391" s="365" t="s">
        <v>533</v>
      </c>
      <c r="E391" s="358" t="s">
        <v>843</v>
      </c>
      <c r="F391" s="358"/>
      <c r="G391" s="358"/>
      <c r="H391" s="358"/>
      <c r="I391" s="7"/>
    </row>
    <row r="392" spans="1:9" x14ac:dyDescent="0.25">
      <c r="A392" s="360"/>
      <c r="B392" s="365">
        <v>5713</v>
      </c>
      <c r="C392" s="360" t="s">
        <v>890</v>
      </c>
      <c r="D392" s="365" t="s">
        <v>533</v>
      </c>
      <c r="E392" s="358"/>
      <c r="F392" s="358"/>
      <c r="G392" s="358"/>
      <c r="H392" s="358"/>
      <c r="I392" s="7"/>
    </row>
    <row r="393" spans="1:9" x14ac:dyDescent="0.25">
      <c r="A393" s="360"/>
      <c r="B393" s="365">
        <v>5715</v>
      </c>
      <c r="C393" s="360" t="s">
        <v>891</v>
      </c>
      <c r="D393" s="365" t="s">
        <v>533</v>
      </c>
      <c r="E393" s="358"/>
      <c r="F393" s="358"/>
      <c r="G393" s="358"/>
      <c r="H393" s="358"/>
      <c r="I393" s="7"/>
    </row>
    <row r="394" spans="1:9" x14ac:dyDescent="0.25">
      <c r="A394" s="360"/>
      <c r="B394" s="365">
        <v>5720</v>
      </c>
      <c r="C394" s="360" t="s">
        <v>514</v>
      </c>
      <c r="D394" s="365" t="s">
        <v>533</v>
      </c>
      <c r="E394" s="358"/>
      <c r="F394" s="358"/>
      <c r="G394" s="358"/>
      <c r="H394" s="358"/>
      <c r="I394" s="7"/>
    </row>
    <row r="395" spans="1:9" x14ac:dyDescent="0.25">
      <c r="A395" s="360"/>
      <c r="B395" s="365">
        <v>5740</v>
      </c>
      <c r="C395" s="360" t="s">
        <v>892</v>
      </c>
      <c r="D395" s="365" t="s">
        <v>533</v>
      </c>
      <c r="E395" s="358" t="s">
        <v>843</v>
      </c>
      <c r="F395" s="358"/>
      <c r="G395" s="358"/>
      <c r="H395" s="358"/>
      <c r="I395" s="7"/>
    </row>
    <row r="396" spans="1:9" x14ac:dyDescent="0.25">
      <c r="A396" s="360"/>
      <c r="B396" s="365">
        <v>5750</v>
      </c>
      <c r="C396" s="360" t="s">
        <v>893</v>
      </c>
      <c r="D396" s="365" t="s">
        <v>533</v>
      </c>
      <c r="E396" s="358"/>
      <c r="F396" s="358"/>
      <c r="G396" s="358"/>
      <c r="H396" s="358"/>
      <c r="I396" s="7"/>
    </row>
    <row r="397" spans="1:9" x14ac:dyDescent="0.25">
      <c r="A397" s="360"/>
      <c r="B397" s="365">
        <v>5755</v>
      </c>
      <c r="C397" s="360" t="s">
        <v>894</v>
      </c>
      <c r="D397" s="365" t="s">
        <v>533</v>
      </c>
      <c r="E397" s="358"/>
      <c r="F397" s="358"/>
      <c r="G397" s="358"/>
      <c r="H397" s="358"/>
      <c r="I397" s="7"/>
    </row>
    <row r="398" spans="1:9" x14ac:dyDescent="0.25">
      <c r="A398" s="360"/>
      <c r="B398" s="365">
        <v>5760</v>
      </c>
      <c r="C398" s="360" t="s">
        <v>236</v>
      </c>
      <c r="D398" s="365" t="s">
        <v>533</v>
      </c>
      <c r="E398" s="358" t="s">
        <v>840</v>
      </c>
      <c r="F398" s="358"/>
      <c r="G398" s="358"/>
      <c r="H398" s="358"/>
      <c r="I398" s="7"/>
    </row>
    <row r="399" spans="1:9" x14ac:dyDescent="0.25">
      <c r="A399" s="360"/>
      <c r="B399" s="365">
        <v>5765</v>
      </c>
      <c r="C399" s="360" t="s">
        <v>515</v>
      </c>
      <c r="D399" s="365" t="s">
        <v>533</v>
      </c>
      <c r="E399" s="358" t="s">
        <v>822</v>
      </c>
      <c r="F399" s="358"/>
      <c r="G399" s="358"/>
      <c r="H399" s="358"/>
      <c r="I399" s="7"/>
    </row>
    <row r="400" spans="1:9" x14ac:dyDescent="0.25">
      <c r="A400" s="360"/>
      <c r="B400" s="365">
        <v>5768</v>
      </c>
      <c r="C400" s="360" t="s">
        <v>516</v>
      </c>
      <c r="D400" s="365" t="s">
        <v>533</v>
      </c>
      <c r="E400" s="358" t="s">
        <v>822</v>
      </c>
      <c r="F400" s="358"/>
      <c r="G400" s="358"/>
      <c r="H400" s="358"/>
      <c r="I400" s="7"/>
    </row>
    <row r="401" spans="1:9" x14ac:dyDescent="0.25">
      <c r="A401" s="360"/>
      <c r="B401" s="365">
        <v>5769</v>
      </c>
      <c r="C401" s="360" t="s">
        <v>238</v>
      </c>
      <c r="D401" s="365" t="s">
        <v>533</v>
      </c>
      <c r="E401" s="358" t="s">
        <v>895</v>
      </c>
      <c r="F401" s="358"/>
      <c r="G401" s="358"/>
      <c r="H401" s="358"/>
      <c r="I401" s="7"/>
    </row>
    <row r="402" spans="1:9" x14ac:dyDescent="0.25">
      <c r="A402" s="360"/>
      <c r="B402" s="365">
        <v>5770</v>
      </c>
      <c r="C402" s="360" t="s">
        <v>896</v>
      </c>
      <c r="D402" s="365" t="s">
        <v>533</v>
      </c>
      <c r="E402" s="358"/>
      <c r="F402" s="358"/>
      <c r="G402" s="358"/>
      <c r="H402" s="358"/>
      <c r="I402" s="7"/>
    </row>
    <row r="403" spans="1:9" x14ac:dyDescent="0.25">
      <c r="A403" s="360"/>
      <c r="B403" s="365">
        <v>5771</v>
      </c>
      <c r="C403" s="360" t="s">
        <v>241</v>
      </c>
      <c r="D403" s="365" t="s">
        <v>533</v>
      </c>
      <c r="E403" s="358" t="s">
        <v>897</v>
      </c>
      <c r="F403" s="358"/>
      <c r="G403" s="358"/>
      <c r="H403" s="358"/>
      <c r="I403" s="7"/>
    </row>
    <row r="404" spans="1:9" x14ac:dyDescent="0.25">
      <c r="A404" s="360"/>
      <c r="B404" s="365">
        <v>5772</v>
      </c>
      <c r="C404" s="360" t="s">
        <v>898</v>
      </c>
      <c r="D404" s="365" t="s">
        <v>533</v>
      </c>
      <c r="E404" s="358" t="s">
        <v>843</v>
      </c>
      <c r="F404" s="358"/>
      <c r="G404" s="358"/>
      <c r="H404" s="358"/>
      <c r="I404" s="7"/>
    </row>
    <row r="405" spans="1:9" x14ac:dyDescent="0.25">
      <c r="A405" s="360"/>
      <c r="B405" s="365">
        <v>5773</v>
      </c>
      <c r="C405" s="360" t="s">
        <v>517</v>
      </c>
      <c r="D405" s="365" t="s">
        <v>533</v>
      </c>
      <c r="E405" s="358" t="s">
        <v>899</v>
      </c>
      <c r="F405" s="358"/>
      <c r="G405" s="358"/>
      <c r="H405" s="358"/>
      <c r="I405" s="7"/>
    </row>
    <row r="406" spans="1:9" x14ac:dyDescent="0.25">
      <c r="A406" s="360"/>
      <c r="B406" s="365">
        <v>5774</v>
      </c>
      <c r="C406" s="360" t="s">
        <v>900</v>
      </c>
      <c r="D406" s="365" t="s">
        <v>533</v>
      </c>
      <c r="E406" s="358" t="s">
        <v>843</v>
      </c>
      <c r="F406" s="358"/>
      <c r="G406" s="358"/>
      <c r="H406" s="358"/>
      <c r="I406" s="7"/>
    </row>
    <row r="407" spans="1:9" x14ac:dyDescent="0.25">
      <c r="A407" s="360"/>
      <c r="B407" s="365">
        <v>5776</v>
      </c>
      <c r="C407" s="360" t="s">
        <v>901</v>
      </c>
      <c r="D407" s="365" t="s">
        <v>533</v>
      </c>
      <c r="E407" s="358"/>
      <c r="F407" s="358"/>
      <c r="G407" s="358"/>
      <c r="H407" s="358"/>
      <c r="I407" s="7"/>
    </row>
    <row r="408" spans="1:9" x14ac:dyDescent="0.25">
      <c r="A408" s="360"/>
      <c r="B408" s="365">
        <v>5777</v>
      </c>
      <c r="C408" s="360" t="s">
        <v>902</v>
      </c>
      <c r="D408" s="365" t="s">
        <v>533</v>
      </c>
      <c r="E408" s="358" t="s">
        <v>843</v>
      </c>
      <c r="F408" s="358"/>
      <c r="G408" s="358"/>
      <c r="H408" s="358"/>
      <c r="I408" s="7"/>
    </row>
    <row r="409" spans="1:9" x14ac:dyDescent="0.25">
      <c r="A409" s="360"/>
      <c r="B409" s="365">
        <v>5780</v>
      </c>
      <c r="C409" s="360" t="s">
        <v>245</v>
      </c>
      <c r="D409" s="365" t="s">
        <v>533</v>
      </c>
      <c r="E409" s="358" t="s">
        <v>822</v>
      </c>
      <c r="F409" s="358"/>
      <c r="G409" s="358"/>
      <c r="H409" s="358"/>
      <c r="I409" s="7"/>
    </row>
    <row r="410" ht="23.25" customHeight="1" spans="1:9" x14ac:dyDescent="0.25">
      <c r="A410" s="360"/>
      <c r="B410" s="365">
        <v>5783</v>
      </c>
      <c r="C410" s="360" t="s">
        <v>518</v>
      </c>
      <c r="D410" s="365" t="s">
        <v>533</v>
      </c>
      <c r="E410" s="358" t="s">
        <v>903</v>
      </c>
      <c r="F410" s="358"/>
      <c r="G410" s="367" t="s">
        <v>904</v>
      </c>
      <c r="H410" s="358"/>
      <c r="I410" s="7"/>
    </row>
    <row r="411" ht="45.75" customHeight="1" spans="1:9" x14ac:dyDescent="0.25">
      <c r="A411" s="360"/>
      <c r="B411" s="365"/>
      <c r="C411" s="360"/>
      <c r="D411" s="365"/>
      <c r="E411" s="358"/>
      <c r="F411" s="358"/>
      <c r="G411" s="367" t="s">
        <v>905</v>
      </c>
      <c r="H411" s="358"/>
      <c r="I411" s="7"/>
    </row>
    <row r="412" ht="23.25" customHeight="1" spans="1:9" x14ac:dyDescent="0.25">
      <c r="A412" s="360"/>
      <c r="B412" s="365"/>
      <c r="C412" s="360"/>
      <c r="D412" s="365"/>
      <c r="E412" s="358"/>
      <c r="F412" s="358"/>
      <c r="G412" s="367" t="s">
        <v>906</v>
      </c>
      <c r="H412" s="358"/>
      <c r="I412" s="7"/>
    </row>
    <row r="413" ht="22.5" customHeight="1" spans="1:9" x14ac:dyDescent="0.25">
      <c r="A413" s="360"/>
      <c r="B413" s="365">
        <v>5784</v>
      </c>
      <c r="C413" s="360" t="s">
        <v>249</v>
      </c>
      <c r="D413" s="365" t="s">
        <v>533</v>
      </c>
      <c r="E413" s="368" t="s">
        <v>907</v>
      </c>
      <c r="F413" s="358"/>
      <c r="G413" s="369" t="s">
        <v>904</v>
      </c>
      <c r="H413" s="358"/>
      <c r="I413" s="7"/>
    </row>
    <row r="414" ht="45" customHeight="1" spans="1:9" x14ac:dyDescent="0.25">
      <c r="A414" s="360"/>
      <c r="B414" s="365">
        <v>5785</v>
      </c>
      <c r="C414" s="360" t="s">
        <v>251</v>
      </c>
      <c r="D414" s="365" t="s">
        <v>533</v>
      </c>
      <c r="E414" s="368"/>
      <c r="F414" s="358"/>
      <c r="G414" s="369" t="s">
        <v>908</v>
      </c>
      <c r="H414" s="358"/>
      <c r="I414" s="7"/>
    </row>
    <row r="415" ht="22.5" customHeight="1" spans="1:9" x14ac:dyDescent="0.25">
      <c r="A415" s="360"/>
      <c r="B415" s="365">
        <v>5786</v>
      </c>
      <c r="C415" s="360" t="s">
        <v>909</v>
      </c>
      <c r="D415" s="365" t="s">
        <v>533</v>
      </c>
      <c r="E415" s="368"/>
      <c r="F415" s="358"/>
      <c r="G415" s="369" t="s">
        <v>910</v>
      </c>
      <c r="H415" s="358"/>
      <c r="I415" s="7"/>
    </row>
    <row r="416" ht="22.5" customHeight="1" spans="1:9" x14ac:dyDescent="0.25">
      <c r="A416" s="360"/>
      <c r="B416" s="365">
        <v>5787</v>
      </c>
      <c r="C416" s="360" t="s">
        <v>911</v>
      </c>
      <c r="D416" s="365" t="s">
        <v>533</v>
      </c>
      <c r="E416" s="368"/>
      <c r="F416" s="358"/>
      <c r="G416" s="369" t="s">
        <v>912</v>
      </c>
      <c r="H416" s="358"/>
      <c r="I416" s="7"/>
    </row>
    <row r="417" spans="1:9" x14ac:dyDescent="0.25">
      <c r="A417" s="360"/>
      <c r="B417" s="365">
        <v>5788</v>
      </c>
      <c r="C417" s="360" t="s">
        <v>913</v>
      </c>
      <c r="D417" s="365" t="s">
        <v>533</v>
      </c>
      <c r="E417" s="368"/>
      <c r="F417" s="358"/>
      <c r="G417" s="369"/>
      <c r="H417" s="358"/>
      <c r="I417" s="7"/>
    </row>
    <row r="418" spans="1:9" x14ac:dyDescent="0.25">
      <c r="A418" s="360"/>
      <c r="B418" s="365">
        <v>5789</v>
      </c>
      <c r="C418" s="360" t="s">
        <v>914</v>
      </c>
      <c r="D418" s="365" t="s">
        <v>533</v>
      </c>
      <c r="E418" s="368"/>
      <c r="F418" s="358"/>
      <c r="G418" s="369"/>
      <c r="H418" s="358"/>
      <c r="I418" s="7"/>
    </row>
    <row r="419" spans="1:9" x14ac:dyDescent="0.25">
      <c r="A419" s="360"/>
      <c r="B419" s="365">
        <v>5790</v>
      </c>
      <c r="C419" s="360" t="s">
        <v>915</v>
      </c>
      <c r="D419" s="365" t="s">
        <v>533</v>
      </c>
      <c r="E419" s="368"/>
      <c r="F419" s="358"/>
      <c r="G419" s="369"/>
      <c r="H419" s="358"/>
      <c r="I419" s="7"/>
    </row>
    <row r="420" spans="1:9" x14ac:dyDescent="0.25">
      <c r="A420" s="360"/>
      <c r="B420" s="365">
        <v>5791</v>
      </c>
      <c r="C420" s="360" t="s">
        <v>916</v>
      </c>
      <c r="D420" s="365" t="s">
        <v>533</v>
      </c>
      <c r="E420" s="368"/>
      <c r="F420" s="358"/>
      <c r="G420" s="369"/>
      <c r="H420" s="358"/>
      <c r="I420" s="7"/>
    </row>
    <row r="421" spans="1:9" x14ac:dyDescent="0.25">
      <c r="A421" s="360"/>
      <c r="B421" s="365">
        <v>5792</v>
      </c>
      <c r="C421" s="360" t="s">
        <v>917</v>
      </c>
      <c r="D421" s="365" t="s">
        <v>533</v>
      </c>
      <c r="E421" s="368"/>
      <c r="F421" s="358"/>
      <c r="G421" s="369"/>
      <c r="H421" s="358"/>
      <c r="I421" s="7"/>
    </row>
    <row r="422" spans="1:9" x14ac:dyDescent="0.25">
      <c r="A422" s="360"/>
      <c r="B422" s="365">
        <v>5793</v>
      </c>
      <c r="C422" s="360" t="s">
        <v>918</v>
      </c>
      <c r="D422" s="365" t="s">
        <v>533</v>
      </c>
      <c r="E422" s="368"/>
      <c r="F422" s="358"/>
      <c r="G422" s="369"/>
      <c r="H422" s="358"/>
      <c r="I422" s="7"/>
    </row>
    <row r="423" spans="1:9" x14ac:dyDescent="0.25">
      <c r="A423" s="360"/>
      <c r="B423" s="365">
        <v>5794</v>
      </c>
      <c r="C423" s="360" t="s">
        <v>919</v>
      </c>
      <c r="D423" s="365" t="s">
        <v>533</v>
      </c>
      <c r="E423" s="358"/>
      <c r="F423" s="358"/>
      <c r="G423" s="358"/>
      <c r="H423" s="358"/>
      <c r="I423" s="7"/>
    </row>
    <row r="424" spans="1:9" x14ac:dyDescent="0.25">
      <c r="A424" s="360"/>
      <c r="B424" s="365">
        <v>5795</v>
      </c>
      <c r="C424" s="360" t="s">
        <v>256</v>
      </c>
      <c r="D424" s="365" t="s">
        <v>533</v>
      </c>
      <c r="E424" s="358" t="s">
        <v>840</v>
      </c>
      <c r="F424" s="358"/>
      <c r="G424" s="358"/>
      <c r="H424" s="358"/>
      <c r="I424" s="7"/>
    </row>
    <row r="425" spans="1:9" x14ac:dyDescent="0.25">
      <c r="A425" s="360"/>
      <c r="B425" s="365">
        <v>5796</v>
      </c>
      <c r="C425" s="360" t="s">
        <v>920</v>
      </c>
      <c r="D425" s="365" t="s">
        <v>533</v>
      </c>
      <c r="E425" s="358" t="s">
        <v>921</v>
      </c>
      <c r="F425" s="358"/>
      <c r="G425" s="358"/>
      <c r="H425" s="358"/>
      <c r="I425" s="7"/>
    </row>
    <row r="426" spans="1:9" x14ac:dyDescent="0.25">
      <c r="A426" s="360"/>
      <c r="B426" s="365">
        <v>5797</v>
      </c>
      <c r="C426" s="360" t="s">
        <v>519</v>
      </c>
      <c r="D426" s="365" t="s">
        <v>533</v>
      </c>
      <c r="E426" s="358"/>
      <c r="F426" s="358"/>
      <c r="G426" s="358"/>
      <c r="H426" s="358"/>
      <c r="I426" s="7"/>
    </row>
    <row r="427" ht="147" customHeight="1" spans="1:9" x14ac:dyDescent="0.25">
      <c r="A427" s="360"/>
      <c r="B427" s="365">
        <v>5798</v>
      </c>
      <c r="C427" s="360" t="s">
        <v>922</v>
      </c>
      <c r="D427" s="365" t="s">
        <v>533</v>
      </c>
      <c r="E427" s="358" t="s">
        <v>923</v>
      </c>
      <c r="F427" s="358"/>
      <c r="G427" s="367" t="s">
        <v>924</v>
      </c>
      <c r="H427" s="358"/>
      <c r="I427" s="7"/>
    </row>
    <row r="428" spans="1:9" x14ac:dyDescent="0.25">
      <c r="A428" s="360"/>
      <c r="B428" s="365">
        <v>5799</v>
      </c>
      <c r="C428" s="360" t="s">
        <v>925</v>
      </c>
      <c r="D428" s="365" t="s">
        <v>533</v>
      </c>
      <c r="E428" s="358"/>
      <c r="F428" s="358"/>
      <c r="G428" s="358"/>
      <c r="H428" s="358"/>
      <c r="I428" s="7"/>
    </row>
    <row r="429" spans="1:9" x14ac:dyDescent="0.25">
      <c r="A429" s="360"/>
      <c r="B429" s="364">
        <v>5800</v>
      </c>
      <c r="C429" s="359" t="s">
        <v>926</v>
      </c>
      <c r="D429" s="364" t="s">
        <v>558</v>
      </c>
      <c r="E429" s="358"/>
      <c r="F429" s="358"/>
      <c r="G429" s="358"/>
      <c r="H429" s="358"/>
      <c r="I429" s="7"/>
    </row>
    <row r="430" spans="1:9" x14ac:dyDescent="0.25">
      <c r="A430" s="7"/>
      <c r="B430" s="7"/>
      <c r="C430" s="7"/>
      <c r="D430" s="7"/>
      <c r="E430" s="7"/>
      <c r="F430" s="358"/>
      <c r="G430" s="358"/>
      <c r="H430" s="358"/>
      <c r="I430" s="7"/>
    </row>
    <row r="431" spans="1:9" x14ac:dyDescent="0.25">
      <c r="A431" s="360"/>
      <c r="B431" s="364">
        <v>5810</v>
      </c>
      <c r="C431" s="359" t="s">
        <v>927</v>
      </c>
      <c r="D431" s="364" t="s">
        <v>531</v>
      </c>
      <c r="E431" s="358"/>
      <c r="F431" s="358"/>
      <c r="G431" s="358"/>
      <c r="H431" s="358"/>
      <c r="I431" s="7"/>
    </row>
    <row r="432" spans="1:9" x14ac:dyDescent="0.25">
      <c r="A432" s="360"/>
      <c r="B432" s="365">
        <v>5811</v>
      </c>
      <c r="C432" s="360" t="s">
        <v>928</v>
      </c>
      <c r="D432" s="365" t="s">
        <v>533</v>
      </c>
      <c r="E432" s="358"/>
      <c r="F432" s="358"/>
      <c r="G432" s="358"/>
      <c r="H432" s="358"/>
      <c r="I432" s="7"/>
    </row>
    <row r="433" spans="1:9" x14ac:dyDescent="0.25">
      <c r="A433" s="360"/>
      <c r="B433" s="365">
        <v>5812</v>
      </c>
      <c r="C433" s="360" t="s">
        <v>929</v>
      </c>
      <c r="D433" s="365" t="s">
        <v>533</v>
      </c>
      <c r="E433" s="358"/>
      <c r="F433" s="358"/>
      <c r="G433" s="358"/>
      <c r="H433" s="358"/>
      <c r="I433" s="7"/>
    </row>
    <row r="434" spans="1:9" x14ac:dyDescent="0.25">
      <c r="A434" s="360"/>
      <c r="B434" s="365">
        <v>5813</v>
      </c>
      <c r="C434" s="360" t="s">
        <v>930</v>
      </c>
      <c r="D434" s="365" t="s">
        <v>533</v>
      </c>
      <c r="E434" s="358"/>
      <c r="F434" s="358"/>
      <c r="G434" s="358"/>
      <c r="H434" s="358"/>
      <c r="I434" s="7"/>
    </row>
    <row r="435" spans="1:9" x14ac:dyDescent="0.25">
      <c r="A435" s="360"/>
      <c r="B435" s="365">
        <v>5814</v>
      </c>
      <c r="C435" s="360" t="s">
        <v>931</v>
      </c>
      <c r="D435" s="365" t="s">
        <v>533</v>
      </c>
      <c r="E435" s="358"/>
      <c r="F435" s="358"/>
      <c r="G435" s="358"/>
      <c r="H435" s="358"/>
      <c r="I435" s="7"/>
    </row>
    <row r="436" spans="1:9" x14ac:dyDescent="0.25">
      <c r="A436" s="360"/>
      <c r="B436" s="365">
        <v>5815</v>
      </c>
      <c r="C436" s="360" t="s">
        <v>932</v>
      </c>
      <c r="D436" s="365" t="s">
        <v>533</v>
      </c>
      <c r="E436" s="358"/>
      <c r="F436" s="358"/>
      <c r="G436" s="358"/>
      <c r="H436" s="358"/>
      <c r="I436" s="7"/>
    </row>
    <row r="437" spans="1:9" x14ac:dyDescent="0.25">
      <c r="A437" s="360"/>
      <c r="B437" s="365">
        <v>5816</v>
      </c>
      <c r="C437" s="360" t="s">
        <v>933</v>
      </c>
      <c r="D437" s="365" t="s">
        <v>533</v>
      </c>
      <c r="E437" s="358"/>
      <c r="F437" s="358"/>
      <c r="G437" s="358"/>
      <c r="H437" s="358"/>
      <c r="I437" s="7"/>
    </row>
    <row r="438" spans="1:9" x14ac:dyDescent="0.25">
      <c r="A438" s="360"/>
      <c r="B438" s="365">
        <v>5817</v>
      </c>
      <c r="C438" s="360" t="s">
        <v>934</v>
      </c>
      <c r="D438" s="365" t="s">
        <v>533</v>
      </c>
      <c r="E438" s="358"/>
      <c r="F438" s="358"/>
      <c r="G438" s="358"/>
      <c r="H438" s="358"/>
      <c r="I438" s="7"/>
    </row>
    <row r="439" spans="1:9" x14ac:dyDescent="0.25">
      <c r="A439" s="360"/>
      <c r="B439" s="365">
        <v>5818</v>
      </c>
      <c r="C439" s="360" t="s">
        <v>935</v>
      </c>
      <c r="D439" s="365" t="s">
        <v>533</v>
      </c>
      <c r="E439" s="358"/>
      <c r="F439" s="358"/>
      <c r="G439" s="358"/>
      <c r="H439" s="358"/>
      <c r="I439" s="7"/>
    </row>
    <row r="440" spans="1:9" x14ac:dyDescent="0.25">
      <c r="A440" s="360"/>
      <c r="B440" s="364">
        <v>5819</v>
      </c>
      <c r="C440" s="359" t="s">
        <v>936</v>
      </c>
      <c r="D440" s="364" t="s">
        <v>558</v>
      </c>
      <c r="E440" s="358"/>
      <c r="F440" s="358"/>
      <c r="G440" s="358"/>
      <c r="H440" s="358"/>
      <c r="I440" s="7"/>
    </row>
    <row r="441" spans="1:9" x14ac:dyDescent="0.25">
      <c r="A441" s="7"/>
      <c r="B441" s="7"/>
      <c r="C441" s="7"/>
      <c r="D441" s="7"/>
      <c r="E441" s="7"/>
      <c r="F441" s="358"/>
      <c r="G441" s="358"/>
      <c r="H441" s="358"/>
      <c r="I441" s="7"/>
    </row>
    <row r="442" spans="1:9" x14ac:dyDescent="0.25">
      <c r="A442" s="360"/>
      <c r="B442" s="364">
        <v>5820</v>
      </c>
      <c r="C442" s="359" t="s">
        <v>753</v>
      </c>
      <c r="D442" s="364" t="s">
        <v>531</v>
      </c>
      <c r="E442" s="358"/>
      <c r="F442" s="358"/>
      <c r="G442" s="358"/>
      <c r="H442" s="358"/>
      <c r="I442" s="7"/>
    </row>
    <row r="443" spans="1:9" x14ac:dyDescent="0.25">
      <c r="A443" s="360"/>
      <c r="B443" s="365">
        <v>5821</v>
      </c>
      <c r="C443" s="360" t="s">
        <v>937</v>
      </c>
      <c r="D443" s="365" t="s">
        <v>533</v>
      </c>
      <c r="E443" s="358"/>
      <c r="F443" s="358"/>
      <c r="G443" s="358"/>
      <c r="H443" s="358"/>
      <c r="I443" s="7"/>
    </row>
    <row r="444" spans="1:9" x14ac:dyDescent="0.25">
      <c r="A444" s="360"/>
      <c r="B444" s="364">
        <v>5825</v>
      </c>
      <c r="C444" s="359" t="s">
        <v>938</v>
      </c>
      <c r="D444" s="364" t="s">
        <v>558</v>
      </c>
      <c r="E444" s="358"/>
      <c r="F444" s="358"/>
      <c r="G444" s="358"/>
      <c r="H444" s="358"/>
      <c r="I444" s="7"/>
    </row>
    <row r="445" spans="1:9" x14ac:dyDescent="0.25">
      <c r="A445" s="7"/>
      <c r="B445" s="7"/>
      <c r="C445" s="7"/>
      <c r="D445" s="7"/>
      <c r="E445" s="7"/>
      <c r="F445" s="358"/>
      <c r="G445" s="358"/>
      <c r="H445" s="358"/>
      <c r="I445" s="7"/>
    </row>
    <row r="446" spans="1:9" x14ac:dyDescent="0.25">
      <c r="A446" s="360"/>
      <c r="B446" s="364">
        <v>5830</v>
      </c>
      <c r="C446" s="359" t="s">
        <v>939</v>
      </c>
      <c r="D446" s="364" t="s">
        <v>531</v>
      </c>
      <c r="E446" s="358"/>
      <c r="F446" s="358"/>
      <c r="G446" s="358"/>
      <c r="H446" s="358"/>
      <c r="I446" s="7"/>
    </row>
    <row r="447" spans="1:9" x14ac:dyDescent="0.25">
      <c r="A447" s="360"/>
      <c r="B447" s="365">
        <v>5831</v>
      </c>
      <c r="C447" s="360" t="s">
        <v>940</v>
      </c>
      <c r="D447" s="365" t="s">
        <v>533</v>
      </c>
      <c r="E447" s="358"/>
      <c r="F447" s="358"/>
      <c r="G447" s="358"/>
      <c r="H447" s="358"/>
      <c r="I447" s="7"/>
    </row>
    <row r="448" spans="1:9" x14ac:dyDescent="0.25">
      <c r="A448" s="360"/>
      <c r="B448" s="365">
        <v>5832</v>
      </c>
      <c r="C448" s="360" t="s">
        <v>941</v>
      </c>
      <c r="D448" s="365" t="s">
        <v>533</v>
      </c>
      <c r="E448" s="358"/>
      <c r="F448" s="358"/>
      <c r="G448" s="358"/>
      <c r="H448" s="358"/>
      <c r="I448" s="7"/>
    </row>
    <row r="449" spans="1:9" x14ac:dyDescent="0.25">
      <c r="A449" s="360"/>
      <c r="B449" s="365">
        <v>5833</v>
      </c>
      <c r="C449" s="360" t="s">
        <v>942</v>
      </c>
      <c r="D449" s="365" t="s">
        <v>533</v>
      </c>
      <c r="E449" s="358"/>
      <c r="F449" s="358"/>
      <c r="G449" s="358"/>
      <c r="H449" s="358"/>
      <c r="I449" s="7"/>
    </row>
    <row r="450" spans="1:9" x14ac:dyDescent="0.25">
      <c r="A450" s="360"/>
      <c r="B450" s="365">
        <v>5834</v>
      </c>
      <c r="C450" s="360" t="s">
        <v>943</v>
      </c>
      <c r="D450" s="365" t="s">
        <v>533</v>
      </c>
      <c r="E450" s="358"/>
      <c r="F450" s="358"/>
      <c r="G450" s="358"/>
      <c r="H450" s="358"/>
      <c r="I450" s="7"/>
    </row>
    <row r="451" spans="1:9" x14ac:dyDescent="0.25">
      <c r="A451" s="360"/>
      <c r="B451" s="364">
        <v>5835</v>
      </c>
      <c r="C451" s="359" t="s">
        <v>944</v>
      </c>
      <c r="D451" s="364" t="s">
        <v>558</v>
      </c>
      <c r="E451" s="358"/>
      <c r="F451" s="358"/>
      <c r="G451" s="358"/>
      <c r="H451" s="358"/>
      <c r="I451" s="7"/>
    </row>
    <row r="452" spans="1:9" x14ac:dyDescent="0.25">
      <c r="A452" s="7"/>
      <c r="B452" s="7"/>
      <c r="C452" s="7"/>
      <c r="D452" s="7"/>
      <c r="E452" s="7"/>
      <c r="F452" s="358"/>
      <c r="G452" s="358"/>
      <c r="H452" s="358"/>
      <c r="I452" s="7"/>
    </row>
    <row r="453" spans="1:9" x14ac:dyDescent="0.25">
      <c r="A453" s="360"/>
      <c r="B453" s="364">
        <v>5836</v>
      </c>
      <c r="C453" s="359" t="s">
        <v>781</v>
      </c>
      <c r="D453" s="364" t="s">
        <v>531</v>
      </c>
      <c r="E453" s="358"/>
      <c r="F453" s="358"/>
      <c r="G453" s="358"/>
      <c r="H453" s="358"/>
      <c r="I453" s="7"/>
    </row>
    <row r="454" spans="1:9" x14ac:dyDescent="0.25">
      <c r="A454" s="360"/>
      <c r="B454" s="365">
        <v>5848</v>
      </c>
      <c r="C454" s="360" t="s">
        <v>945</v>
      </c>
      <c r="D454" s="365" t="s">
        <v>533</v>
      </c>
      <c r="E454" s="358" t="s">
        <v>946</v>
      </c>
      <c r="F454" s="358"/>
      <c r="G454" s="358"/>
      <c r="H454" s="358"/>
      <c r="I454" s="7"/>
    </row>
    <row r="455" spans="1:9" x14ac:dyDescent="0.25">
      <c r="A455" s="360"/>
      <c r="B455" s="365">
        <v>5849</v>
      </c>
      <c r="C455" s="360" t="s">
        <v>947</v>
      </c>
      <c r="D455" s="365" t="s">
        <v>533</v>
      </c>
      <c r="E455" s="358" t="s">
        <v>946</v>
      </c>
      <c r="F455" s="358"/>
      <c r="G455" s="358"/>
      <c r="H455" s="358"/>
      <c r="I455" s="7"/>
    </row>
    <row r="456" spans="1:9" x14ac:dyDescent="0.25">
      <c r="A456" s="360"/>
      <c r="B456" s="365">
        <v>5850</v>
      </c>
      <c r="C456" s="360" t="s">
        <v>948</v>
      </c>
      <c r="D456" s="365" t="s">
        <v>533</v>
      </c>
      <c r="E456" s="358" t="s">
        <v>946</v>
      </c>
      <c r="F456" s="358"/>
      <c r="G456" s="358"/>
      <c r="H456" s="358"/>
      <c r="I456" s="7"/>
    </row>
    <row r="457" spans="1:9" x14ac:dyDescent="0.25">
      <c r="A457" s="360"/>
      <c r="B457" s="365">
        <v>5851</v>
      </c>
      <c r="C457" s="360" t="s">
        <v>949</v>
      </c>
      <c r="D457" s="365" t="s">
        <v>533</v>
      </c>
      <c r="E457" s="358" t="s">
        <v>946</v>
      </c>
      <c r="F457" s="358"/>
      <c r="G457" s="358"/>
      <c r="H457" s="358"/>
      <c r="I457" s="7"/>
    </row>
    <row r="458" spans="1:9" x14ac:dyDescent="0.25">
      <c r="A458" s="360"/>
      <c r="B458" s="365">
        <v>5856</v>
      </c>
      <c r="C458" s="360" t="s">
        <v>950</v>
      </c>
      <c r="D458" s="365" t="s">
        <v>533</v>
      </c>
      <c r="E458" s="358" t="s">
        <v>946</v>
      </c>
      <c r="F458" s="358"/>
      <c r="G458" s="358"/>
      <c r="H458" s="358"/>
      <c r="I458" s="7"/>
    </row>
    <row r="459" spans="1:9" x14ac:dyDescent="0.25">
      <c r="A459" s="360"/>
      <c r="B459" s="365">
        <v>5857</v>
      </c>
      <c r="C459" s="360" t="s">
        <v>951</v>
      </c>
      <c r="D459" s="365" t="s">
        <v>533</v>
      </c>
      <c r="E459" s="358" t="s">
        <v>946</v>
      </c>
      <c r="F459" s="358"/>
      <c r="G459" s="358"/>
      <c r="H459" s="358"/>
      <c r="I459" s="7"/>
    </row>
    <row r="460" ht="23.25" customHeight="1" spans="1:9" x14ac:dyDescent="0.25">
      <c r="A460" s="360"/>
      <c r="B460" s="365">
        <v>5858</v>
      </c>
      <c r="C460" s="360" t="s">
        <v>952</v>
      </c>
      <c r="D460" s="365" t="s">
        <v>533</v>
      </c>
      <c r="E460" s="358" t="s">
        <v>953</v>
      </c>
      <c r="F460" s="358"/>
      <c r="G460" s="367" t="s">
        <v>904</v>
      </c>
      <c r="H460" s="358"/>
      <c r="I460" s="7"/>
    </row>
    <row r="461" spans="1:9" x14ac:dyDescent="0.25">
      <c r="A461" s="360"/>
      <c r="B461" s="365"/>
      <c r="C461" s="360"/>
      <c r="D461" s="365"/>
      <c r="E461" s="358"/>
      <c r="F461" s="358"/>
      <c r="G461" s="367" t="s">
        <v>616</v>
      </c>
      <c r="H461" s="358"/>
      <c r="I461" s="7"/>
    </row>
    <row r="462" spans="1:9" x14ac:dyDescent="0.25">
      <c r="A462" s="360"/>
      <c r="B462" s="365"/>
      <c r="C462" s="360"/>
      <c r="D462" s="365"/>
      <c r="E462" s="358"/>
      <c r="F462" s="358"/>
      <c r="G462" s="367" t="s">
        <v>238</v>
      </c>
      <c r="H462" s="358"/>
      <c r="I462" s="7"/>
    </row>
    <row r="463" spans="1:9" x14ac:dyDescent="0.25">
      <c r="A463" s="360"/>
      <c r="B463" s="365"/>
      <c r="C463" s="360"/>
      <c r="D463" s="365"/>
      <c r="E463" s="358"/>
      <c r="F463" s="358"/>
      <c r="G463" s="367" t="s">
        <v>954</v>
      </c>
      <c r="H463" s="358"/>
      <c r="I463" s="7"/>
    </row>
    <row r="464" spans="1:9" x14ac:dyDescent="0.25">
      <c r="A464" s="360"/>
      <c r="B464" s="365">
        <v>5860</v>
      </c>
      <c r="C464" s="360" t="s">
        <v>955</v>
      </c>
      <c r="D464" s="365" t="s">
        <v>533</v>
      </c>
      <c r="E464" s="358" t="s">
        <v>956</v>
      </c>
      <c r="F464" s="358"/>
      <c r="G464" s="358"/>
      <c r="H464" s="358"/>
      <c r="I464" s="7"/>
    </row>
    <row r="465" spans="1:9" x14ac:dyDescent="0.25">
      <c r="A465" s="360"/>
      <c r="B465" s="365">
        <v>5882</v>
      </c>
      <c r="C465" s="360" t="s">
        <v>957</v>
      </c>
      <c r="D465" s="365" t="s">
        <v>533</v>
      </c>
      <c r="E465" s="358" t="s">
        <v>956</v>
      </c>
      <c r="F465" s="358"/>
      <c r="G465" s="358"/>
      <c r="H465" s="358"/>
      <c r="I465" s="7"/>
    </row>
    <row r="466" spans="1:9" x14ac:dyDescent="0.25">
      <c r="A466" s="360"/>
      <c r="B466" s="364">
        <v>5895</v>
      </c>
      <c r="C466" s="359" t="s">
        <v>958</v>
      </c>
      <c r="D466" s="364" t="s">
        <v>558</v>
      </c>
      <c r="E466" s="358"/>
      <c r="F466" s="358"/>
      <c r="G466" s="358"/>
      <c r="H466" s="358"/>
      <c r="I466" s="7"/>
    </row>
    <row r="467" spans="1:9" x14ac:dyDescent="0.25">
      <c r="A467" s="7"/>
      <c r="B467" s="7"/>
      <c r="C467" s="7"/>
      <c r="D467" s="7"/>
      <c r="E467" s="7"/>
      <c r="F467" s="358"/>
      <c r="G467" s="358"/>
      <c r="H467" s="358"/>
      <c r="I467" s="7"/>
    </row>
    <row r="468" spans="1:9" x14ac:dyDescent="0.25">
      <c r="A468" s="360"/>
      <c r="B468" s="364">
        <v>5900</v>
      </c>
      <c r="C468" s="359" t="s">
        <v>959</v>
      </c>
      <c r="D468" s="364" t="s">
        <v>531</v>
      </c>
      <c r="E468" s="358"/>
      <c r="F468" s="358"/>
      <c r="G468" s="358"/>
      <c r="H468" s="358"/>
      <c r="I468" s="7"/>
    </row>
    <row r="469" spans="1:9" x14ac:dyDescent="0.25">
      <c r="A469" s="360"/>
      <c r="B469" s="365">
        <v>5910</v>
      </c>
      <c r="C469" s="360" t="s">
        <v>522</v>
      </c>
      <c r="D469" s="365" t="s">
        <v>533</v>
      </c>
      <c r="E469" s="358"/>
      <c r="F469" s="358"/>
      <c r="G469" s="358"/>
      <c r="H469" s="358"/>
      <c r="I469" s="7"/>
    </row>
    <row r="470" spans="1:9" x14ac:dyDescent="0.25">
      <c r="A470" s="360"/>
      <c r="B470" s="365">
        <v>5911</v>
      </c>
      <c r="C470" s="360" t="s">
        <v>523</v>
      </c>
      <c r="D470" s="365" t="s">
        <v>533</v>
      </c>
      <c r="E470" s="358"/>
      <c r="F470" s="358"/>
      <c r="G470" s="358"/>
      <c r="H470" s="358"/>
      <c r="I470" s="7"/>
    </row>
    <row r="471" spans="1:9" x14ac:dyDescent="0.25">
      <c r="A471" s="360"/>
      <c r="B471" s="365">
        <v>5920</v>
      </c>
      <c r="C471" s="360" t="s">
        <v>960</v>
      </c>
      <c r="D471" s="365" t="s">
        <v>533</v>
      </c>
      <c r="E471" s="358"/>
      <c r="F471" s="358"/>
      <c r="G471" s="358"/>
      <c r="H471" s="358"/>
      <c r="I471" s="7"/>
    </row>
    <row r="472" spans="1:9" x14ac:dyDescent="0.25">
      <c r="A472" s="360"/>
      <c r="B472" s="365">
        <v>5996</v>
      </c>
      <c r="C472" s="360" t="s">
        <v>798</v>
      </c>
      <c r="D472" s="365" t="s">
        <v>533</v>
      </c>
      <c r="E472" s="358"/>
      <c r="F472" s="358"/>
      <c r="G472" s="358"/>
      <c r="H472" s="358"/>
      <c r="I472" s="7"/>
    </row>
    <row r="473" spans="1:9" x14ac:dyDescent="0.25">
      <c r="A473" s="360"/>
      <c r="B473" s="365">
        <v>5998</v>
      </c>
      <c r="C473" s="360" t="s">
        <v>961</v>
      </c>
      <c r="D473" s="365" t="s">
        <v>533</v>
      </c>
      <c r="E473" s="358"/>
      <c r="F473" s="358"/>
      <c r="G473" s="358"/>
      <c r="H473" s="358"/>
      <c r="I473" s="7"/>
    </row>
    <row r="474" spans="1:9" x14ac:dyDescent="0.25">
      <c r="A474" s="360"/>
      <c r="B474" s="364">
        <v>5999</v>
      </c>
      <c r="C474" s="359" t="s">
        <v>962</v>
      </c>
      <c r="D474" s="364" t="s">
        <v>558</v>
      </c>
      <c r="E474" s="358"/>
      <c r="F474" s="358"/>
      <c r="G474" s="358"/>
      <c r="H474" s="358"/>
      <c r="I474" s="7"/>
    </row>
    <row r="475" spans="1:9" x14ac:dyDescent="0.25">
      <c r="A475" s="359" t="s">
        <v>963</v>
      </c>
      <c r="B475" s="359"/>
      <c r="C475" s="359"/>
      <c r="D475" s="359"/>
      <c r="E475" s="358"/>
      <c r="F475" s="358"/>
      <c r="G475" s="358"/>
      <c r="H475" s="358"/>
      <c r="I475" s="7"/>
    </row>
    <row r="476" spans="1:9" x14ac:dyDescent="0.25">
      <c r="A476" s="7"/>
      <c r="B476" s="7"/>
      <c r="C476" s="7"/>
      <c r="D476" s="7"/>
      <c r="E476" s="7"/>
      <c r="F476" s="358"/>
      <c r="G476" s="358"/>
      <c r="H476" s="358"/>
      <c r="I476" s="7"/>
    </row>
    <row r="477" spans="1:9" x14ac:dyDescent="0.25">
      <c r="A477" s="7"/>
      <c r="B477" s="7"/>
      <c r="C477" s="7"/>
      <c r="D477" s="7"/>
      <c r="E477" s="7"/>
      <c r="F477" s="358"/>
      <c r="G477" s="358"/>
      <c r="H477" s="358"/>
      <c r="I477" s="7"/>
    </row>
    <row r="478" spans="1:9" x14ac:dyDescent="0.25">
      <c r="A478" s="7"/>
      <c r="B478" s="7"/>
      <c r="C478" s="7"/>
      <c r="D478" s="7"/>
      <c r="E478" s="7"/>
      <c r="F478" s="358"/>
      <c r="G478" s="358"/>
      <c r="H478" s="358"/>
      <c r="I478" s="7"/>
    </row>
    <row r="479" spans="1:9" x14ac:dyDescent="0.25">
      <c r="A479" s="7"/>
      <c r="B479" s="7"/>
      <c r="C479" s="7"/>
      <c r="D479" s="7"/>
      <c r="E479" s="7"/>
      <c r="F479" s="358"/>
      <c r="G479" s="358"/>
      <c r="H479" s="358"/>
      <c r="I479" s="7"/>
    </row>
    <row r="480" spans="1:9" x14ac:dyDescent="0.25">
      <c r="A480" s="7"/>
      <c r="B480" s="7"/>
      <c r="C480" s="7"/>
      <c r="D480" s="7"/>
      <c r="E480" s="7"/>
      <c r="F480" s="358"/>
      <c r="G480" s="358"/>
      <c r="H480" s="358"/>
      <c r="I480" s="7"/>
    </row>
    <row r="481" spans="1:9" x14ac:dyDescent="0.25">
      <c r="A481" s="7"/>
      <c r="B481" s="7"/>
      <c r="C481" s="7"/>
      <c r="D481" s="7"/>
      <c r="E481" s="358" t="s">
        <v>964</v>
      </c>
      <c r="F481" s="358"/>
      <c r="G481" s="358"/>
      <c r="H481" s="358"/>
      <c r="I481" s="7"/>
    </row>
    <row r="482" spans="1:9" x14ac:dyDescent="0.25">
      <c r="A482" s="7"/>
      <c r="B482" s="7"/>
      <c r="C482" s="7"/>
      <c r="D482" s="7"/>
      <c r="E482" s="7"/>
      <c r="F482" s="358"/>
      <c r="G482" s="358"/>
      <c r="H482" s="358"/>
      <c r="I482" s="7"/>
    </row>
  </sheetData>
  <mergeCells count="554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B36:C36"/>
    <mergeCell ref="D36:E36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B92:C92"/>
    <mergeCell ref="D92:E92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B172:C172"/>
    <mergeCell ref="D172:E172"/>
    <mergeCell ref="F172:G172"/>
    <mergeCell ref="F173:G173"/>
    <mergeCell ref="F174:G174"/>
    <mergeCell ref="F175:G175"/>
    <mergeCell ref="F176:G176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B198:C198"/>
    <mergeCell ref="D198:E198"/>
    <mergeCell ref="F198:G198"/>
    <mergeCell ref="F199:G199"/>
    <mergeCell ref="F200:G200"/>
    <mergeCell ref="F201:G201"/>
    <mergeCell ref="F202:G202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B312:C312"/>
    <mergeCell ref="D312:E312"/>
    <mergeCell ref="F312:G312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A379:A381"/>
    <mergeCell ref="B379:B381"/>
    <mergeCell ref="C379:C381"/>
    <mergeCell ref="D379:D381"/>
    <mergeCell ref="E379:E381"/>
    <mergeCell ref="F379:F381"/>
    <mergeCell ref="H379:H381"/>
    <mergeCell ref="I379:I381"/>
    <mergeCell ref="F382:G382"/>
    <mergeCell ref="F383:G383"/>
    <mergeCell ref="F384:G384"/>
    <mergeCell ref="F385:G385"/>
    <mergeCell ref="F386:G386"/>
    <mergeCell ref="F387:G387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A410:A412"/>
    <mergeCell ref="B410:B412"/>
    <mergeCell ref="C410:C412"/>
    <mergeCell ref="D410:D412"/>
    <mergeCell ref="E410:E412"/>
    <mergeCell ref="F410:F412"/>
    <mergeCell ref="H410:H412"/>
    <mergeCell ref="I410:I412"/>
    <mergeCell ref="E413:E422"/>
    <mergeCell ref="F423:G423"/>
    <mergeCell ref="F424:G424"/>
    <mergeCell ref="F425:G425"/>
    <mergeCell ref="F426:G426"/>
    <mergeCell ref="F428:G428"/>
    <mergeCell ref="F429:G429"/>
    <mergeCell ref="B430:C430"/>
    <mergeCell ref="D430:E430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B441:C441"/>
    <mergeCell ref="D441:E441"/>
    <mergeCell ref="F441:G441"/>
    <mergeCell ref="F442:G442"/>
    <mergeCell ref="F443:G443"/>
    <mergeCell ref="F444:G444"/>
    <mergeCell ref="B445:C445"/>
    <mergeCell ref="D445:E445"/>
    <mergeCell ref="F445:G445"/>
    <mergeCell ref="F446:G446"/>
    <mergeCell ref="F447:G447"/>
    <mergeCell ref="F448:G448"/>
    <mergeCell ref="F449:G449"/>
    <mergeCell ref="F450:G450"/>
    <mergeCell ref="F451:G451"/>
    <mergeCell ref="B452:C452"/>
    <mergeCell ref="D452:E452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A460:A463"/>
    <mergeCell ref="B460:B463"/>
    <mergeCell ref="C460:C463"/>
    <mergeCell ref="D460:D463"/>
    <mergeCell ref="E460:E463"/>
    <mergeCell ref="F460:F463"/>
    <mergeCell ref="H460:H463"/>
    <mergeCell ref="I460:I463"/>
    <mergeCell ref="F464:G464"/>
    <mergeCell ref="F465:G465"/>
    <mergeCell ref="F466:G466"/>
    <mergeCell ref="B467:C467"/>
    <mergeCell ref="D467:E467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A475:D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F481:G481"/>
    <mergeCell ref="B482:C482"/>
    <mergeCell ref="D482:E482"/>
    <mergeCell ref="F482:G48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 zoomScale="70" zoomScaleNormal="70">
      <selection activeCell="Z20" sqref="Z20"/>
    </sheetView>
  </sheetViews>
  <sheetFormatPr defaultRowHeight="15" outlineLevelRow="0" outlineLevelCol="0" x14ac:dyDescent="0.25" defaultColWidth="8.85546875"/>
  <sheetData>
    <row r="1" spans="1:1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/>
      <c r="B3" s="7"/>
      <c r="C3" s="7"/>
      <c r="D3" s="7"/>
      <c r="E3" s="7"/>
      <c r="F3" s="7"/>
      <c r="G3" s="7" t="s">
        <v>965</v>
      </c>
      <c r="H3" s="7"/>
      <c r="I3" s="7"/>
      <c r="J3" s="7"/>
      <c r="K3" s="7"/>
      <c r="L3" s="7"/>
      <c r="M3" s="7"/>
      <c r="N3" s="7"/>
      <c r="O3" s="7"/>
      <c r="P3" s="332" t="s">
        <v>966</v>
      </c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7"/>
      <c r="B9" s="7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/>
      <c r="B17" s="7"/>
      <c r="C17" s="7" t="s">
        <v>967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7"/>
      <c r="C26" s="7" t="s">
        <v>968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968</v>
      </c>
      <c r="Q36" s="7" t="s">
        <v>968</v>
      </c>
      <c r="R36" s="7"/>
    </row>
    <row r="37" spans="1:1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</sheetData>
  <mergeCells count="3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hyperlinks>
    <hyperlink ref="P3" r:id="rId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 zoomScale="100" zoomScaleNormal="100">
      <selection activeCell="F9" sqref="F9"/>
    </sheetView>
  </sheetViews>
  <sheetFormatPr defaultRowHeight="15" outlineLevelRow="0" outlineLevelCol="0" x14ac:dyDescent="0.25" defaultColWidth="8.85546875"/>
  <cols>
    <col min="1" max="1" width="16" customWidth="1"/>
    <col min="2" max="2" width="19.140625" customWidth="1"/>
    <col min="3" max="3" width="22.85546875" customWidth="1"/>
    <col min="4" max="4" width="33.85546875" customWidth="1"/>
    <col min="6" max="6" width="18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F1" t="s">
        <v>290</v>
      </c>
      <c r="G1" t="s">
        <v>51</v>
      </c>
    </row>
    <row r="2" spans="1:7" x14ac:dyDescent="0.25">
      <c r="A2" t="s">
        <v>291</v>
      </c>
      <c r="B2" t="s">
        <v>292</v>
      </c>
      <c r="C2" t="str">
        <f>A2&amp;" "&amp;B2</f>
        <v>Alexandra Campbell</v>
      </c>
      <c r="D2" s="332" t="s">
        <v>293</v>
      </c>
      <c r="F2" t="s">
        <v>79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F3" t="s">
        <v>298</v>
      </c>
      <c r="G3" t="s">
        <v>5</v>
      </c>
    </row>
    <row r="4" spans="1:6" x14ac:dyDescent="0.25">
      <c r="A4" t="s">
        <v>299</v>
      </c>
      <c r="B4" t="s">
        <v>300</v>
      </c>
      <c r="C4" t="str">
        <f t="shared" ref="C4:C51" si="0">A4&amp;" "&amp;B4</f>
        <v>Andrea Durfee</v>
      </c>
      <c r="D4" s="332" t="s">
        <v>301</v>
      </c>
      <c r="F4" t="s">
        <v>302</v>
      </c>
    </row>
    <row r="5" spans="1:6" x14ac:dyDescent="0.25">
      <c r="A5" t="s">
        <v>303</v>
      </c>
      <c r="B5" t="s">
        <v>304</v>
      </c>
      <c r="C5" t="str">
        <f t="shared" si="0"/>
        <v>Andrew Ha</v>
      </c>
      <c r="D5" s="332" t="s">
        <v>305</v>
      </c>
      <c r="F5" t="s">
        <v>306</v>
      </c>
    </row>
    <row r="6" spans="1:6" x14ac:dyDescent="0.25">
      <c r="A6" t="s">
        <v>307</v>
      </c>
      <c r="B6" t="s">
        <v>308</v>
      </c>
      <c r="C6" t="str">
        <f t="shared" si="0"/>
        <v>Cassidy Perley</v>
      </c>
      <c r="D6" s="332" t="s">
        <v>309</v>
      </c>
      <c r="F6" t="s">
        <v>310</v>
      </c>
    </row>
    <row r="7" spans="1:6" x14ac:dyDescent="0.25">
      <c r="A7" t="s">
        <v>307</v>
      </c>
      <c r="B7" t="s">
        <v>308</v>
      </c>
      <c r="C7" t="str">
        <f t="shared" si="0"/>
        <v>Cassidy Perley</v>
      </c>
      <c r="D7" s="332" t="s">
        <v>309</v>
      </c>
      <c r="F7" t="s">
        <v>9</v>
      </c>
    </row>
    <row r="8" spans="1:6" x14ac:dyDescent="0.25">
      <c r="A8" t="s">
        <v>311</v>
      </c>
      <c r="B8" t="s">
        <v>312</v>
      </c>
      <c r="C8" t="str">
        <f t="shared" si="0"/>
        <v>Charlotte Muise</v>
      </c>
      <c r="D8" s="332" t="s">
        <v>313</v>
      </c>
      <c r="F8" t="s">
        <v>314</v>
      </c>
    </row>
    <row r="9" spans="1:4" x14ac:dyDescent="0.25">
      <c r="A9" t="s">
        <v>315</v>
      </c>
      <c r="B9" t="s">
        <v>316</v>
      </c>
      <c r="C9" t="str">
        <f t="shared" si="0"/>
        <v>Chris Fitzner</v>
      </c>
      <c r="D9" s="332" t="s">
        <v>317</v>
      </c>
    </row>
    <row r="10" spans="1:4" x14ac:dyDescent="0.25">
      <c r="A10" t="s">
        <v>318</v>
      </c>
      <c r="B10" t="s">
        <v>319</v>
      </c>
      <c r="C10" t="str">
        <f t="shared" si="0"/>
        <v>Christopher Seymour</v>
      </c>
      <c r="D10" s="332" t="s">
        <v>320</v>
      </c>
    </row>
    <row r="11" spans="1:4" x14ac:dyDescent="0.25">
      <c r="A11" t="s">
        <v>321</v>
      </c>
      <c r="B11" t="s">
        <v>322</v>
      </c>
      <c r="C11" t="str">
        <f t="shared" si="0"/>
        <v>Curtis Tingley</v>
      </c>
      <c r="D11" s="332" t="s">
        <v>323</v>
      </c>
    </row>
    <row r="12" spans="1:4" x14ac:dyDescent="0.25">
      <c r="A12" t="s">
        <v>324</v>
      </c>
      <c r="B12" t="s">
        <v>325</v>
      </c>
      <c r="C12" t="str">
        <f t="shared" si="0"/>
        <v>Daisy Peter-Paul</v>
      </c>
      <c r="D12" s="332" t="s">
        <v>326</v>
      </c>
    </row>
    <row r="13" spans="1:4" x14ac:dyDescent="0.25">
      <c r="A13" t="s">
        <v>327</v>
      </c>
      <c r="B13" t="s">
        <v>328</v>
      </c>
      <c r="C13" t="str">
        <f t="shared" si="0"/>
        <v>Dawn Matheson</v>
      </c>
      <c r="D13" s="332" t="s">
        <v>329</v>
      </c>
    </row>
    <row r="14" spans="1:4" x14ac:dyDescent="0.25">
      <c r="A14" t="s">
        <v>330</v>
      </c>
      <c r="B14" t="s">
        <v>331</v>
      </c>
      <c r="C14" t="str">
        <f t="shared" si="0"/>
        <v>Densie Whynot</v>
      </c>
      <c r="D14" s="333" t="s">
        <v>332</v>
      </c>
    </row>
    <row r="15" spans="1:4" x14ac:dyDescent="0.25">
      <c r="A15" t="s">
        <v>333</v>
      </c>
      <c r="B15" t="s">
        <v>334</v>
      </c>
      <c r="C15" t="str">
        <f t="shared" si="0"/>
        <v>Devon Touesnard</v>
      </c>
      <c r="D15" s="332" t="s">
        <v>335</v>
      </c>
    </row>
    <row r="16" spans="1:4" x14ac:dyDescent="0.25">
      <c r="A16" t="s">
        <v>336</v>
      </c>
      <c r="B16" t="s">
        <v>337</v>
      </c>
      <c r="C16" t="str">
        <f t="shared" si="0"/>
        <v>Georgia Potter Fraiser</v>
      </c>
      <c r="D16" s="332" t="s">
        <v>338</v>
      </c>
    </row>
    <row r="17" spans="1:4" x14ac:dyDescent="0.25">
      <c r="A17" t="s">
        <v>339</v>
      </c>
      <c r="B17" t="s">
        <v>340</v>
      </c>
      <c r="C17" t="str">
        <f t="shared" si="0"/>
        <v>Holly Edmonds</v>
      </c>
      <c r="D17" s="332" t="s">
        <v>341</v>
      </c>
    </row>
    <row r="18" spans="1:4" x14ac:dyDescent="0.25">
      <c r="A18" t="s">
        <v>339</v>
      </c>
      <c r="B18" t="s">
        <v>342</v>
      </c>
      <c r="C18" t="str">
        <f t="shared" si="0"/>
        <v>Holly Griffiths</v>
      </c>
      <c r="D18" s="332" t="s">
        <v>343</v>
      </c>
    </row>
    <row r="19" spans="1:4" x14ac:dyDescent="0.25">
      <c r="A19" t="s">
        <v>344</v>
      </c>
      <c r="B19" t="s">
        <v>345</v>
      </c>
      <c r="C19" t="str">
        <f t="shared" si="0"/>
        <v>Jacob Klein</v>
      </c>
      <c r="D19" s="332" t="s">
        <v>346</v>
      </c>
    </row>
    <row r="20" spans="1:4" x14ac:dyDescent="0.25">
      <c r="A20" t="s">
        <v>347</v>
      </c>
      <c r="B20" t="s">
        <v>348</v>
      </c>
      <c r="C20" t="str">
        <f t="shared" si="0"/>
        <v>Jessica Johnson</v>
      </c>
      <c r="D20" s="332" t="s">
        <v>349</v>
      </c>
    </row>
    <row r="21" spans="1:4" x14ac:dyDescent="0.25">
      <c r="A21" t="s">
        <v>350</v>
      </c>
      <c r="B21" t="s">
        <v>351</v>
      </c>
      <c r="C21" t="str">
        <f t="shared" si="0"/>
        <v>Jocelyn Marshall</v>
      </c>
      <c r="D21" s="332" t="s">
        <v>352</v>
      </c>
    </row>
    <row r="22" spans="1:4" x14ac:dyDescent="0.25">
      <c r="A22" t="s">
        <v>353</v>
      </c>
      <c r="B22" t="s">
        <v>354</v>
      </c>
      <c r="C22" t="str">
        <f t="shared" si="0"/>
        <v>Johnmond  Ghaisen</v>
      </c>
      <c r="D22" s="332" t="s">
        <v>355</v>
      </c>
    </row>
    <row r="23" spans="1:4" x14ac:dyDescent="0.25">
      <c r="A23" t="s">
        <v>356</v>
      </c>
      <c r="B23" t="s">
        <v>357</v>
      </c>
      <c r="C23" t="str">
        <f t="shared" si="0"/>
        <v>Josephine McDonald</v>
      </c>
      <c r="D23" s="332" t="s">
        <v>358</v>
      </c>
    </row>
    <row r="24" spans="1:4" x14ac:dyDescent="0.25">
      <c r="A24" t="s">
        <v>359</v>
      </c>
      <c r="B24" t="s">
        <v>360</v>
      </c>
      <c r="C24" t="str">
        <f t="shared" si="0"/>
        <v>Kaitlyn MacNeil</v>
      </c>
      <c r="D24" s="332" t="s">
        <v>361</v>
      </c>
    </row>
    <row r="25" spans="1:4" x14ac:dyDescent="0.25">
      <c r="A25" t="s">
        <v>362</v>
      </c>
      <c r="B25" t="s">
        <v>363</v>
      </c>
      <c r="C25" t="str">
        <f t="shared" si="0"/>
        <v>Kaylee Downey</v>
      </c>
      <c r="D25" s="332" t="s">
        <v>364</v>
      </c>
    </row>
    <row r="26" spans="1:4" x14ac:dyDescent="0.25">
      <c r="A26" t="s">
        <v>365</v>
      </c>
      <c r="B26" t="s">
        <v>366</v>
      </c>
      <c r="C26" t="str">
        <f t="shared" si="0"/>
        <v>Killia Atenico</v>
      </c>
      <c r="D26" s="332" t="s">
        <v>367</v>
      </c>
    </row>
    <row r="27" spans="1:4" x14ac:dyDescent="0.25">
      <c r="A27" t="s">
        <v>368</v>
      </c>
      <c r="B27" t="s">
        <v>369</v>
      </c>
      <c r="C27" t="str">
        <f t="shared" si="0"/>
        <v>Kyana Kingbird</v>
      </c>
      <c r="D27" s="332" t="s">
        <v>370</v>
      </c>
    </row>
    <row r="28" spans="1:4" x14ac:dyDescent="0.25">
      <c r="A28" t="s">
        <v>371</v>
      </c>
      <c r="B28" t="s">
        <v>372</v>
      </c>
      <c r="C28" t="str">
        <f t="shared" si="0"/>
        <v>Leslie Wright</v>
      </c>
      <c r="D28" s="332" t="s">
        <v>373</v>
      </c>
    </row>
    <row r="29" spans="1:7" x14ac:dyDescent="0.25">
      <c r="A29" t="s">
        <v>374</v>
      </c>
      <c r="B29" t="s">
        <v>375</v>
      </c>
      <c r="C29" t="str">
        <f t="shared" si="0"/>
        <v>Mackenzie Long</v>
      </c>
      <c r="D29" s="332" t="s">
        <v>376</v>
      </c>
      <c r="G29" s="334"/>
    </row>
    <row r="30" spans="1:4" x14ac:dyDescent="0.25">
      <c r="A30" t="s">
        <v>374</v>
      </c>
      <c r="B30" t="s">
        <v>375</v>
      </c>
      <c r="C30" t="str">
        <f t="shared" si="0"/>
        <v>Mackenzie Long</v>
      </c>
      <c r="D30" s="332" t="s">
        <v>376</v>
      </c>
    </row>
    <row r="31" spans="1:7" x14ac:dyDescent="0.25">
      <c r="A31" t="s">
        <v>377</v>
      </c>
      <c r="B31" t="s">
        <v>348</v>
      </c>
      <c r="C31" t="str">
        <f t="shared" si="0"/>
        <v>Madison Johnson</v>
      </c>
      <c r="D31" s="332" t="s">
        <v>378</v>
      </c>
      <c r="G31" s="334"/>
    </row>
    <row r="32" spans="1:4" x14ac:dyDescent="0.25">
      <c r="A32" t="s">
        <v>379</v>
      </c>
      <c r="B32" t="s">
        <v>380</v>
      </c>
      <c r="C32" t="str">
        <f t="shared" si="0"/>
        <v>Marceline Fraser</v>
      </c>
      <c r="D32" s="332" t="s">
        <v>381</v>
      </c>
    </row>
    <row r="33" spans="1:4" x14ac:dyDescent="0.25">
      <c r="A33" t="s">
        <v>382</v>
      </c>
      <c r="B33" t="s">
        <v>383</v>
      </c>
      <c r="C33" t="str">
        <f t="shared" si="0"/>
        <v>Martha Barrett</v>
      </c>
      <c r="D33" s="332" t="s">
        <v>384</v>
      </c>
    </row>
    <row r="34" spans="1:4" x14ac:dyDescent="0.25">
      <c r="A34" t="s">
        <v>385</v>
      </c>
      <c r="B34" t="s">
        <v>386</v>
      </c>
      <c r="C34" t="str">
        <f t="shared" si="0"/>
        <v>Mason Paul</v>
      </c>
      <c r="D34" s="332" t="s">
        <v>387</v>
      </c>
    </row>
    <row r="35" spans="1:4" x14ac:dyDescent="0.25">
      <c r="A35" t="s">
        <v>388</v>
      </c>
      <c r="B35" t="s">
        <v>389</v>
      </c>
      <c r="C35" t="str">
        <f t="shared" si="0"/>
        <v>Matthew Kneen-Teed</v>
      </c>
      <c r="D35" s="332" t="s">
        <v>390</v>
      </c>
    </row>
    <row r="36" spans="1:4" x14ac:dyDescent="0.25">
      <c r="A36" t="s">
        <v>388</v>
      </c>
      <c r="B36" t="s">
        <v>386</v>
      </c>
      <c r="C36" t="str">
        <f t="shared" si="0"/>
        <v>Matthew Paul</v>
      </c>
      <c r="D36" s="332" t="s">
        <v>391</v>
      </c>
    </row>
    <row r="37" spans="1:4" x14ac:dyDescent="0.25">
      <c r="A37" t="s">
        <v>392</v>
      </c>
      <c r="B37" t="s">
        <v>393</v>
      </c>
      <c r="C37" t="str">
        <f t="shared" si="0"/>
        <v>Megan Caplin</v>
      </c>
      <c r="D37" s="332" t="s">
        <v>394</v>
      </c>
    </row>
    <row r="38" spans="1:4" x14ac:dyDescent="0.25">
      <c r="A38" t="s">
        <v>392</v>
      </c>
      <c r="B38" t="s">
        <v>372</v>
      </c>
      <c r="C38" t="str">
        <f t="shared" si="0"/>
        <v>Megan Wright</v>
      </c>
      <c r="D38" s="332" t="s">
        <v>395</v>
      </c>
    </row>
    <row r="39" spans="1:4" x14ac:dyDescent="0.25">
      <c r="A39" t="s">
        <v>396</v>
      </c>
      <c r="B39" t="s">
        <v>397</v>
      </c>
      <c r="C39" t="str">
        <f t="shared" si="0"/>
        <v>Norlene Sylliboy</v>
      </c>
      <c r="D39" s="335" t="s">
        <v>398</v>
      </c>
    </row>
    <row r="40" spans="1:4" x14ac:dyDescent="0.25">
      <c r="A40" t="s">
        <v>399</v>
      </c>
      <c r="B40" t="s">
        <v>400</v>
      </c>
      <c r="C40" t="str">
        <f t="shared" si="0"/>
        <v>PUT NAME HERE</v>
      </c>
      <c r="D40" t="s">
        <v>401</v>
      </c>
    </row>
    <row r="41" spans="1:4" x14ac:dyDescent="0.25">
      <c r="A41" t="s">
        <v>402</v>
      </c>
      <c r="B41" t="s">
        <v>403</v>
      </c>
      <c r="C41" t="str">
        <f t="shared" si="0"/>
        <v>Rachel Schillinger</v>
      </c>
      <c r="D41" s="332" t="s">
        <v>404</v>
      </c>
    </row>
    <row r="42" spans="1:4" x14ac:dyDescent="0.25">
      <c r="A42" t="s">
        <v>405</v>
      </c>
      <c r="B42" t="s">
        <v>406</v>
      </c>
      <c r="C42" t="str">
        <f t="shared" si="0"/>
        <v>Randi-Lee Sabattis</v>
      </c>
      <c r="D42" s="332" t="s">
        <v>407</v>
      </c>
    </row>
    <row r="43" spans="1:4" x14ac:dyDescent="0.25">
      <c r="A43" t="s">
        <v>408</v>
      </c>
      <c r="B43" t="s">
        <v>409</v>
      </c>
      <c r="C43" t="str">
        <f t="shared" si="0"/>
        <v>Samson Tang</v>
      </c>
      <c r="D43" s="332" t="s">
        <v>410</v>
      </c>
    </row>
    <row r="44" spans="1:4" x14ac:dyDescent="0.25">
      <c r="A44" t="s">
        <v>411</v>
      </c>
      <c r="B44" t="s">
        <v>412</v>
      </c>
      <c r="C44" t="str">
        <f t="shared" si="0"/>
        <v>Sarah Power</v>
      </c>
      <c r="D44" s="332" t="s">
        <v>413</v>
      </c>
    </row>
    <row r="45" spans="1:4" x14ac:dyDescent="0.25">
      <c r="A45" t="s">
        <v>414</v>
      </c>
      <c r="B45" t="s">
        <v>415</v>
      </c>
      <c r="C45" t="str">
        <f t="shared" si="0"/>
        <v>Seyit Tumturk</v>
      </c>
      <c r="D45" s="332" t="s">
        <v>416</v>
      </c>
    </row>
    <row r="46" spans="1:4" x14ac:dyDescent="0.25">
      <c r="A46" t="s">
        <v>417</v>
      </c>
      <c r="B46" t="s">
        <v>418</v>
      </c>
      <c r="C46" t="str">
        <f t="shared" si="0"/>
        <v>Shane Noel</v>
      </c>
      <c r="D46" s="332" t="s">
        <v>419</v>
      </c>
    </row>
    <row r="47" spans="1:4" x14ac:dyDescent="0.25">
      <c r="A47" t="s">
        <v>420</v>
      </c>
      <c r="B47" t="s">
        <v>421</v>
      </c>
      <c r="C47" t="str">
        <f t="shared" si="0"/>
        <v>Thadakorn Narakol</v>
      </c>
      <c r="D47" s="332" t="s">
        <v>422</v>
      </c>
    </row>
    <row r="48" spans="1:4" x14ac:dyDescent="0.25">
      <c r="A48" t="s">
        <v>423</v>
      </c>
      <c r="B48" t="s">
        <v>424</v>
      </c>
      <c r="C48" t="str">
        <f t="shared" si="0"/>
        <v>Tiffany Morris</v>
      </c>
      <c r="D48" s="332" t="s">
        <v>425</v>
      </c>
    </row>
    <row r="49" spans="1:4" x14ac:dyDescent="0.25">
      <c r="A49" t="s">
        <v>426</v>
      </c>
      <c r="B49" t="s">
        <v>351</v>
      </c>
      <c r="C49" t="str">
        <f t="shared" si="0"/>
        <v>Tracy Marshall</v>
      </c>
      <c r="D49" s="332" t="s">
        <v>427</v>
      </c>
    </row>
    <row r="50" spans="1:4" x14ac:dyDescent="0.25">
      <c r="A50" t="s">
        <v>428</v>
      </c>
      <c r="B50" t="s">
        <v>428</v>
      </c>
      <c r="C50" t="str">
        <f t="shared" si="0"/>
        <v>Vaibhav Vaibhav</v>
      </c>
      <c r="D50" s="332" t="s">
        <v>429</v>
      </c>
    </row>
    <row r="51" spans="1:4" x14ac:dyDescent="0.25">
      <c r="A51" t="s">
        <v>430</v>
      </c>
      <c r="B51" t="s">
        <v>431</v>
      </c>
      <c r="C51" t="str">
        <f t="shared" si="0"/>
        <v>Vanessa Lilly</v>
      </c>
      <c r="D51" s="332" t="s">
        <v>432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2">
    <tablePart r:id="rId49"/>
    <tablePart r:id="rId5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34"/>
  <sheetViews>
    <sheetView workbookViewId="0" zoomScale="85" zoomScaleNormal="85">
      <selection activeCell="Q2" sqref="Q2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27.5703125" customWidth="1"/>
    <col min="5" max="5" width="67.5703125" customWidth="1"/>
    <col min="6" max="6" width="7" customWidth="1"/>
    <col min="7" max="7" width="9.42578125" customWidth="1"/>
    <col min="8" max="8" width="9.140625" customWidth="1"/>
    <col min="9" max="9" width="11.42578125" customWidth="1"/>
    <col min="10" max="10" width="8.85546875" customWidth="1"/>
    <col min="11" max="12" width="8.140625" customWidth="1"/>
    <col min="13" max="13" width="10.85546875" customWidth="1"/>
    <col min="14" max="15" width="42.42578125" customWidth="1"/>
    <col min="16" max="16" width="45.42578125" customWidth="1"/>
    <col min="17" max="17" width="22.42578125" customWidth="1"/>
    <col min="18" max="18" width="12.42578125" customWidth="1"/>
    <col min="19" max="19" width="24.42578125" customWidth="1"/>
    <col min="20" max="20" width="12.42578125" customWidth="1"/>
    <col min="21" max="61" width="8.85546875" customWidth="1"/>
    <col min="62" max="62" width="1.5703125" customWidth="1"/>
    <col min="16384" max="16384" width="3.42578125" customWidth="1"/>
  </cols>
  <sheetData>
    <row r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1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t="s">
        <v>4</v>
      </c>
      <c r="C3" s="6" t="s">
        <v>5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spans="2:16" x14ac:dyDescent="0.25">
      <c r="B4" t="s">
        <v>8</v>
      </c>
      <c r="C4" s="6" t="s">
        <v>9</v>
      </c>
      <c r="D4" s="6"/>
      <c r="M4">
        <v>2</v>
      </c>
      <c r="N4">
        <f>IF($C$3&lt;&gt;"Ulnooweg Education Centre","",O13)</f>
      </c>
      <c r="O4" s="7" t="s">
        <v>6</v>
      </c>
      <c r="P4" s="8" t="s">
        <v>10</v>
      </c>
    </row>
    <row r="5" spans="2:16" x14ac:dyDescent="0.25">
      <c r="B5" t="s">
        <v>11</v>
      </c>
      <c r="C5" s="6" t="str">
        <f>VLOOKUP(C4,'UEC Name List'!C:D,2)</f>
        <v>mwright@ulnooweg.ca</v>
      </c>
      <c r="D5" s="6"/>
      <c r="M5">
        <v>3</v>
      </c>
      <c r="N5">
        <f>IF($C$3&lt;&gt;"Ulnooweg Education Centre","",O14)</f>
      </c>
      <c r="O5" s="7" t="s">
        <v>6</v>
      </c>
      <c r="P5" s="8" t="s">
        <v>12</v>
      </c>
    </row>
    <row r="6" spans="2:16" x14ac:dyDescent="0.25">
      <c r="B6" t="s">
        <v>13</v>
      </c>
      <c r="C6" s="9">
        <v>44562</v>
      </c>
      <c r="D6" s="9"/>
      <c r="E6" s="10"/>
      <c r="F6" s="10"/>
      <c r="M6">
        <v>4</v>
      </c>
      <c r="N6">
        <f>IF($C$3&lt;&gt;"Ulnooweg Education Centre","",O15)</f>
      </c>
      <c r="O6" s="7" t="s">
        <v>6</v>
      </c>
      <c r="P6" s="8" t="s">
        <v>14</v>
      </c>
    </row>
    <row r="7" spans="2:16" x14ac:dyDescent="0.25">
      <c r="B7" t="s">
        <v>15</v>
      </c>
      <c r="C7" s="11">
        <v>8</v>
      </c>
      <c r="D7" s="11"/>
      <c r="E7" s="9"/>
      <c r="O7" s="7"/>
      <c r="P7" s="8"/>
    </row>
    <row r="8" ht="14.45" customHeight="1" spans="2:16" x14ac:dyDescent="0.25">
      <c r="B8" t="s">
        <v>16</v>
      </c>
      <c r="C8" s="6"/>
      <c r="D8" s="6"/>
      <c r="E8" s="6"/>
      <c r="M8">
        <v>5</v>
      </c>
      <c r="N8">
        <f>IF($C$3&lt;&gt;"Ulnooweg Education Centre","",O16)</f>
      </c>
      <c r="O8" s="7" t="s">
        <v>6</v>
      </c>
      <c r="P8" s="8" t="s">
        <v>17</v>
      </c>
    </row>
    <row r="9" ht="20.1" customHeight="1" spans="2:16" x14ac:dyDescent="0.25">
      <c r="B9" t="s">
        <v>18</v>
      </c>
      <c r="C9" s="12"/>
      <c r="D9" s="13"/>
      <c r="E9" s="6"/>
      <c r="O9" s="7"/>
      <c r="P9" s="8"/>
    </row>
    <row r="10" ht="14.45" customHeight="1" spans="13:16" x14ac:dyDescent="0.25">
      <c r="M10">
        <v>6</v>
      </c>
      <c r="O10" s="7" t="s">
        <v>6</v>
      </c>
      <c r="P10" s="8" t="s">
        <v>19</v>
      </c>
    </row>
    <row r="11" spans="2:16" x14ac:dyDescent="0.25">
      <c r="B11" s="14" t="s">
        <v>20</v>
      </c>
      <c r="C11" s="14" t="s">
        <v>3</v>
      </c>
      <c r="D11" s="14" t="s">
        <v>21</v>
      </c>
      <c r="E11" s="14" t="s">
        <v>22</v>
      </c>
      <c r="F11" s="14" t="s">
        <v>23</v>
      </c>
      <c r="G11" s="14" t="s">
        <v>24</v>
      </c>
      <c r="H11" s="14" t="s">
        <v>25</v>
      </c>
      <c r="I11" s="14" t="s">
        <v>26</v>
      </c>
      <c r="M11">
        <v>7</v>
      </c>
      <c r="O11" s="7" t="s">
        <v>6</v>
      </c>
      <c r="P11" s="8" t="s">
        <v>27</v>
      </c>
    </row>
    <row r="12" spans="2:25" x14ac:dyDescent="0.25">
      <c r="B12" s="15" t="s">
        <v>28</v>
      </c>
      <c r="C12" s="15" t="s">
        <v>6</v>
      </c>
      <c r="D12" s="16" t="s">
        <v>29</v>
      </c>
      <c r="E12" s="15" t="s">
        <v>30</v>
      </c>
      <c r="F12" s="15">
        <v>100</v>
      </c>
      <c r="G12" s="17">
        <v>1</v>
      </c>
      <c r="H12" s="17">
        <f>IF(F12="","",0.15*G12)</f>
        <v>0.15</v>
      </c>
      <c r="I12" s="17">
        <f>IF(F12="","",(G12+H12)*F12)</f>
        <v>114.99999999999999</v>
      </c>
      <c r="M12">
        <v>8</v>
      </c>
      <c r="O12" s="7" t="s">
        <v>6</v>
      </c>
      <c r="P12" s="8" t="s">
        <v>31</v>
      </c>
      <c r="Q12" t="e">
        <f t="array" ref="Q12">IF($C12="","",IF(INDEX(Lists!$E$1:$I$13,PO_V1!Q$2,MATCH(PO_V1!$C12,Lists!$E$1:$I$1,0))=0,"",INDEX(Lists!$E$1:$I$13,PO_V1!Q$2,MATCH(PO_V1!$C12,Lists!$E$1:$I$1,0))))</f>
        <v>#N/A</v>
      </c>
      <c r="R12" t="e">
        <f t="array" ref="R12">IF($C12="","",IF(INDEX(Lists!$E$1:$I$13,PO_V1!R$2,MATCH(PO_V1!$C12,Lists!$E$1:$I$1,0))=0,"",INDEX(Lists!$E$1:$I$13,PO_V1!R$2,MATCH(PO_V1!$C12,Lists!$E$1:$I$1,0))))</f>
        <v>#N/A</v>
      </c>
      <c r="S12" t="e">
        <f t="array" ref="S12">IF($C12="","",IF(INDEX(Lists!$E$1:$I$13,PO_V1!S$2,MATCH(PO_V1!$C12,Lists!$E$1:$I$1,0))=0,"",INDEX(Lists!$E$1:$I$13,PO_V1!S$2,MATCH(PO_V1!$C12,Lists!$E$1:$I$1,0))))</f>
        <v>#N/A</v>
      </c>
      <c r="T12" t="e">
        <f t="array" ref="T12">IF($C12="","",IF(INDEX(Lists!$E$1:$I$13,PO_V1!T$2,MATCH(PO_V1!$C12,Lists!$E$1:$I$1,0))=0,"",INDEX(Lists!$E$1:$I$13,PO_V1!T$2,MATCH(PO_V1!$C12,Lists!$E$1:$I$1,0))))</f>
        <v>#N/A</v>
      </c>
      <c r="U12" t="e">
        <f t="array" ref="U12">IF($C12="","",IF(INDEX(Lists!$E$1:$I$13,PO_V1!U$2,MATCH(PO_V1!$C12,Lists!$E$1:$I$1,0))=0,"",INDEX(Lists!$E$1:$I$13,PO_V1!U$2,MATCH(PO_V1!$C12,Lists!$E$1:$I$1,0))))</f>
        <v>#N/A</v>
      </c>
      <c r="V12" t="e">
        <f t="array" ref="V12">IF($C12="","",IF(INDEX(Lists!$E$1:$I$13,PO_V1!V$2,MATCH(PO_V1!$C12,Lists!$E$1:$I$1,0))=0,"",INDEX(Lists!$E$1:$I$13,PO_V1!V$2,MATCH(PO_V1!$C12,Lists!$E$1:$I$1,0))))</f>
        <v>#N/A</v>
      </c>
      <c r="W12" t="e">
        <f t="array" ref="W12">IF($C12="","",IF(INDEX(Lists!$E$1:$I$13,PO_V1!W$2,MATCH(PO_V1!$C12,Lists!$E$1:$I$1,0))=0,"",INDEX(Lists!$E$1:$I$13,PO_V1!W$2,MATCH(PO_V1!$C12,Lists!$E$1:$I$1,0))))</f>
        <v>#N/A</v>
      </c>
      <c r="X12" t="e">
        <f t="array" ref="X12">IF($C12="","",IF(INDEX(Lists!$E$1:$I$13,PO_V1!X$2,MATCH(PO_V1!$C12,Lists!$E$1:$I$1,0))=0,"",INDEX(Lists!$E$1:$I$13,PO_V1!X$2,MATCH(PO_V1!$C12,Lists!$E$1:$I$1,0))))</f>
        <v>#N/A</v>
      </c>
      <c r="Y12" t="e">
        <f t="array" ref="Y12">IF($C12="","",IF(INDEX(Lists!$E$1:$I$13,PO_V1!Y$2,MATCH(PO_V1!$C12,Lists!$E$1:$I$1,0))=0,"",INDEX(Lists!$E$1:$I$13,PO_V1!Y$2,MATCH(PO_V1!$C12,Lists!$E$1:$I$1,0))))</f>
        <v>#N/A</v>
      </c>
    </row>
    <row r="13" spans="2:25" x14ac:dyDescent="0.25">
      <c r="B13" s="15" t="s">
        <v>32</v>
      </c>
      <c r="C13" s="15" t="s">
        <v>33</v>
      </c>
      <c r="D13" s="16" t="s">
        <v>29</v>
      </c>
      <c r="E13" s="15" t="s">
        <v>30</v>
      </c>
      <c r="F13" s="15">
        <v>1</v>
      </c>
      <c r="G13" s="17">
        <v>456</v>
      </c>
      <c r="H13" s="17">
        <f t="shared" ref="H13:H15" si="1">IF(F13="","",0.15*G13)</f>
        <v>68.39999999999999</v>
      </c>
      <c r="I13" s="17">
        <f t="shared" ref="I13:I15" si="2">IF(F13="","",(G13+H13)*F13)</f>
        <v>524.4</v>
      </c>
      <c r="M13">
        <v>9</v>
      </c>
      <c r="O13" t="s">
        <v>33</v>
      </c>
      <c r="P13" s="18" t="s">
        <v>29</v>
      </c>
      <c r="Q13" t="str">
        <f t="array" ref="Q13">IF($C13="","",IF(INDEX(Lists!$E$1:$I$13,PO_V1!Q$2,MATCH(PO_V1!$C13,Lists!$E$1:$I$1,0))=0,"",INDEX(Lists!$E$1:$I$13,PO_V1!Q$2,MATCH(PO_V1!$C13,Lists!$E$1:$I$1,0))))</f>
        <v>Whole Foods Foundation</v>
      </c>
      <c r="R13" t="str">
        <f t="array" ref="R13">IF($C13="","",IF(INDEX(Lists!$E$1:$I$13,PO_V1!R$2,MATCH(PO_V1!$C13,Lists!$E$1:$I$1,0))=0,"",INDEX(Lists!$E$1:$I$13,PO_V1!R$2,MATCH(PO_V1!$C13,Lists!$E$1:$I$1,0))))</f>
        <v>Whole Kids Garden Grant</v>
      </c>
      <c r="S13">
        <f t="array" ref="S13">IF($C13="","",IF(INDEX(Lists!$E$1:$I$13,PO_V1!S$2,MATCH(PO_V1!$C13,Lists!$E$1:$I$1,0))=0,"",INDEX(Lists!$E$1:$I$13,PO_V1!S$2,MATCH(PO_V1!$C13,Lists!$E$1:$I$1,0))))</f>
      </c>
      <c r="T13">
        <f t="array" ref="T13">IF($C13="","",IF(INDEX(Lists!$E$1:$I$13,PO_V1!T$2,MATCH(PO_V1!$C13,Lists!$E$1:$I$1,0))=0,"",INDEX(Lists!$E$1:$I$13,PO_V1!T$2,MATCH(PO_V1!$C13,Lists!$E$1:$I$1,0))))</f>
      </c>
      <c r="U13">
        <f t="array" ref="U13">IF($C13="","",IF(INDEX(Lists!$E$1:$I$13,PO_V1!U$2,MATCH(PO_V1!$C13,Lists!$E$1:$I$1,0))=0,"",INDEX(Lists!$E$1:$I$13,PO_V1!U$2,MATCH(PO_V1!$C13,Lists!$E$1:$I$1,0))))</f>
      </c>
      <c r="V13">
        <f t="array" ref="V13">IF($C13="","",IF(INDEX(Lists!$E$1:$I$13,PO_V1!V$2,MATCH(PO_V1!$C13,Lists!$E$1:$I$1,0))=0,"",INDEX(Lists!$E$1:$I$13,PO_V1!V$2,MATCH(PO_V1!$C13,Lists!$E$1:$I$1,0))))</f>
      </c>
      <c r="W13">
        <f t="array" ref="W13">IF($C13="","",IF(INDEX(Lists!$E$1:$I$13,PO_V1!W$2,MATCH(PO_V1!$C13,Lists!$E$1:$I$1,0))=0,"",INDEX(Lists!$E$1:$I$13,PO_V1!W$2,MATCH(PO_V1!$C13,Lists!$E$1:$I$1,0))))</f>
      </c>
      <c r="X13">
        <f t="array" ref="X13">IF($C13="","",IF(INDEX(Lists!$E$1:$I$13,PO_V1!X$2,MATCH(PO_V1!$C13,Lists!$E$1:$I$1,0))=0,"",INDEX(Lists!$E$1:$I$13,PO_V1!X$2,MATCH(PO_V1!$C13,Lists!$E$1:$I$1,0))))</f>
      </c>
      <c r="Y13">
        <f t="array" ref="Y13">IF($C13="","",IF(INDEX(Lists!$E$1:$I$13,PO_V1!Y$2,MATCH(PO_V1!$C13,Lists!$E$1:$I$1,0))=0,"",INDEX(Lists!$E$1:$I$13,PO_V1!Y$2,MATCH(PO_V1!$C13,Lists!$E$1:$I$1,0))))</f>
      </c>
    </row>
    <row r="14" spans="2:25" x14ac:dyDescent="0.25">
      <c r="B14" s="15" t="s">
        <v>34</v>
      </c>
      <c r="C14" s="15" t="s">
        <v>35</v>
      </c>
      <c r="D14" s="16" t="s">
        <v>36</v>
      </c>
      <c r="E14" s="15" t="s">
        <v>37</v>
      </c>
      <c r="F14" s="15">
        <v>1</v>
      </c>
      <c r="G14" s="17">
        <v>654</v>
      </c>
      <c r="H14" s="17">
        <f t="shared" si="1"/>
        <v>98.1</v>
      </c>
      <c r="I14" s="17">
        <f t="shared" si="2"/>
        <v>752.1</v>
      </c>
      <c r="M14">
        <v>10</v>
      </c>
      <c r="O14" t="s">
        <v>38</v>
      </c>
      <c r="P14" s="18" t="s">
        <v>39</v>
      </c>
      <c r="Q14" t="str">
        <f t="array" ref="Q14">IF($C14="","",IF(INDEX(Lists!$E$1:$I$13,PO_V1!Q$2,MATCH(PO_V1!$C14,Lists!$E$1:$I$1,0))=0,"",INDEX(Lists!$E$1:$I$13,PO_V1!Q$2,MATCH(PO_V1!$C14,Lists!$E$1:$I$1,0))))</f>
        <v>UNB via TD</v>
      </c>
      <c r="R14" t="str">
        <f t="array" ref="R14">IF($C14="","",IF(INDEX(Lists!$E$1:$I$13,PO_V1!R$2,MATCH(PO_V1!$C14,Lists!$E$1:$I$1,0))=0,"",INDEX(Lists!$E$1:$I$13,PO_V1!R$2,MATCH(PO_V1!$C14,Lists!$E$1:$I$1,0))))</f>
        <v>TD Challenge Award (External)</v>
      </c>
      <c r="S14">
        <f t="array" ref="S14">IF($C14="","",IF(INDEX(Lists!$E$1:$I$13,PO_V1!S$2,MATCH(PO_V1!$C14,Lists!$E$1:$I$1,0))=0,"",INDEX(Lists!$E$1:$I$13,PO_V1!S$2,MATCH(PO_V1!$C14,Lists!$E$1:$I$1,0))))</f>
      </c>
      <c r="T14">
        <f t="array" ref="T14">IF($C14="","",IF(INDEX(Lists!$E$1:$I$13,PO_V1!T$2,MATCH(PO_V1!$C14,Lists!$E$1:$I$1,0))=0,"",INDEX(Lists!$E$1:$I$13,PO_V1!T$2,MATCH(PO_V1!$C14,Lists!$E$1:$I$1,0))))</f>
      </c>
      <c r="U14">
        <f t="array" ref="U14">IF($C14="","",IF(INDEX(Lists!$E$1:$I$13,PO_V1!U$2,MATCH(PO_V1!$C14,Lists!$E$1:$I$1,0))=0,"",INDEX(Lists!$E$1:$I$13,PO_V1!U$2,MATCH(PO_V1!$C14,Lists!$E$1:$I$1,0))))</f>
      </c>
      <c r="V14">
        <f t="array" ref="V14">IF($C14="","",IF(INDEX(Lists!$E$1:$I$13,PO_V1!V$2,MATCH(PO_V1!$C14,Lists!$E$1:$I$1,0))=0,"",INDEX(Lists!$E$1:$I$13,PO_V1!V$2,MATCH(PO_V1!$C14,Lists!$E$1:$I$1,0))))</f>
      </c>
      <c r="W14">
        <f t="array" ref="W14">IF($C14="","",IF(INDEX(Lists!$E$1:$I$13,PO_V1!W$2,MATCH(PO_V1!$C14,Lists!$E$1:$I$1,0))=0,"",INDEX(Lists!$E$1:$I$13,PO_V1!W$2,MATCH(PO_V1!$C14,Lists!$E$1:$I$1,0))))</f>
      </c>
      <c r="X14">
        <f t="array" ref="X14">IF($C14="","",IF(INDEX(Lists!$E$1:$I$13,PO_V1!X$2,MATCH(PO_V1!$C14,Lists!$E$1:$I$1,0))=0,"",INDEX(Lists!$E$1:$I$13,PO_V1!X$2,MATCH(PO_V1!$C14,Lists!$E$1:$I$1,0))))</f>
      </c>
      <c r="Y14">
        <f t="array" ref="Y14">IF($C14="","",IF(INDEX(Lists!$E$1:$I$13,PO_V1!Y$2,MATCH(PO_V1!$C14,Lists!$E$1:$I$1,0))=0,"",INDEX(Lists!$E$1:$I$13,PO_V1!Y$2,MATCH(PO_V1!$C14,Lists!$E$1:$I$1,0))))</f>
      </c>
    </row>
    <row r="15" spans="2:25" x14ac:dyDescent="0.25">
      <c r="B15" s="15" t="s">
        <v>34</v>
      </c>
      <c r="C15" s="15" t="s">
        <v>40</v>
      </c>
      <c r="D15" s="16" t="s">
        <v>41</v>
      </c>
      <c r="E15" s="15" t="s">
        <v>42</v>
      </c>
      <c r="F15" s="15">
        <v>1</v>
      </c>
      <c r="G15" s="17">
        <v>65</v>
      </c>
      <c r="H15" s="17">
        <f t="shared" si="1"/>
        <v>9.75</v>
      </c>
      <c r="I15" s="17">
        <f t="shared" si="2"/>
        <v>74.75</v>
      </c>
      <c r="M15">
        <v>11</v>
      </c>
      <c r="O15" t="s">
        <v>35</v>
      </c>
      <c r="P15" s="18" t="s">
        <v>36</v>
      </c>
      <c r="Q15" t="str">
        <f t="array" ref="Q15">IF($C15="","",IF(INDEX(Lists!$E$1:$I$13,PO_V1!Q$2,MATCH(PO_V1!$C15,Lists!$E$1:$I$1,0))=0,"",INDEX(Lists!$E$1:$I$13,PO_V1!Q$2,MATCH(PO_V1!$C15,Lists!$E$1:$I$1,0))))</f>
        <v>ISEDC</v>
      </c>
      <c r="R15" t="str">
        <f t="array" ref="R15">IF($C15="","",IF(INDEX(Lists!$E$1:$I$13,PO_V1!R$2,MATCH(PO_V1!$C15,Lists!$E$1:$I$1,0))=0,"",INDEX(Lists!$E$1:$I$13,PO_V1!R$2,MATCH(PO_V1!$C15,Lists!$E$1:$I$1,0))))</f>
        <v>IIPP</v>
      </c>
      <c r="S15">
        <f t="array" ref="S15">IF($C15="","",IF(INDEX(Lists!$E$1:$I$13,PO_V1!S$2,MATCH(PO_V1!$C15,Lists!$E$1:$I$1,0))=0,"",INDEX(Lists!$E$1:$I$13,PO_V1!S$2,MATCH(PO_V1!$C15,Lists!$E$1:$I$1,0))))</f>
      </c>
      <c r="T15">
        <f t="array" ref="T15">IF($C15="","",IF(INDEX(Lists!$E$1:$I$13,PO_V1!T$2,MATCH(PO_V1!$C15,Lists!$E$1:$I$1,0))=0,"",INDEX(Lists!$E$1:$I$13,PO_V1!T$2,MATCH(PO_V1!$C15,Lists!$E$1:$I$1,0))))</f>
      </c>
      <c r="U15">
        <f t="array" ref="U15">IF($C15="","",IF(INDEX(Lists!$E$1:$I$13,PO_V1!U$2,MATCH(PO_V1!$C15,Lists!$E$1:$I$1,0))=0,"",INDEX(Lists!$E$1:$I$13,PO_V1!U$2,MATCH(PO_V1!$C15,Lists!$E$1:$I$1,0))))</f>
      </c>
      <c r="V15">
        <f t="array" ref="V15">IF($C15="","",IF(INDEX(Lists!$E$1:$I$13,PO_V1!V$2,MATCH(PO_V1!$C15,Lists!$E$1:$I$1,0))=0,"",INDEX(Lists!$E$1:$I$13,PO_V1!V$2,MATCH(PO_V1!$C15,Lists!$E$1:$I$1,0))))</f>
      </c>
      <c r="W15">
        <f t="array" ref="W15">IF($C15="","",IF(INDEX(Lists!$E$1:$I$13,PO_V1!W$2,MATCH(PO_V1!$C15,Lists!$E$1:$I$1,0))=0,"",INDEX(Lists!$E$1:$I$13,PO_V1!W$2,MATCH(PO_V1!$C15,Lists!$E$1:$I$1,0))))</f>
      </c>
      <c r="X15">
        <f t="array" ref="X15">IF($C15="","",IF(INDEX(Lists!$E$1:$I$13,PO_V1!X$2,MATCH(PO_V1!$C15,Lists!$E$1:$I$1,0))=0,"",INDEX(Lists!$E$1:$I$13,PO_V1!X$2,MATCH(PO_V1!$C15,Lists!$E$1:$I$1,0))))</f>
      </c>
      <c r="Y15">
        <f t="array" ref="Y15">IF($C15="","",IF(INDEX(Lists!$E$1:$I$13,PO_V1!Y$2,MATCH(PO_V1!$C15,Lists!$E$1:$I$1,0))=0,"",INDEX(Lists!$E$1:$I$13,PO_V1!Y$2,MATCH(PO_V1!$C15,Lists!$E$1:$I$1,0))))</f>
      </c>
    </row>
    <row r="16" spans="2:25" x14ac:dyDescent="0.25">
      <c r="B16" s="15"/>
      <c r="C16" s="15"/>
      <c r="D16" s="16" t="s">
        <v>43</v>
      </c>
      <c r="E16" s="15"/>
      <c r="F16" s="15"/>
      <c r="G16" s="17"/>
      <c r="H16" s="17"/>
      <c r="I16" s="17"/>
      <c r="M16">
        <v>12</v>
      </c>
      <c r="O16" t="s">
        <v>40</v>
      </c>
      <c r="P16" s="18" t="s">
        <v>41</v>
      </c>
      <c r="Q16">
        <f t="array" ref="Q16">IF($C16="","",IF(INDEX(Lists!$E$1:$I$13,PO_V1!Q$2,MATCH(PO_V1!$C16,Lists!$E$1:$I$1,0))=0,"",INDEX(Lists!$E$1:$I$13,PO_V1!Q$2,MATCH(PO_V1!$C16,Lists!$E$1:$I$1,0))))</f>
      </c>
      <c r="R16">
        <f t="array" ref="R16">IF($C16="","",IF(INDEX(Lists!$E$1:$I$13,PO_V1!R$2,MATCH(PO_V1!$C16,Lists!$E$1:$I$1,0))=0,"",INDEX(Lists!$E$1:$I$13,PO_V1!R$2,MATCH(PO_V1!$C16,Lists!$E$1:$I$1,0))))</f>
      </c>
      <c r="S16">
        <f t="array" ref="S16">IF($C16="","",IF(INDEX(Lists!$E$1:$I$13,PO_V1!S$2,MATCH(PO_V1!$C16,Lists!$E$1:$I$1,0))=0,"",INDEX(Lists!$E$1:$I$13,PO_V1!S$2,MATCH(PO_V1!$C16,Lists!$E$1:$I$1,0))))</f>
      </c>
      <c r="T16">
        <f t="array" ref="T16">IF($C16="","",IF(INDEX(Lists!$E$1:$I$13,PO_V1!T$2,MATCH(PO_V1!$C16,Lists!$E$1:$I$1,0))=0,"",INDEX(Lists!$E$1:$I$13,PO_V1!T$2,MATCH(PO_V1!$C16,Lists!$E$1:$I$1,0))))</f>
      </c>
      <c r="U16">
        <f t="array" ref="U16">IF($C16="","",IF(INDEX(Lists!$E$1:$I$13,PO_V1!U$2,MATCH(PO_V1!$C16,Lists!$E$1:$I$1,0))=0,"",INDEX(Lists!$E$1:$I$13,PO_V1!U$2,MATCH(PO_V1!$C16,Lists!$E$1:$I$1,0))))</f>
      </c>
      <c r="V16">
        <f t="array" ref="V16">IF($C16="","",IF(INDEX(Lists!$E$1:$I$13,PO_V1!V$2,MATCH(PO_V1!$C16,Lists!$E$1:$I$1,0))=0,"",INDEX(Lists!$E$1:$I$13,PO_V1!V$2,MATCH(PO_V1!$C16,Lists!$E$1:$I$1,0))))</f>
      </c>
      <c r="W16">
        <f t="array" ref="W16">IF($C16="","",IF(INDEX(Lists!$E$1:$I$13,PO_V1!W$2,MATCH(PO_V1!$C16,Lists!$E$1:$I$1,0))=0,"",INDEX(Lists!$E$1:$I$13,PO_V1!W$2,MATCH(PO_V1!$C16,Lists!$E$1:$I$1,0))))</f>
      </c>
      <c r="X16">
        <f t="array" ref="X16">IF($C16="","",IF(INDEX(Lists!$E$1:$I$13,PO_V1!X$2,MATCH(PO_V1!$C16,Lists!$E$1:$I$1,0))=0,"",INDEX(Lists!$E$1:$I$13,PO_V1!X$2,MATCH(PO_V1!$C16,Lists!$E$1:$I$1,0))))</f>
      </c>
      <c r="Y16">
        <f t="array" ref="Y16">IF($C16="","",IF(INDEX(Lists!$E$1:$I$13,PO_V1!Y$2,MATCH(PO_V1!$C16,Lists!$E$1:$I$1,0))=0,"",INDEX(Lists!$E$1:$I$13,PO_V1!Y$2,MATCH(PO_V1!$C16,Lists!$E$1:$I$1,0))))</f>
      </c>
    </row>
    <row r="17" spans="2:27" x14ac:dyDescent="0.25">
      <c r="B17" s="15"/>
      <c r="C17" s="15"/>
      <c r="D17" s="16" t="s">
        <v>43</v>
      </c>
      <c r="E17" s="15"/>
      <c r="F17" s="15"/>
      <c r="G17" s="17"/>
      <c r="H17" s="17"/>
      <c r="I17" s="17"/>
      <c r="M17">
        <v>13</v>
      </c>
      <c r="P17" s="18"/>
      <c r="Q17">
        <f t="array" ref="Q17">IF($C17="","",IF(INDEX(Lists!$E$1:$I$13,PO_V1!Q$2,MATCH(PO_V1!$C17,Lists!$E$1:$I$1,0))=0,"",INDEX(Lists!$E$1:$I$13,PO_V1!Q$2,MATCH(PO_V1!$C17,Lists!$E$1:$I$1,0))))</f>
      </c>
      <c r="R17">
        <f t="array" ref="R17">IF($C17="","",IF(INDEX(Lists!$E$1:$I$13,PO_V1!R$2,MATCH(PO_V1!$C17,Lists!$E$1:$I$1,0))=0,"",INDEX(Lists!$E$1:$I$13,PO_V1!R$2,MATCH(PO_V1!$C17,Lists!$E$1:$I$1,0))))</f>
      </c>
      <c r="S17">
        <f t="array" ref="S17">IF($C17="","",IF(INDEX(Lists!$E$1:$I$13,PO_V1!S$2,MATCH(PO_V1!$C17,Lists!$E$1:$I$1,0))=0,"",INDEX(Lists!$E$1:$I$13,PO_V1!S$2,MATCH(PO_V1!$C17,Lists!$E$1:$I$1,0))))</f>
      </c>
      <c r="T17">
        <f t="array" ref="T17">IF($C17="","",IF(INDEX(Lists!$E$1:$I$13,PO_V1!T$2,MATCH(PO_V1!$C17,Lists!$E$1:$I$1,0))=0,"",INDEX(Lists!$E$1:$I$13,PO_V1!T$2,MATCH(PO_V1!$C17,Lists!$E$1:$I$1,0))))</f>
      </c>
      <c r="U17">
        <f t="array" ref="U17">IF($C17="","",IF(INDEX(Lists!$E$1:$I$13,PO_V1!U$2,MATCH(PO_V1!$C17,Lists!$E$1:$I$1,0))=0,"",INDEX(Lists!$E$1:$I$13,PO_V1!U$2,MATCH(PO_V1!$C17,Lists!$E$1:$I$1,0))))</f>
      </c>
      <c r="V17">
        <f t="array" ref="V17">IF($C17="","",IF(INDEX(Lists!$E$1:$I$13,PO_V1!V$2,MATCH(PO_V1!$C17,Lists!$E$1:$I$1,0))=0,"",INDEX(Lists!$E$1:$I$13,PO_V1!V$2,MATCH(PO_V1!$C17,Lists!$E$1:$I$1,0))))</f>
      </c>
      <c r="W17">
        <f t="array" ref="W17">IF($C17="","",IF(INDEX(Lists!$E$1:$I$13,PO_V1!W$2,MATCH(PO_V1!$C17,Lists!$E$1:$I$1,0))=0,"",INDEX(Lists!$E$1:$I$13,PO_V1!W$2,MATCH(PO_V1!$C17,Lists!$E$1:$I$1,0))))</f>
      </c>
      <c r="X17">
        <f t="array" ref="X17">IF($C17="","",IF(INDEX(Lists!$E$1:$I$13,PO_V1!X$2,MATCH(PO_V1!$C17,Lists!$E$1:$I$1,0))=0,"",INDEX(Lists!$E$1:$I$13,PO_V1!X$2,MATCH(PO_V1!$C17,Lists!$E$1:$I$1,0))))</f>
      </c>
      <c r="Y17">
        <f t="array" ref="Y17">IF($C17="","",IF(INDEX(Lists!$E$1:$I$13,PO_V1!Y$2,MATCH(PO_V1!$C17,Lists!$E$1:$I$1,0))=0,"",INDEX(Lists!$E$1:$I$13,PO_V1!Y$2,MATCH(PO_V1!$C17,Lists!$E$1:$I$1,0))))</f>
      </c>
      <c r="AA17">
        <f t="array" ref="AA17">IF($C17="","",IF(INDEX(Lists!$E$1:$I$13,PO_V1!AA$2,MATCH(PO_V1!$C17,Lists!$E$1:$I$1,0))=0,"",INDEX(Lists!$E$1:$I$13,PO_V1!AA$2,MATCH(PO_V1!$C17,Lists!$E$1:$I$1,0))))</f>
      </c>
    </row>
    <row r="18" spans="2:27" x14ac:dyDescent="0.25">
      <c r="B18" s="15"/>
      <c r="C18" s="15"/>
      <c r="D18" s="16" t="s">
        <v>43</v>
      </c>
      <c r="E18" s="15"/>
      <c r="F18" s="15"/>
      <c r="G18" s="17"/>
      <c r="H18" s="17"/>
      <c r="I18" s="17"/>
      <c r="M18">
        <v>14</v>
      </c>
      <c r="P18" s="18"/>
      <c r="Q18">
        <f t="array" ref="Q18">IF($C18="","",IF(INDEX(Lists!$E$1:$I$13,PO_V1!Q$2,MATCH(PO_V1!$C18,Lists!$E$1:$I$1,0))=0,"",INDEX(Lists!$E$1:$I$13,PO_V1!Q$2,MATCH(PO_V1!$C18,Lists!$E$1:$I$1,0))))</f>
      </c>
      <c r="R18">
        <f t="array" ref="R18">IF($C18="","",IF(INDEX(Lists!$E$1:$I$13,PO_V1!R$2,MATCH(PO_V1!$C18,Lists!$E$1:$I$1,0))=0,"",INDEX(Lists!$E$1:$I$13,PO_V1!R$2,MATCH(PO_V1!$C18,Lists!$E$1:$I$1,0))))</f>
      </c>
      <c r="S18">
        <f t="array" ref="S18">IF($C18="","",IF(INDEX(Lists!$E$1:$I$13,PO_V1!S$2,MATCH(PO_V1!$C18,Lists!$E$1:$I$1,0))=0,"",INDEX(Lists!$E$1:$I$13,PO_V1!S$2,MATCH(PO_V1!$C18,Lists!$E$1:$I$1,0))))</f>
      </c>
      <c r="T18">
        <f t="array" ref="T18">IF($C18="","",IF(INDEX(Lists!$E$1:$I$13,PO_V1!T$2,MATCH(PO_V1!$C18,Lists!$E$1:$I$1,0))=0,"",INDEX(Lists!$E$1:$I$13,PO_V1!T$2,MATCH(PO_V1!$C18,Lists!$E$1:$I$1,0))))</f>
      </c>
      <c r="U18">
        <f t="array" ref="U18">IF($C18="","",IF(INDEX(Lists!$E$1:$I$13,PO_V1!U$2,MATCH(PO_V1!$C18,Lists!$E$1:$I$1,0))=0,"",INDEX(Lists!$E$1:$I$13,PO_V1!U$2,MATCH(PO_V1!$C18,Lists!$E$1:$I$1,0))))</f>
      </c>
      <c r="V18">
        <f t="array" ref="V18">IF($C18="","",IF(INDEX(Lists!$E$1:$I$13,PO_V1!V$2,MATCH(PO_V1!$C18,Lists!$E$1:$I$1,0))=0,"",INDEX(Lists!$E$1:$I$13,PO_V1!V$2,MATCH(PO_V1!$C18,Lists!$E$1:$I$1,0))))</f>
      </c>
      <c r="W18">
        <f t="array" ref="W18">IF($C18="","",IF(INDEX(Lists!$E$1:$I$13,PO_V1!W$2,MATCH(PO_V1!$C18,Lists!$E$1:$I$1,0))=0,"",INDEX(Lists!$E$1:$I$13,PO_V1!W$2,MATCH(PO_V1!$C18,Lists!$E$1:$I$1,0))))</f>
      </c>
      <c r="X18">
        <f t="array" ref="X18">IF($C18="","",IF(INDEX(Lists!$E$1:$I$13,PO_V1!X$2,MATCH(PO_V1!$C18,Lists!$E$1:$I$1,0))=0,"",INDEX(Lists!$E$1:$I$13,PO_V1!X$2,MATCH(PO_V1!$C18,Lists!$E$1:$I$1,0))))</f>
      </c>
      <c r="Y18">
        <f t="array" ref="Y18">IF($C18="","",IF(INDEX(Lists!$E$1:$I$13,PO_V1!Y$2,MATCH(PO_V1!$C18,Lists!$E$1:$I$1,0))=0,"",INDEX(Lists!$E$1:$I$13,PO_V1!Y$2,MATCH(PO_V1!$C18,Lists!$E$1:$I$1,0))))</f>
      </c>
      <c r="AA18">
        <f t="array" ref="AA18">IF($C18="","",IF(INDEX(Lists!$E$1:$I$13,PO_V1!AA$2,MATCH(PO_V1!$C18,Lists!$E$1:$I$1,0))=0,"",INDEX(Lists!$E$1:$I$13,PO_V1!AA$2,MATCH(PO_V1!$C18,Lists!$E$1:$I$1,0))))</f>
      </c>
    </row>
    <row r="19" spans="2:25" x14ac:dyDescent="0.25">
      <c r="B19" s="15"/>
      <c r="C19" s="15"/>
      <c r="D19" s="16" t="s">
        <v>43</v>
      </c>
      <c r="E19" s="15"/>
      <c r="F19" s="15"/>
      <c r="G19" s="17"/>
      <c r="H19" s="17"/>
      <c r="I19" s="17"/>
      <c r="M19">
        <v>15</v>
      </c>
      <c r="Q19">
        <f t="array" ref="Q19">IF($C19="","",IF(INDEX(Lists!$E$1:$I$13,PO_V1!Q$2,MATCH(PO_V1!$C19,Lists!$E$1:$I$1,0))=0,"",INDEX(Lists!$E$1:$I$13,PO_V1!Q$2,MATCH(PO_V1!$C19,Lists!$E$1:$I$1,0))))</f>
      </c>
      <c r="R19">
        <f t="array" ref="R19">IF($C19="","",IF(INDEX(Lists!$E$1:$I$13,PO_V1!R$2,MATCH(PO_V1!$C19,Lists!$E$1:$I$1,0))=0,"",INDEX(Lists!$E$1:$I$13,PO_V1!R$2,MATCH(PO_V1!$C19,Lists!$E$1:$I$1,0))))</f>
      </c>
      <c r="S19">
        <f t="array" ref="S19">IF($C19="","",IF(INDEX(Lists!$E$1:$I$13,PO_V1!S$2,MATCH(PO_V1!$C19,Lists!$E$1:$I$1,0))=0,"",INDEX(Lists!$E$1:$I$13,PO_V1!S$2,MATCH(PO_V1!$C19,Lists!$E$1:$I$1,0))))</f>
      </c>
      <c r="T19">
        <f t="array" ref="T19">IF($C19="","",IF(INDEX(Lists!$E$1:$I$13,PO_V1!T$2,MATCH(PO_V1!$C19,Lists!$E$1:$I$1,0))=0,"",INDEX(Lists!$E$1:$I$13,PO_V1!T$2,MATCH(PO_V1!$C19,Lists!$E$1:$I$1,0))))</f>
      </c>
      <c r="U19">
        <f t="array" ref="U19">IF($C19="","",IF(INDEX(Lists!$E$1:$I$13,PO_V1!U$2,MATCH(PO_V1!$C19,Lists!$E$1:$I$1,0))=0,"",INDEX(Lists!$E$1:$I$13,PO_V1!U$2,MATCH(PO_V1!$C19,Lists!$E$1:$I$1,0))))</f>
      </c>
      <c r="V19">
        <f t="array" ref="V19">IF($C19="","",IF(INDEX(Lists!$E$1:$I$13,PO_V1!V$2,MATCH(PO_V1!$C19,Lists!$E$1:$I$1,0))=0,"",INDEX(Lists!$E$1:$I$13,PO_V1!V$2,MATCH(PO_V1!$C19,Lists!$E$1:$I$1,0))))</f>
      </c>
      <c r="W19">
        <f t="array" ref="W19">IF($C19="","",IF(INDEX(Lists!$E$1:$I$13,PO_V1!W$2,MATCH(PO_V1!$C19,Lists!$E$1:$I$1,0))=0,"",INDEX(Lists!$E$1:$I$13,PO_V1!W$2,MATCH(PO_V1!$C19,Lists!$E$1:$I$1,0))))</f>
      </c>
      <c r="X19">
        <f t="array" ref="X19">IF($C19="","",IF(INDEX(Lists!$E$1:$I$13,PO_V1!X$2,MATCH(PO_V1!$C19,Lists!$E$1:$I$1,0))=0,"",INDEX(Lists!$E$1:$I$13,PO_V1!X$2,MATCH(PO_V1!$C19,Lists!$E$1:$I$1,0))))</f>
      </c>
      <c r="Y19">
        <f t="array" ref="Y19">IF($C19="","",IF(INDEX(Lists!$E$1:$I$13,PO_V1!Y$2,MATCH(PO_V1!$C19,Lists!$E$1:$I$1,0))=0,"",INDEX(Lists!$E$1:$I$13,PO_V1!Y$2,MATCH(PO_V1!$C19,Lists!$E$1:$I$1,0))))</f>
      </c>
    </row>
    <row r="20" spans="2:25" x14ac:dyDescent="0.25">
      <c r="B20" s="15"/>
      <c r="C20" s="15"/>
      <c r="D20" s="16" t="s">
        <v>43</v>
      </c>
      <c r="E20" s="15"/>
      <c r="F20" s="15"/>
      <c r="G20" s="17"/>
      <c r="H20" s="17"/>
      <c r="I20" s="17"/>
      <c r="M20">
        <v>16</v>
      </c>
      <c r="Q20">
        <f t="array" ref="Q20">IF($C20="","",IF(INDEX(Lists!$E$1:$I$13,PO_V1!Q$2,MATCH(PO_V1!$C20,Lists!$E$1:$I$1,0))=0,"",INDEX(Lists!$E$1:$I$13,PO_V1!Q$2,MATCH(PO_V1!$C20,Lists!$E$1:$I$1,0))))</f>
      </c>
      <c r="R20">
        <f t="array" ref="R20">IF($C20="","",IF(INDEX(Lists!$E$1:$I$13,PO_V1!R$2,MATCH(PO_V1!$C20,Lists!$E$1:$I$1,0))=0,"",INDEX(Lists!$E$1:$I$13,PO_V1!R$2,MATCH(PO_V1!$C20,Lists!$E$1:$I$1,0))))</f>
      </c>
      <c r="S20">
        <f t="array" ref="S20">IF($C20="","",IF(INDEX(Lists!$E$1:$I$13,PO_V1!S$2,MATCH(PO_V1!$C20,Lists!$E$1:$I$1,0))=0,"",INDEX(Lists!$E$1:$I$13,PO_V1!S$2,MATCH(PO_V1!$C20,Lists!$E$1:$I$1,0))))</f>
      </c>
      <c r="T20">
        <f t="array" ref="T20">IF($C20="","",IF(INDEX(Lists!$E$1:$I$13,PO_V1!T$2,MATCH(PO_V1!$C20,Lists!$E$1:$I$1,0))=0,"",INDEX(Lists!$E$1:$I$13,PO_V1!T$2,MATCH(PO_V1!$C20,Lists!$E$1:$I$1,0))))</f>
      </c>
      <c r="U20">
        <f t="array" ref="U20">IF($C20="","",IF(INDEX(Lists!$E$1:$I$13,PO_V1!U$2,MATCH(PO_V1!$C20,Lists!$E$1:$I$1,0))=0,"",INDEX(Lists!$E$1:$I$13,PO_V1!U$2,MATCH(PO_V1!$C20,Lists!$E$1:$I$1,0))))</f>
      </c>
      <c r="V20">
        <f t="array" ref="V20">IF($C20="","",IF(INDEX(Lists!$E$1:$I$13,PO_V1!V$2,MATCH(PO_V1!$C20,Lists!$E$1:$I$1,0))=0,"",INDEX(Lists!$E$1:$I$13,PO_V1!V$2,MATCH(PO_V1!$C20,Lists!$E$1:$I$1,0))))</f>
      </c>
      <c r="W20">
        <f t="array" ref="W20">IF($C20="","",IF(INDEX(Lists!$E$1:$I$13,PO_V1!W$2,MATCH(PO_V1!$C20,Lists!$E$1:$I$1,0))=0,"",INDEX(Lists!$E$1:$I$13,PO_V1!W$2,MATCH(PO_V1!$C20,Lists!$E$1:$I$1,0))))</f>
      </c>
      <c r="X20">
        <f t="array" ref="X20">IF($C20="","",IF(INDEX(Lists!$E$1:$I$13,PO_V1!X$2,MATCH(PO_V1!$C20,Lists!$E$1:$I$1,0))=0,"",INDEX(Lists!$E$1:$I$13,PO_V1!X$2,MATCH(PO_V1!$C20,Lists!$E$1:$I$1,0))))</f>
      </c>
      <c r="Y20">
        <f t="array" ref="Y20">IF($C20="","",IF(INDEX(Lists!$E$1:$I$13,PO_V1!Y$2,MATCH(PO_V1!$C20,Lists!$E$1:$I$1,0))=0,"",INDEX(Lists!$E$1:$I$13,PO_V1!Y$2,MATCH(PO_V1!$C20,Lists!$E$1:$I$1,0))))</f>
      </c>
    </row>
    <row r="21" spans="2:25" x14ac:dyDescent="0.25">
      <c r="B21" s="15"/>
      <c r="C21" s="15"/>
      <c r="D21" s="16" t="s">
        <v>43</v>
      </c>
      <c r="E21" s="15"/>
      <c r="F21" s="15"/>
      <c r="G21" s="17"/>
      <c r="H21" s="17"/>
      <c r="I21" s="17"/>
      <c r="M21">
        <v>17</v>
      </c>
      <c r="Q21">
        <f t="array" ref="Q21">IF($C21="","",IF(INDEX(Lists!$E$1:$I$13,PO_V1!Q$2,MATCH(PO_V1!$C21,Lists!$E$1:$I$1,0))=0,"",INDEX(Lists!$E$1:$I$13,PO_V1!Q$2,MATCH(PO_V1!$C21,Lists!$E$1:$I$1,0))))</f>
      </c>
      <c r="R21">
        <f t="array" ref="R21">IF($C21="","",IF(INDEX(Lists!$E$1:$I$13,PO_V1!R$2,MATCH(PO_V1!$C21,Lists!$E$1:$I$1,0))=0,"",INDEX(Lists!$E$1:$I$13,PO_V1!R$2,MATCH(PO_V1!$C21,Lists!$E$1:$I$1,0))))</f>
      </c>
      <c r="S21">
        <f t="array" ref="S21">IF($C21="","",IF(INDEX(Lists!$E$1:$I$13,PO_V1!S$2,MATCH(PO_V1!$C21,Lists!$E$1:$I$1,0))=0,"",INDEX(Lists!$E$1:$I$13,PO_V1!S$2,MATCH(PO_V1!$C21,Lists!$E$1:$I$1,0))))</f>
      </c>
      <c r="T21">
        <f t="array" ref="T21">IF($C21="","",IF(INDEX(Lists!$E$1:$I$13,PO_V1!T$2,MATCH(PO_V1!$C21,Lists!$E$1:$I$1,0))=0,"",INDEX(Lists!$E$1:$I$13,PO_V1!T$2,MATCH(PO_V1!$C21,Lists!$E$1:$I$1,0))))</f>
      </c>
      <c r="U21">
        <f t="array" ref="U21">IF($C21="","",IF(INDEX(Lists!$E$1:$I$13,PO_V1!U$2,MATCH(PO_V1!$C21,Lists!$E$1:$I$1,0))=0,"",INDEX(Lists!$E$1:$I$13,PO_V1!U$2,MATCH(PO_V1!$C21,Lists!$E$1:$I$1,0))))</f>
      </c>
      <c r="V21">
        <f t="array" ref="V21">IF($C21="","",IF(INDEX(Lists!$E$1:$I$13,PO_V1!V$2,MATCH(PO_V1!$C21,Lists!$E$1:$I$1,0))=0,"",INDEX(Lists!$E$1:$I$13,PO_V1!V$2,MATCH(PO_V1!$C21,Lists!$E$1:$I$1,0))))</f>
      </c>
      <c r="W21">
        <f t="array" ref="W21">IF($C21="","",IF(INDEX(Lists!$E$1:$I$13,PO_V1!W$2,MATCH(PO_V1!$C21,Lists!$E$1:$I$1,0))=0,"",INDEX(Lists!$E$1:$I$13,PO_V1!W$2,MATCH(PO_V1!$C21,Lists!$E$1:$I$1,0))))</f>
      </c>
      <c r="X21">
        <f t="array" ref="X21">IF($C21="","",IF(INDEX(Lists!$E$1:$I$13,PO_V1!X$2,MATCH(PO_V1!$C21,Lists!$E$1:$I$1,0))=0,"",INDEX(Lists!$E$1:$I$13,PO_V1!X$2,MATCH(PO_V1!$C21,Lists!$E$1:$I$1,0))))</f>
      </c>
      <c r="Y21">
        <f t="array" ref="Y21">IF($C21="","",IF(INDEX(Lists!$E$1:$I$13,PO_V1!Y$2,MATCH(PO_V1!$C21,Lists!$E$1:$I$1,0))=0,"",INDEX(Lists!$E$1:$I$13,PO_V1!Y$2,MATCH(PO_V1!$C21,Lists!$E$1:$I$1,0))))</f>
      </c>
    </row>
    <row r="22" spans="13:25" x14ac:dyDescent="0.25">
      <c r="M22">
        <v>18</v>
      </c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7:25" x14ac:dyDescent="0.25">
      <c r="G23" s="19" t="s">
        <v>44</v>
      </c>
      <c r="I23" s="20">
        <f>SUM(I12:I21)</f>
        <v>1466.25</v>
      </c>
      <c r="Q23">
        <f t="array" ref="Q23">IF($C23="","",IF(INDEX(Lists!$E$1:$I$13,PO_V1!Q$2,MATCH(PO_V1!$C23,Lists!$E$1:$I$1,0))=0,"",INDEX(Lists!$E$1:$I$13,PO_V1!Q$2,MATCH(PO_V1!$C23,Lists!$E$1:$I$1,0))))</f>
      </c>
      <c r="R23">
        <f t="array" ref="R23">IF($C23="","",IF(INDEX(Lists!$E$1:$I$13,PO_V1!R$2,MATCH(PO_V1!$C23,Lists!$E$1:$I$1,0))=0,"",INDEX(Lists!$E$1:$I$13,PO_V1!R$2,MATCH(PO_V1!$C23,Lists!$E$1:$I$1,0))))</f>
      </c>
      <c r="S23">
        <f t="array" ref="S23">IF($C23="","",IF(INDEX(Lists!$E$1:$I$13,PO_V1!S$2,MATCH(PO_V1!$C23,Lists!$E$1:$I$1,0))=0,"",INDEX(Lists!$E$1:$I$13,PO_V1!S$2,MATCH(PO_V1!$C23,Lists!$E$1:$I$1,0))))</f>
      </c>
      <c r="T23">
        <f t="array" ref="T23">IF($C23="","",IF(INDEX(Lists!$E$1:$I$13,PO_V1!T$2,MATCH(PO_V1!$C23,Lists!$E$1:$I$1,0))=0,"",INDEX(Lists!$E$1:$I$13,PO_V1!T$2,MATCH(PO_V1!$C23,Lists!$E$1:$I$1,0))))</f>
      </c>
      <c r="U23">
        <f t="array" ref="U23">IF($C23="","",IF(INDEX(Lists!$E$1:$I$13,PO_V1!U$2,MATCH(PO_V1!$C23,Lists!$E$1:$I$1,0))=0,"",INDEX(Lists!$E$1:$I$13,PO_V1!U$2,MATCH(PO_V1!$C23,Lists!$E$1:$I$1,0))))</f>
      </c>
      <c r="V23">
        <f t="array" ref="V23">IF($C23="","",IF(INDEX(Lists!$E$1:$I$13,PO_V1!V$2,MATCH(PO_V1!$C23,Lists!$E$1:$I$1,0))=0,"",INDEX(Lists!$E$1:$I$13,PO_V1!V$2,MATCH(PO_V1!$C23,Lists!$E$1:$I$1,0))))</f>
      </c>
      <c r="W23">
        <f t="array" ref="W23">IF($C23="","",IF(INDEX(Lists!$E$1:$I$13,PO_V1!W$2,MATCH(PO_V1!$C23,Lists!$E$1:$I$1,0))=0,"",INDEX(Lists!$E$1:$I$13,PO_V1!W$2,MATCH(PO_V1!$C23,Lists!$E$1:$I$1,0))))</f>
      </c>
      <c r="X23">
        <f t="array" ref="X23">IF($C23="","",IF(INDEX(Lists!$E$1:$I$13,PO_V1!X$2,MATCH(PO_V1!$C23,Lists!$E$1:$I$1,0))=0,"",INDEX(Lists!$E$1:$I$13,PO_V1!X$2,MATCH(PO_V1!$C23,Lists!$E$1:$I$1,0))))</f>
      </c>
      <c r="Y23">
        <f t="array" ref="Y23">IF($C23="","",IF(INDEX(Lists!$E$1:$I$13,PO_V1!Y$2,MATCH(PO_V1!$C23,Lists!$E$1:$I$1,0))=0,"",INDEX(Lists!$E$1:$I$13,PO_V1!Y$2,MATCH(PO_V1!$C23,Lists!$E$1:$I$1,0))))</f>
      </c>
    </row>
    <row r="31" ht="14.45" customHeight="1" hidden="1" x14ac:dyDescent="0.25"/>
    <row r="32" ht="15.6" customHeight="1" hidden="1" x14ac:dyDescent="0.25"/>
    <row r="34" ht="14.45" customHeight="1" hidden="1" x14ac:dyDescent="0.25"/>
  </sheetData>
  <mergeCells count="8">
    <mergeCell ref="B2:H2"/>
    <mergeCell ref="C3:D3"/>
    <mergeCell ref="C4:D4"/>
    <mergeCell ref="C5:D5"/>
    <mergeCell ref="C6:D6"/>
    <mergeCell ref="C7:D7"/>
    <mergeCell ref="C8:D8"/>
    <mergeCell ref="C9:D9"/>
  </mergeCells>
  <dataValidations count="5">
    <dataValidation type="list" allowBlank="1" showInputMessage="1" showErrorMessage="1" sqref="C12:C18">
      <formula1>$N$3:$N$8</formula1>
    </dataValidation>
    <dataValidation type="list" allowBlank="1" showInputMessage="1" showErrorMessage="1" sqref="C19:C21">
      <formula1>$N$3:$N$15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F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64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 zoomScale="100" zoomScaleNormal="100">
      <selection activeCell="A3" sqref="A3"/>
    </sheetView>
  </sheetViews>
  <sheetFormatPr defaultRowHeight="15" outlineLevelRow="0" outlineLevelCol="0" x14ac:dyDescent="0.25" defaultColWidth="8.85546875"/>
  <cols>
    <col min="1" max="1" width="17.42578125" style="289" customWidth="1"/>
    <col min="2" max="2" width="48.42578125" style="338" customWidth="1"/>
    <col min="3" max="3" width="60.140625" style="338" customWidth="1"/>
    <col min="4" max="4" width="63.42578125" style="338" customWidth="1"/>
  </cols>
  <sheetData>
    <row r="1" ht="15.75" customHeight="1" spans="1:9" x14ac:dyDescent="0.25">
      <c r="A1" s="339" t="s">
        <v>185</v>
      </c>
      <c r="B1" s="340" t="s">
        <v>186</v>
      </c>
      <c r="C1" s="340" t="s">
        <v>187</v>
      </c>
      <c r="D1" s="341" t="s">
        <v>188</v>
      </c>
      <c r="H1">
        <v>5600</v>
      </c>
      <c r="I1" t="s">
        <v>493</v>
      </c>
    </row>
    <row r="2" spans="1:9" x14ac:dyDescent="0.25">
      <c r="A2" s="342">
        <v>5610</v>
      </c>
      <c r="B2" s="343" t="s">
        <v>189</v>
      </c>
      <c r="C2" s="343"/>
      <c r="D2" s="284"/>
      <c r="H2">
        <v>5610</v>
      </c>
      <c r="I2" t="s">
        <v>494</v>
      </c>
    </row>
    <row r="3" spans="1:4" x14ac:dyDescent="0.25">
      <c r="A3" s="342">
        <v>5617</v>
      </c>
      <c r="B3" s="343" t="s">
        <v>495</v>
      </c>
      <c r="C3" s="343"/>
      <c r="D3" s="284"/>
    </row>
    <row r="4" spans="1:9" x14ac:dyDescent="0.25">
      <c r="A4" s="344">
        <v>5615</v>
      </c>
      <c r="B4" s="345" t="s">
        <v>192</v>
      </c>
      <c r="C4" s="345"/>
      <c r="D4" s="284"/>
      <c r="H4">
        <v>5615</v>
      </c>
      <c r="I4" t="s">
        <v>496</v>
      </c>
    </row>
    <row r="5" spans="1:9" x14ac:dyDescent="0.25">
      <c r="A5" s="342">
        <v>5616</v>
      </c>
      <c r="B5" s="343" t="s">
        <v>195</v>
      </c>
      <c r="C5" s="343"/>
      <c r="D5" s="284"/>
      <c r="H5">
        <v>5620</v>
      </c>
      <c r="I5" t="s">
        <v>497</v>
      </c>
    </row>
    <row r="6" spans="1:9" x14ac:dyDescent="0.25">
      <c r="A6" s="344">
        <v>5636</v>
      </c>
      <c r="B6" s="345" t="s">
        <v>199</v>
      </c>
      <c r="C6" s="345"/>
      <c r="D6" s="284"/>
      <c r="H6">
        <v>5622</v>
      </c>
      <c r="I6" t="s">
        <v>498</v>
      </c>
    </row>
    <row r="7" spans="1:9" x14ac:dyDescent="0.25">
      <c r="A7" s="342">
        <v>5638</v>
      </c>
      <c r="B7" s="343" t="s">
        <v>202</v>
      </c>
      <c r="C7" s="343"/>
      <c r="D7" s="284"/>
      <c r="H7">
        <v>5624</v>
      </c>
      <c r="I7" t="s">
        <v>499</v>
      </c>
    </row>
    <row r="8" spans="1:9" x14ac:dyDescent="0.25">
      <c r="A8" s="342">
        <v>5640</v>
      </c>
      <c r="B8" s="343" t="s">
        <v>205</v>
      </c>
      <c r="C8" s="343"/>
      <c r="D8" s="284"/>
      <c r="H8">
        <v>5626</v>
      </c>
      <c r="I8" t="s">
        <v>268</v>
      </c>
    </row>
    <row r="9" spans="1:9" x14ac:dyDescent="0.25">
      <c r="A9" s="346">
        <v>5645</v>
      </c>
      <c r="B9" s="345" t="s">
        <v>207</v>
      </c>
      <c r="C9" s="345"/>
      <c r="D9" s="284"/>
      <c r="H9">
        <v>5627</v>
      </c>
      <c r="I9" t="s">
        <v>269</v>
      </c>
    </row>
    <row r="10" spans="1:9" x14ac:dyDescent="0.25">
      <c r="A10" s="344">
        <v>5646</v>
      </c>
      <c r="B10" s="345" t="s">
        <v>61</v>
      </c>
      <c r="C10" s="345"/>
      <c r="D10" s="284"/>
      <c r="H10">
        <v>5629</v>
      </c>
      <c r="I10" t="s">
        <v>500</v>
      </c>
    </row>
    <row r="11" spans="1:9" x14ac:dyDescent="0.25">
      <c r="A11" s="342">
        <v>5647</v>
      </c>
      <c r="B11" s="343" t="s">
        <v>211</v>
      </c>
      <c r="C11" s="343"/>
      <c r="D11" s="284"/>
      <c r="H11">
        <v>5630</v>
      </c>
      <c r="I11" t="s">
        <v>501</v>
      </c>
    </row>
    <row r="12" spans="1:9" x14ac:dyDescent="0.25">
      <c r="A12" s="344">
        <v>5648</v>
      </c>
      <c r="B12" s="345" t="s">
        <v>213</v>
      </c>
      <c r="C12" s="345"/>
      <c r="D12" s="284"/>
      <c r="H12">
        <v>5636</v>
      </c>
      <c r="I12" t="s">
        <v>199</v>
      </c>
    </row>
    <row r="13" spans="1:9" x14ac:dyDescent="0.25">
      <c r="A13" s="342">
        <v>5651</v>
      </c>
      <c r="B13" s="343" t="s">
        <v>215</v>
      </c>
      <c r="C13" s="343"/>
      <c r="D13" s="284"/>
      <c r="H13">
        <v>5638</v>
      </c>
      <c r="I13" t="s">
        <v>202</v>
      </c>
    </row>
    <row r="14" spans="1:9" x14ac:dyDescent="0.25">
      <c r="A14" s="342">
        <v>5652</v>
      </c>
      <c r="B14" s="343" t="s">
        <v>217</v>
      </c>
      <c r="C14" s="343"/>
      <c r="D14" s="284"/>
      <c r="H14">
        <v>5640</v>
      </c>
      <c r="I14" t="s">
        <v>205</v>
      </c>
    </row>
    <row r="15" spans="1:9" x14ac:dyDescent="0.25">
      <c r="A15" s="344">
        <v>5660</v>
      </c>
      <c r="B15" s="345" t="s">
        <v>219</v>
      </c>
      <c r="C15" s="345"/>
      <c r="D15" s="284"/>
      <c r="H15">
        <v>5643</v>
      </c>
      <c r="I15" t="s">
        <v>265</v>
      </c>
    </row>
    <row r="16" spans="1:9" x14ac:dyDescent="0.25">
      <c r="A16" s="342">
        <v>5662</v>
      </c>
      <c r="B16" s="343" t="s">
        <v>197</v>
      </c>
      <c r="C16" s="343"/>
      <c r="D16" s="284"/>
      <c r="H16">
        <v>5644</v>
      </c>
      <c r="I16" t="s">
        <v>502</v>
      </c>
    </row>
    <row r="17" spans="1:9" x14ac:dyDescent="0.25">
      <c r="A17" s="342">
        <v>5671</v>
      </c>
      <c r="B17" s="343" t="s">
        <v>221</v>
      </c>
      <c r="C17" s="343"/>
      <c r="D17" s="284"/>
      <c r="H17">
        <v>5645</v>
      </c>
      <c r="I17" t="s">
        <v>207</v>
      </c>
    </row>
    <row r="18" spans="1:9" x14ac:dyDescent="0.25">
      <c r="A18" s="344">
        <v>5672</v>
      </c>
      <c r="B18" s="345" t="s">
        <v>224</v>
      </c>
      <c r="C18" s="345"/>
      <c r="D18" s="284"/>
      <c r="H18">
        <v>5647</v>
      </c>
      <c r="I18" t="s">
        <v>503</v>
      </c>
    </row>
    <row r="19" spans="1:9" x14ac:dyDescent="0.25">
      <c r="A19" s="347">
        <v>5693</v>
      </c>
      <c r="B19" s="348" t="s">
        <v>227</v>
      </c>
      <c r="C19" s="348"/>
      <c r="D19" s="284"/>
      <c r="H19">
        <v>5648</v>
      </c>
      <c r="I19" t="s">
        <v>504</v>
      </c>
    </row>
    <row r="20" ht="15.6" customHeight="1" spans="1:9" x14ac:dyDescent="0.25">
      <c r="A20" s="344">
        <v>5694</v>
      </c>
      <c r="B20" s="345" t="s">
        <v>229</v>
      </c>
      <c r="C20" s="345"/>
      <c r="D20" s="284"/>
      <c r="H20">
        <v>5651</v>
      </c>
      <c r="I20" t="s">
        <v>505</v>
      </c>
    </row>
    <row r="21" spans="1:9" x14ac:dyDescent="0.25">
      <c r="A21" s="344">
        <v>5695</v>
      </c>
      <c r="B21" s="345" t="s">
        <v>232</v>
      </c>
      <c r="C21" s="345"/>
      <c r="D21" s="284"/>
      <c r="H21">
        <v>5652</v>
      </c>
      <c r="I21" t="s">
        <v>506</v>
      </c>
    </row>
    <row r="22" spans="1:9" x14ac:dyDescent="0.25">
      <c r="A22" s="342">
        <v>5700</v>
      </c>
      <c r="B22" s="343" t="s">
        <v>234</v>
      </c>
      <c r="C22" s="343"/>
      <c r="D22" s="284"/>
      <c r="H22">
        <v>5662</v>
      </c>
      <c r="I22" t="s">
        <v>507</v>
      </c>
    </row>
    <row r="23" spans="1:9" x14ac:dyDescent="0.25">
      <c r="A23" s="342">
        <v>5760</v>
      </c>
      <c r="B23" s="343" t="s">
        <v>236</v>
      </c>
      <c r="C23" s="343"/>
      <c r="D23" s="284"/>
      <c r="H23">
        <v>5672</v>
      </c>
      <c r="I23" t="s">
        <v>224</v>
      </c>
    </row>
    <row r="24" spans="1:9" x14ac:dyDescent="0.25">
      <c r="A24" s="344">
        <v>5769</v>
      </c>
      <c r="B24" s="345" t="s">
        <v>238</v>
      </c>
      <c r="C24" s="345"/>
      <c r="D24" s="284"/>
      <c r="H24">
        <v>5690</v>
      </c>
      <c r="I24" t="s">
        <v>508</v>
      </c>
    </row>
    <row r="25" spans="1:9" x14ac:dyDescent="0.25">
      <c r="A25" s="342">
        <v>5770</v>
      </c>
      <c r="B25" s="343" t="s">
        <v>203</v>
      </c>
      <c r="C25" s="343"/>
      <c r="D25" s="284"/>
      <c r="H25">
        <v>5691</v>
      </c>
      <c r="I25" t="s">
        <v>509</v>
      </c>
    </row>
    <row r="26" spans="1:9" x14ac:dyDescent="0.25">
      <c r="A26" s="349">
        <v>5771</v>
      </c>
      <c r="B26" s="345" t="s">
        <v>241</v>
      </c>
      <c r="C26" s="345"/>
      <c r="D26" s="284"/>
      <c r="H26">
        <v>5693</v>
      </c>
      <c r="I26" t="s">
        <v>510</v>
      </c>
    </row>
    <row r="27" spans="1:9" x14ac:dyDescent="0.25">
      <c r="A27" s="342">
        <v>5773</v>
      </c>
      <c r="B27" s="343" t="s">
        <v>243</v>
      </c>
      <c r="C27" s="343"/>
      <c r="D27" s="284"/>
      <c r="H27">
        <v>5695</v>
      </c>
      <c r="I27" t="s">
        <v>232</v>
      </c>
    </row>
    <row r="28" spans="1:9" x14ac:dyDescent="0.25">
      <c r="A28" s="342">
        <v>5780</v>
      </c>
      <c r="B28" s="343" t="s">
        <v>245</v>
      </c>
      <c r="C28" s="343"/>
      <c r="D28" s="284"/>
      <c r="H28">
        <v>5700</v>
      </c>
      <c r="I28" t="s">
        <v>511</v>
      </c>
    </row>
    <row r="29" spans="1:9" x14ac:dyDescent="0.25">
      <c r="A29" s="344">
        <v>5783</v>
      </c>
      <c r="B29" s="345" t="s">
        <v>252</v>
      </c>
      <c r="C29" s="345"/>
      <c r="D29" s="284"/>
      <c r="H29">
        <v>5708</v>
      </c>
      <c r="I29" t="s">
        <v>512</v>
      </c>
    </row>
    <row r="30" spans="1:9" x14ac:dyDescent="0.25">
      <c r="A30" s="344">
        <v>5784</v>
      </c>
      <c r="B30" s="345" t="s">
        <v>249</v>
      </c>
      <c r="C30" s="350"/>
      <c r="D30" s="284"/>
      <c r="H30">
        <v>5710</v>
      </c>
      <c r="I30" t="s">
        <v>513</v>
      </c>
    </row>
    <row r="31" spans="1:9" x14ac:dyDescent="0.25">
      <c r="A31" s="344">
        <v>5785</v>
      </c>
      <c r="B31" s="345" t="s">
        <v>251</v>
      </c>
      <c r="C31" s="345"/>
      <c r="D31" s="284"/>
      <c r="H31">
        <v>5720</v>
      </c>
      <c r="I31" t="s">
        <v>514</v>
      </c>
    </row>
    <row r="32" spans="1:4" x14ac:dyDescent="0.25">
      <c r="A32" s="342">
        <v>5789</v>
      </c>
      <c r="B32" s="343" t="s">
        <v>254</v>
      </c>
      <c r="C32" s="343"/>
      <c r="D32" s="284"/>
    </row>
    <row r="33" spans="1:9" x14ac:dyDescent="0.25">
      <c r="A33" s="344">
        <v>5790</v>
      </c>
      <c r="B33" s="345" t="s">
        <v>256</v>
      </c>
      <c r="C33" s="345"/>
      <c r="D33" s="284"/>
      <c r="H33">
        <v>5760</v>
      </c>
      <c r="I33" t="s">
        <v>236</v>
      </c>
    </row>
    <row r="34" spans="1:9" x14ac:dyDescent="0.25">
      <c r="A34" s="342">
        <v>5850</v>
      </c>
      <c r="B34" s="343" t="s">
        <v>225</v>
      </c>
      <c r="C34" s="343"/>
      <c r="D34" s="284"/>
      <c r="H34">
        <v>5765</v>
      </c>
      <c r="I34" t="s">
        <v>515</v>
      </c>
    </row>
    <row r="35" spans="1:9" x14ac:dyDescent="0.25">
      <c r="A35" s="344">
        <v>5857</v>
      </c>
      <c r="B35" s="345" t="s">
        <v>259</v>
      </c>
      <c r="C35" s="345"/>
      <c r="D35" s="284"/>
      <c r="H35">
        <v>5768</v>
      </c>
      <c r="I35" t="s">
        <v>516</v>
      </c>
    </row>
    <row r="36" spans="1:9" x14ac:dyDescent="0.25">
      <c r="A36" s="351">
        <v>5858</v>
      </c>
      <c r="B36" s="352" t="s">
        <v>261</v>
      </c>
      <c r="C36" s="352"/>
      <c r="D36" s="284"/>
      <c r="H36">
        <v>5769</v>
      </c>
      <c r="I36" t="s">
        <v>238</v>
      </c>
    </row>
    <row r="37" spans="1:9" x14ac:dyDescent="0.25">
      <c r="A37" s="283"/>
      <c r="B37" s="284"/>
      <c r="C37" s="284"/>
      <c r="D37" s="284"/>
      <c r="H37">
        <v>5773</v>
      </c>
      <c r="I37" t="s">
        <v>517</v>
      </c>
    </row>
    <row r="38" spans="1:9" x14ac:dyDescent="0.25">
      <c r="A38" s="283"/>
      <c r="B38" s="284"/>
      <c r="C38" s="284"/>
      <c r="D38" s="284"/>
      <c r="H38">
        <v>5780</v>
      </c>
      <c r="I38" t="s">
        <v>245</v>
      </c>
    </row>
    <row r="39" spans="1:9" x14ac:dyDescent="0.25">
      <c r="A39" s="283"/>
      <c r="B39" s="284"/>
      <c r="C39" s="284"/>
      <c r="D39" s="284"/>
      <c r="H39">
        <v>5783</v>
      </c>
      <c r="I39" t="s">
        <v>518</v>
      </c>
    </row>
    <row r="40" spans="1:9" x14ac:dyDescent="0.25">
      <c r="A40" s="283"/>
      <c r="B40" s="284"/>
      <c r="C40" s="284"/>
      <c r="D40" s="284"/>
      <c r="H40">
        <v>5784</v>
      </c>
      <c r="I40" t="s">
        <v>249</v>
      </c>
    </row>
    <row r="41" spans="1:9" x14ac:dyDescent="0.25">
      <c r="A41" s="283"/>
      <c r="B41" s="284"/>
      <c r="C41" s="284"/>
      <c r="D41" s="284"/>
      <c r="H41">
        <v>5785</v>
      </c>
      <c r="I41" t="s">
        <v>251</v>
      </c>
    </row>
    <row r="42" spans="1:9" x14ac:dyDescent="0.25">
      <c r="A42" s="283"/>
      <c r="B42" s="284"/>
      <c r="C42" s="284"/>
      <c r="D42" s="284"/>
      <c r="H42">
        <v>5795</v>
      </c>
      <c r="I42" t="s">
        <v>256</v>
      </c>
    </row>
    <row r="43" spans="1:9" x14ac:dyDescent="0.25">
      <c r="A43" s="353"/>
      <c r="B43" s="354"/>
      <c r="C43" s="354"/>
      <c r="D43" s="354"/>
      <c r="H43">
        <v>5797</v>
      </c>
      <c r="I43" t="s">
        <v>519</v>
      </c>
    </row>
    <row r="44" spans="1:9" x14ac:dyDescent="0.25">
      <c r="A44" s="353"/>
      <c r="B44" s="354"/>
      <c r="C44" s="354"/>
      <c r="D44" s="354"/>
      <c r="H44">
        <v>5800</v>
      </c>
      <c r="I44" t="s">
        <v>520</v>
      </c>
    </row>
    <row r="45" spans="1:9" x14ac:dyDescent="0.25">
      <c r="A45" s="353"/>
      <c r="B45" s="354"/>
      <c r="C45" s="354"/>
      <c r="D45" s="354"/>
      <c r="H45">
        <v>5810</v>
      </c>
      <c r="I45" t="s">
        <v>521</v>
      </c>
    </row>
    <row r="46" spans="1:9" x14ac:dyDescent="0.25">
      <c r="A46" s="353"/>
      <c r="B46" s="354"/>
      <c r="C46" s="354"/>
      <c r="D46" s="354"/>
      <c r="H46">
        <v>5910</v>
      </c>
      <c r="I46" t="s">
        <v>522</v>
      </c>
    </row>
    <row r="47" spans="1:9" x14ac:dyDescent="0.25">
      <c r="A47" s="353"/>
      <c r="B47" s="354"/>
      <c r="C47" s="354"/>
      <c r="D47" s="354"/>
      <c r="H47">
        <v>5911</v>
      </c>
      <c r="I47" t="s">
        <v>523</v>
      </c>
    </row>
    <row r="48" spans="1:4" x14ac:dyDescent="0.25">
      <c r="A48" s="353"/>
      <c r="B48" s="354"/>
      <c r="C48" s="354"/>
      <c r="D48" s="354"/>
    </row>
    <row r="49" spans="1:4" x14ac:dyDescent="0.25">
      <c r="A49" s="355"/>
      <c r="B49" s="354"/>
      <c r="C49" s="354"/>
      <c r="D49" s="354"/>
    </row>
    <row r="50" spans="1:4" x14ac:dyDescent="0.25">
      <c r="A50" s="355"/>
      <c r="B50" s="354"/>
      <c r="C50" s="354"/>
      <c r="D50" s="354"/>
    </row>
    <row r="51" spans="1:4" x14ac:dyDescent="0.25">
      <c r="A51" s="355"/>
      <c r="B51" s="354"/>
      <c r="C51" s="354"/>
      <c r="D51" s="354"/>
    </row>
    <row r="52" spans="1:4" x14ac:dyDescent="0.25">
      <c r="A52" s="355"/>
      <c r="B52" s="354"/>
      <c r="C52" s="354"/>
      <c r="D52" s="354"/>
    </row>
    <row r="53" spans="1:4" x14ac:dyDescent="0.25">
      <c r="A53" s="355"/>
      <c r="B53" s="354"/>
      <c r="C53" s="354"/>
      <c r="D53" s="354"/>
    </row>
    <row r="54" spans="1:4" x14ac:dyDescent="0.25">
      <c r="A54" s="355"/>
      <c r="B54" s="354"/>
      <c r="C54" s="354"/>
      <c r="D54" s="354"/>
    </row>
    <row r="55" spans="1:4" x14ac:dyDescent="0.25">
      <c r="A55" s="356"/>
      <c r="B55" s="354"/>
      <c r="C55" s="354"/>
      <c r="D55" s="354"/>
    </row>
    <row r="57" spans="8:9" x14ac:dyDescent="0.25">
      <c r="H57" s="285" t="s">
        <v>190</v>
      </c>
      <c r="I57" s="285" t="s">
        <v>189</v>
      </c>
    </row>
    <row r="58" spans="8:9" x14ac:dyDescent="0.25">
      <c r="H58" s="285" t="s">
        <v>193</v>
      </c>
      <c r="I58" s="285" t="s">
        <v>192</v>
      </c>
    </row>
    <row r="59" spans="8:9" x14ac:dyDescent="0.25">
      <c r="H59" s="285" t="s">
        <v>196</v>
      </c>
      <c r="I59" s="285" t="s">
        <v>195</v>
      </c>
    </row>
    <row r="60" spans="8:9" x14ac:dyDescent="0.25">
      <c r="H60" s="285" t="s">
        <v>198</v>
      </c>
      <c r="I60" s="285" t="s">
        <v>199</v>
      </c>
    </row>
    <row r="61" spans="8:9" x14ac:dyDescent="0.25">
      <c r="H61" s="285" t="s">
        <v>201</v>
      </c>
      <c r="I61" s="285" t="s">
        <v>202</v>
      </c>
    </row>
    <row r="62" spans="8:9" x14ac:dyDescent="0.25">
      <c r="H62" s="285" t="s">
        <v>204</v>
      </c>
      <c r="I62" s="285" t="s">
        <v>205</v>
      </c>
    </row>
    <row r="63" spans="8:9" x14ac:dyDescent="0.25">
      <c r="H63" s="285" t="s">
        <v>206</v>
      </c>
      <c r="I63" s="285" t="s">
        <v>207</v>
      </c>
    </row>
    <row r="64" spans="8:9" x14ac:dyDescent="0.25">
      <c r="H64" s="285" t="s">
        <v>209</v>
      </c>
      <c r="I64" s="285" t="s">
        <v>61</v>
      </c>
    </row>
    <row r="65" spans="8:9" x14ac:dyDescent="0.25">
      <c r="H65" s="285" t="s">
        <v>210</v>
      </c>
      <c r="I65" s="285" t="s">
        <v>211</v>
      </c>
    </row>
    <row r="66" spans="8:9" x14ac:dyDescent="0.25">
      <c r="H66" s="285" t="s">
        <v>212</v>
      </c>
      <c r="I66" s="285" t="s">
        <v>213</v>
      </c>
    </row>
    <row r="67" spans="8:9" x14ac:dyDescent="0.25">
      <c r="H67" s="285" t="s">
        <v>214</v>
      </c>
      <c r="I67" s="285" t="s">
        <v>215</v>
      </c>
    </row>
    <row r="68" spans="8:9" x14ac:dyDescent="0.25">
      <c r="H68" s="285" t="s">
        <v>216</v>
      </c>
      <c r="I68" s="285" t="s">
        <v>217</v>
      </c>
    </row>
    <row r="69" spans="8:9" x14ac:dyDescent="0.25">
      <c r="H69" s="285" t="s">
        <v>218</v>
      </c>
      <c r="I69" s="285" t="s">
        <v>219</v>
      </c>
    </row>
    <row r="70" spans="8:9" x14ac:dyDescent="0.25">
      <c r="H70" s="285" t="s">
        <v>220</v>
      </c>
      <c r="I70" s="287" t="s">
        <v>197</v>
      </c>
    </row>
    <row r="71" spans="8:9" x14ac:dyDescent="0.25">
      <c r="H71" s="285" t="s">
        <v>222</v>
      </c>
      <c r="I71" s="285" t="s">
        <v>221</v>
      </c>
    </row>
    <row r="72" spans="8:9" x14ac:dyDescent="0.25">
      <c r="H72" s="285" t="s">
        <v>223</v>
      </c>
      <c r="I72" s="285" t="s">
        <v>224</v>
      </c>
    </row>
    <row r="73" spans="8:9" x14ac:dyDescent="0.25">
      <c r="H73" s="285" t="s">
        <v>226</v>
      </c>
      <c r="I73" s="285" t="s">
        <v>227</v>
      </c>
    </row>
    <row r="74" spans="8:9" x14ac:dyDescent="0.25">
      <c r="H74" s="285" t="s">
        <v>228</v>
      </c>
      <c r="I74" s="285" t="s">
        <v>229</v>
      </c>
    </row>
    <row r="75" spans="8:9" x14ac:dyDescent="0.25">
      <c r="H75" s="285" t="s">
        <v>231</v>
      </c>
      <c r="I75" s="285" t="s">
        <v>232</v>
      </c>
    </row>
    <row r="76" spans="8:9" x14ac:dyDescent="0.25">
      <c r="H76" s="285" t="s">
        <v>233</v>
      </c>
      <c r="I76" s="285" t="s">
        <v>234</v>
      </c>
    </row>
    <row r="77" spans="8:9" x14ac:dyDescent="0.25">
      <c r="H77" s="285" t="s">
        <v>235</v>
      </c>
      <c r="I77" s="285" t="s">
        <v>236</v>
      </c>
    </row>
    <row r="78" spans="8:9" x14ac:dyDescent="0.25">
      <c r="H78" s="285" t="s">
        <v>237</v>
      </c>
      <c r="I78" s="285" t="s">
        <v>238</v>
      </c>
    </row>
    <row r="79" spans="8:9" x14ac:dyDescent="0.25">
      <c r="H79" s="285" t="s">
        <v>239</v>
      </c>
      <c r="I79" s="285" t="s">
        <v>203</v>
      </c>
    </row>
    <row r="80" spans="8:9" x14ac:dyDescent="0.25">
      <c r="H80" s="285" t="s">
        <v>240</v>
      </c>
      <c r="I80" s="285" t="s">
        <v>241</v>
      </c>
    </row>
    <row r="81" spans="8:9" x14ac:dyDescent="0.25">
      <c r="H81" s="285" t="s">
        <v>242</v>
      </c>
      <c r="I81" s="285" t="s">
        <v>243</v>
      </c>
    </row>
    <row r="82" spans="8:9" x14ac:dyDescent="0.25">
      <c r="H82" s="285" t="s">
        <v>244</v>
      </c>
      <c r="I82" s="285" t="s">
        <v>245</v>
      </c>
    </row>
    <row r="83" spans="8:9" x14ac:dyDescent="0.25">
      <c r="H83" s="285" t="s">
        <v>246</v>
      </c>
      <c r="I83" s="285" t="s">
        <v>247</v>
      </c>
    </row>
    <row r="84" spans="8:9" x14ac:dyDescent="0.25">
      <c r="H84" s="285" t="s">
        <v>248</v>
      </c>
      <c r="I84" s="285" t="s">
        <v>249</v>
      </c>
    </row>
    <row r="85" spans="8:9" x14ac:dyDescent="0.25">
      <c r="H85" s="285" t="s">
        <v>250</v>
      </c>
      <c r="I85" s="285" t="s">
        <v>251</v>
      </c>
    </row>
    <row r="86" spans="8:9" x14ac:dyDescent="0.25">
      <c r="H86" s="285" t="s">
        <v>253</v>
      </c>
      <c r="I86" s="285" t="s">
        <v>254</v>
      </c>
    </row>
    <row r="87" spans="8:9" x14ac:dyDescent="0.25">
      <c r="H87" s="285" t="s">
        <v>255</v>
      </c>
      <c r="I87" s="285" t="s">
        <v>256</v>
      </c>
    </row>
    <row r="88" spans="8:9" x14ac:dyDescent="0.25">
      <c r="H88" s="285" t="s">
        <v>257</v>
      </c>
      <c r="I88" s="285" t="s">
        <v>225</v>
      </c>
    </row>
    <row r="89" spans="8:9" x14ac:dyDescent="0.25">
      <c r="H89" s="285" t="s">
        <v>258</v>
      </c>
      <c r="I89" s="285" t="s">
        <v>259</v>
      </c>
    </row>
    <row r="90" spans="8:9" x14ac:dyDescent="0.25">
      <c r="H90" s="285" t="s">
        <v>260</v>
      </c>
      <c r="I90" s="285" t="s">
        <v>261</v>
      </c>
    </row>
  </sheetData>
  <autoFilter ref="A1:D5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 zoomScale="100" zoomScaleNormal="100">
      <selection activeCell="H19" sqref="H19"/>
    </sheetView>
  </sheetViews>
  <sheetFormatPr defaultRowHeight="15" outlineLevelRow="0" outlineLevelCol="0" x14ac:dyDescent="0.25" defaultColWidth="8.85546875"/>
  <cols>
    <col min="3" max="3" width="9.85546875" customWidth="1"/>
    <col min="5" max="5" width="42.42578125" customWidth="1"/>
    <col min="6" max="6" width="21.5703125" customWidth="1"/>
    <col min="7" max="7" width="6.85546875" customWidth="1"/>
    <col min="8" max="8" width="10.42578125" customWidth="1"/>
    <col min="10" max="10" width="22.42578125" customWidth="1"/>
    <col min="11" max="11" width="23.42578125" customWidth="1"/>
    <col min="12" max="12" width="9.85546875" customWidth="1"/>
    <col min="13" max="13" width="19.42578125" customWidth="1"/>
  </cols>
  <sheetData>
    <row r="1" spans="1:12" x14ac:dyDescent="0.25">
      <c r="A1" t="s">
        <v>486</v>
      </c>
      <c r="C1" t="s">
        <v>487</v>
      </c>
      <c r="E1" s="7" t="s">
        <v>52</v>
      </c>
      <c r="F1" t="s">
        <v>33</v>
      </c>
      <c r="G1" t="s">
        <v>38</v>
      </c>
      <c r="H1" t="s">
        <v>35</v>
      </c>
      <c r="I1" t="s">
        <v>40</v>
      </c>
      <c r="J1" t="s">
        <v>63</v>
      </c>
      <c r="K1" t="s">
        <v>95</v>
      </c>
      <c r="L1" t="s">
        <v>80</v>
      </c>
    </row>
    <row r="2" spans="1:15" x14ac:dyDescent="0.25">
      <c r="A2">
        <v>1</v>
      </c>
      <c r="C2" t="s">
        <v>267</v>
      </c>
      <c r="E2" t="s">
        <v>7</v>
      </c>
      <c r="F2" t="s">
        <v>29</v>
      </c>
      <c r="G2" t="s">
        <v>173</v>
      </c>
      <c r="H2" t="s">
        <v>36</v>
      </c>
      <c r="I2" t="s">
        <v>41</v>
      </c>
      <c r="J2" t="s">
        <v>169</v>
      </c>
      <c r="K2" s="7" t="s">
        <v>96</v>
      </c>
      <c r="L2" t="s">
        <v>80</v>
      </c>
      <c r="N2" s="336" t="s">
        <v>488</v>
      </c>
      <c r="O2" t="s">
        <v>489</v>
      </c>
    </row>
    <row r="3" spans="1:15" x14ac:dyDescent="0.25">
      <c r="A3">
        <v>2</v>
      </c>
      <c r="C3" t="s">
        <v>266</v>
      </c>
      <c r="E3" t="s">
        <v>10</v>
      </c>
      <c r="J3" t="s">
        <v>171</v>
      </c>
      <c r="N3" t="s">
        <v>490</v>
      </c>
      <c r="O3" t="s">
        <v>491</v>
      </c>
    </row>
    <row r="4" spans="1:10" x14ac:dyDescent="0.25">
      <c r="A4">
        <v>3</v>
      </c>
      <c r="E4" t="s">
        <v>12</v>
      </c>
      <c r="J4" t="s">
        <v>175</v>
      </c>
    </row>
    <row r="5" spans="1:10" x14ac:dyDescent="0.25">
      <c r="A5">
        <v>4</v>
      </c>
      <c r="E5" t="s">
        <v>14</v>
      </c>
      <c r="J5" t="s">
        <v>172</v>
      </c>
    </row>
    <row r="6" spans="1:10" x14ac:dyDescent="0.25">
      <c r="A6">
        <v>5</v>
      </c>
      <c r="E6" t="s">
        <v>17</v>
      </c>
      <c r="J6" t="s">
        <v>176</v>
      </c>
    </row>
    <row r="7" spans="1:10" x14ac:dyDescent="0.25">
      <c r="A7">
        <v>6</v>
      </c>
      <c r="E7" t="s">
        <v>19</v>
      </c>
      <c r="J7" t="s">
        <v>177</v>
      </c>
    </row>
    <row r="8" spans="1:10" x14ac:dyDescent="0.25">
      <c r="A8">
        <v>7</v>
      </c>
      <c r="E8" t="s">
        <v>27</v>
      </c>
      <c r="J8" t="s">
        <v>178</v>
      </c>
    </row>
    <row r="9" spans="1:10" x14ac:dyDescent="0.25">
      <c r="A9">
        <v>8</v>
      </c>
      <c r="E9" t="s">
        <v>31</v>
      </c>
      <c r="J9" t="s">
        <v>179</v>
      </c>
    </row>
    <row r="10" spans="1:10" x14ac:dyDescent="0.25">
      <c r="A10">
        <v>9</v>
      </c>
      <c r="J10" s="337" t="s">
        <v>180</v>
      </c>
    </row>
    <row r="11" spans="1:10" x14ac:dyDescent="0.25">
      <c r="A11">
        <v>10</v>
      </c>
      <c r="J11" t="s">
        <v>181</v>
      </c>
    </row>
    <row r="12" spans="1:10" x14ac:dyDescent="0.25">
      <c r="A12">
        <v>11</v>
      </c>
      <c r="J12" t="s">
        <v>182</v>
      </c>
    </row>
    <row r="13" spans="1:10" x14ac:dyDescent="0.25">
      <c r="A13">
        <v>12</v>
      </c>
      <c r="J13" t="s">
        <v>183</v>
      </c>
    </row>
    <row r="14" spans="1:10" x14ac:dyDescent="0.25">
      <c r="A14">
        <v>13</v>
      </c>
      <c r="J14" t="s">
        <v>492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26"/>
  <sheetViews>
    <sheetView workbookViewId="0" zoomScale="85" zoomScaleNormal="85">
      <selection activeCell="C12" sqref="C12"/>
    </sheetView>
  </sheetViews>
  <sheetFormatPr defaultRowHeight="14.45" outlineLevelRow="0" outlineLevelCol="0" x14ac:dyDescent="0.25" customHeight="1"/>
  <cols>
    <col min="1" max="1" width="1.42578125" customWidth="1"/>
    <col min="2" max="2" width="28.42578125" customWidth="1"/>
    <col min="3" max="3" width="22.42578125" customWidth="1"/>
    <col min="4" max="4" width="17.42578125" customWidth="1"/>
    <col min="5" max="5" width="17" customWidth="1"/>
    <col min="6" max="6" width="33.42578125" customWidth="1"/>
    <col min="7" max="7" width="6.5703125" customWidth="1"/>
    <col min="8" max="8" width="9.140625" customWidth="1"/>
    <col min="9" max="9" width="10.42578125" customWidth="1"/>
    <col min="10" max="11" width="8.85546875" hidden="1" customWidth="1"/>
    <col min="12" max="12" width="3" customWidth="1"/>
    <col min="13" max="13" width="10.85546875" hidden="1" customWidth="1"/>
    <col min="14" max="15" width="42.42578125" hidden="1" customWidth="1"/>
    <col min="16" max="16" width="45.42578125" hidden="1" customWidth="1"/>
    <col min="17" max="17" width="22.42578125" hidden="1" customWidth="1"/>
    <col min="18" max="18" width="12.42578125" hidden="1" customWidth="1"/>
    <col min="19" max="19" width="24.42578125" hidden="1" customWidth="1"/>
    <col min="20" max="20" width="12.42578125" hidden="1" customWidth="1"/>
    <col min="21" max="61" width="8.85546875" hidden="1" customWidth="1"/>
    <col min="62" max="62" width="1.5703125" hidden="1" customWidth="1"/>
  </cols>
  <sheetData>
    <row r="1" ht="15" customHeight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45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ht="15" customHeight="1" spans="2:16" x14ac:dyDescent="0.25">
      <c r="B3" t="s">
        <v>4</v>
      </c>
      <c r="C3" s="6" t="str">
        <f>PO_V1!C3</f>
        <v>Ulnooweg Foundation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ht="14.45" customHeight="1" spans="13:16" x14ac:dyDescent="0.25">
      <c r="M4">
        <v>6</v>
      </c>
      <c r="O4" s="7" t="s">
        <v>6</v>
      </c>
      <c r="P4" s="8" t="s">
        <v>19</v>
      </c>
    </row>
    <row r="5" ht="15" customHeight="1" spans="2:16" x14ac:dyDescent="0.25">
      <c r="B5" s="14" t="s">
        <v>20</v>
      </c>
      <c r="C5" s="14" t="s">
        <v>3</v>
      </c>
      <c r="D5" s="14" t="s">
        <v>46</v>
      </c>
      <c r="E5" s="14" t="s">
        <v>47</v>
      </c>
      <c r="F5" s="14" t="s">
        <v>48</v>
      </c>
      <c r="G5" s="14" t="s">
        <v>49</v>
      </c>
      <c r="H5" s="14"/>
      <c r="I5" s="14" t="s">
        <v>26</v>
      </c>
      <c r="M5">
        <v>7</v>
      </c>
      <c r="O5" s="7" t="s">
        <v>6</v>
      </c>
      <c r="P5" s="8" t="s">
        <v>27</v>
      </c>
    </row>
    <row r="6" ht="15" customHeight="1" spans="2:25" x14ac:dyDescent="0.25">
      <c r="B6" s="15" t="str">
        <f>IF(PO_V1!B12="","",PO_V1!B12)</f>
        <v>Screws and bolts</v>
      </c>
      <c r="C6" s="21" t="str">
        <f>IF(B6="","",PO_V1!C12)</f>
        <v>GOC - ESDC</v>
      </c>
      <c r="D6" s="21" t="e">
        <f>IF(B6="","",INDEX('UEC Codes'!$A$1:$H$6,MATCH(PO_F!C6,'UEC Codes'!$D$1:$D$6,0),5))</f>
        <v>#N/A</v>
      </c>
      <c r="E6" s="21" t="e">
        <f>IF(B6="","",INDEX('UEC Codes'!$A$1:$H$6,MATCH(PO_V1!D12,'UEC Codes'!$C$1:$C$6,0),2))</f>
        <v>#N/A</v>
      </c>
      <c r="F6" s="21" t="e">
        <f>IF(B6="","",INDEX('UEC GL'!A1:D55,MATCH(PO_V1!E12,'UEC GL'!$B$1:$B$55,0),3))</f>
        <v>#N/A</v>
      </c>
      <c r="G6" s="21" t="e">
        <f>IF(B6="","",INDEX('UEC GL'!A1:D55,MATCH(PO_V1!E12,'UEC GL'!$B$1:$B$55,0),1))</f>
        <v>#N/A</v>
      </c>
      <c r="H6" s="15"/>
      <c r="I6" s="17">
        <f>IF(B6="","",PO_V1!I12)</f>
        <v>114.99999999999999</v>
      </c>
      <c r="M6">
        <v>8</v>
      </c>
      <c r="O6" s="7" t="s">
        <v>6</v>
      </c>
      <c r="P6" s="8" t="s">
        <v>31</v>
      </c>
      <c r="Q6" t="e">
        <f t="array" ref="Q6">IF(INDEX(Lists!$E$1:$I$13,PO_V1!Q$2,MATCH(PO_V1!$C12,Lists!$E$1:$I$1,0))=0,"",INDEX(Lists!$E$1:$I$13,PO_V1!Q$2,MATCH(PO_V1!$C12,Lists!$E$1:$I$1,0)))</f>
        <v>#N/A</v>
      </c>
      <c r="R6" t="e">
        <f t="array" ref="R6">IF(INDEX(Lists!$E$1:$I$13,PO_V1!R$2,MATCH(PO_V1!$C12,Lists!$E$1:$I$1,0))=0,"",INDEX(Lists!$E$1:$I$13,PO_V1!R$2,MATCH(PO_V1!$C12,Lists!$E$1:$I$1,0)))</f>
        <v>#N/A</v>
      </c>
      <c r="S6" t="e">
        <f t="array" ref="S6">IF(INDEX(Lists!$E$1:$I$13,PO_V1!S$2,MATCH(PO_V1!$C12,Lists!$E$1:$I$1,0))=0,"",INDEX(Lists!$E$1:$I$13,PO_V1!S$2,MATCH(PO_V1!$C12,Lists!$E$1:$I$1,0)))</f>
        <v>#N/A</v>
      </c>
      <c r="T6" t="e">
        <f t="array" ref="T6">IF(INDEX(Lists!$E$1:$I$13,PO_V1!T$2,MATCH(PO_V1!$C12,Lists!$E$1:$I$1,0))=0,"",INDEX(Lists!$E$1:$I$13,PO_V1!T$2,MATCH(PO_V1!$C12,Lists!$E$1:$I$1,0)))</f>
        <v>#N/A</v>
      </c>
      <c r="U6" t="e">
        <f t="array" ref="U6">IF(INDEX(Lists!$E$1:$I$13,PO_V1!U$2,MATCH(PO_V1!$C12,Lists!$E$1:$I$1,0))=0,"",INDEX(Lists!$E$1:$I$13,PO_V1!U$2,MATCH(PO_V1!$C12,Lists!$E$1:$I$1,0)))</f>
        <v>#N/A</v>
      </c>
      <c r="V6" t="e">
        <f t="array" ref="V6">IF(INDEX(Lists!$E$1:$I$13,PO_V1!V$2,MATCH(PO_V1!$C12,Lists!$E$1:$I$1,0))=0,"",INDEX(Lists!$E$1:$I$13,PO_V1!V$2,MATCH(PO_V1!$C12,Lists!$E$1:$I$1,0)))</f>
        <v>#N/A</v>
      </c>
      <c r="W6" t="e">
        <f t="array" ref="W6">IF(INDEX(Lists!$E$1:$I$13,PO_V1!W$2,MATCH(PO_V1!$C12,Lists!$E$1:$I$1,0))=0,"",INDEX(Lists!$E$1:$I$13,PO_V1!W$2,MATCH(PO_V1!$C12,Lists!$E$1:$I$1,0)))</f>
        <v>#N/A</v>
      </c>
      <c r="X6" t="e">
        <f t="array" ref="X6">IF(INDEX(Lists!$E$1:$I$13,PO_V1!X$2,MATCH(PO_V1!$C12,Lists!$E$1:$I$1,0))=0,"",INDEX(Lists!$E$1:$I$13,PO_V1!X$2,MATCH(PO_V1!$C12,Lists!$E$1:$I$1,0)))</f>
        <v>#N/A</v>
      </c>
      <c r="Y6" t="e">
        <f t="array" ref="Y6">IF(INDEX(Lists!$E$1:$I$13,PO_V1!Y$2,MATCH(PO_V1!$C12,Lists!$E$1:$I$1,0))=0,"",INDEX(Lists!$E$1:$I$13,PO_V1!Y$2,MATCH(PO_V1!$C12,Lists!$E$1:$I$1,0)))</f>
        <v>#N/A</v>
      </c>
    </row>
    <row r="7" ht="15" customHeight="1" spans="2:16" x14ac:dyDescent="0.25">
      <c r="B7" s="15" t="str">
        <f>IF(PO_V1!B13="","",PO_V1!B13)</f>
        <v>Washers</v>
      </c>
      <c r="C7" s="21" t="str">
        <f>IF(B7="","",PO_V1!C13)</f>
        <v>Whole Foods Foundation</v>
      </c>
      <c r="D7" s="21" t="e">
        <f>IF(B7="","",INDEX('UEC Codes'!$A$1:$H$6,MATCH(PO_F!C7,'UEC Codes'!$D$1:$D$6,0),5))</f>
        <v>#N/A</v>
      </c>
      <c r="E7" s="21" t="e">
        <f>IF(B7="","",INDEX('UEC Codes'!$A$1:$H$6,MATCH(PO_V1!D13,'UEC Codes'!$C$1:$C$6,0),2))</f>
        <v>#N/A</v>
      </c>
      <c r="F7" s="21" t="e">
        <f>IF(B7="","",INDEX('UEC GL'!A2:D56,MATCH(PO_V1!E13,'UEC GL'!$B$1:$B$55,0),3))</f>
        <v>#N/A</v>
      </c>
      <c r="G7" s="21" t="e">
        <f>IF(B7="","",INDEX('UEC GL'!A2:D56,MATCH(PO_V1!E13,'UEC GL'!$B$1:$B$55,0),1))</f>
        <v>#N/A</v>
      </c>
      <c r="H7" s="15"/>
      <c r="I7" s="17">
        <f>IF(B7="","",PO_V1!I13)</f>
        <v>524.4</v>
      </c>
      <c r="M7">
        <v>9</v>
      </c>
      <c r="O7" t="s">
        <v>33</v>
      </c>
      <c r="P7" s="18" t="s">
        <v>29</v>
      </c>
    </row>
    <row r="8" ht="15" customHeight="1" spans="2:16" x14ac:dyDescent="0.25">
      <c r="B8" s="15" t="str">
        <f>IF(PO_V1!B14="","",PO_V1!B14)</f>
        <v>Misc</v>
      </c>
      <c r="C8" s="21" t="str">
        <f>IF(B8="","",PO_V1!C14)</f>
        <v>UNB via TD</v>
      </c>
      <c r="D8" s="21" t="e">
        <f>IF(B8="","",INDEX('UEC Codes'!$A$1:$H$6,MATCH(PO_F!C8,'UEC Codes'!$D$1:$D$6,0),5))</f>
        <v>#N/A</v>
      </c>
      <c r="E8" s="21" t="e">
        <f>IF(B8="","",INDEX('UEC Codes'!$A$1:$H$6,MATCH(PO_V1!D14,'UEC Codes'!$C$1:$C$6,0),2))</f>
        <v>#N/A</v>
      </c>
      <c r="F8" s="21" t="e">
        <f>IF(B8="","",INDEX('UEC GL'!A4:D57,MATCH(PO_V1!E14,'UEC GL'!$B$1:$B$55,0),3))</f>
        <v>#N/A</v>
      </c>
      <c r="G8" s="21" t="e">
        <f>IF(B8="","",INDEX('UEC GL'!A4:D57,MATCH(PO_V1!E14,'UEC GL'!$B$1:$B$55,0),1))</f>
        <v>#N/A</v>
      </c>
      <c r="H8" s="15"/>
      <c r="I8" s="17">
        <f>IF(B8="","",PO_V1!I14)</f>
        <v>752.1</v>
      </c>
      <c r="M8">
        <v>10</v>
      </c>
      <c r="O8" t="s">
        <v>38</v>
      </c>
      <c r="P8" s="18" t="s">
        <v>39</v>
      </c>
    </row>
    <row r="9" ht="15" customHeight="1" spans="2:16" x14ac:dyDescent="0.25">
      <c r="B9" s="15" t="str">
        <f>IF(PO_V1!B15="","",PO_V1!B15)</f>
        <v>Misc</v>
      </c>
      <c r="C9" s="21" t="str">
        <f>IF(B9="","",PO_V1!C15)</f>
        <v>ISEDC</v>
      </c>
      <c r="D9" s="21" t="e">
        <f>IF(B9="","",INDEX('UEC Codes'!$A$1:$H$6,MATCH(PO_F!C9,'UEC Codes'!$D$1:$D$6,0),5))</f>
        <v>#N/A</v>
      </c>
      <c r="E9" s="21" t="e">
        <f>IF(B9="","",INDEX('UEC Codes'!$A$1:$H$6,MATCH(PO_V1!D15,'UEC Codes'!$C$1:$C$6,0),2))</f>
        <v>#N/A</v>
      </c>
      <c r="F9" s="21" t="e">
        <f>IF(B9="","",INDEX('UEC GL'!A5:D58,MATCH(PO_V1!E15,'UEC GL'!$B$1:$B$55,0),3))</f>
        <v>#N/A</v>
      </c>
      <c r="G9" s="21" t="e">
        <f>IF(B9="","",INDEX('UEC GL'!A5:D58,MATCH(PO_V1!E15,'UEC GL'!$B$1:$B$55,0),1))</f>
        <v>#N/A</v>
      </c>
      <c r="H9" s="15"/>
      <c r="I9" s="17">
        <f>IF(B9="","",PO_V1!I15)</f>
        <v>74.75</v>
      </c>
      <c r="M9">
        <v>11</v>
      </c>
      <c r="O9" t="s">
        <v>35</v>
      </c>
      <c r="P9" s="18" t="s">
        <v>36</v>
      </c>
    </row>
    <row r="10" ht="15" customHeight="1" spans="2:16" x14ac:dyDescent="0.25">
      <c r="B10" s="15">
        <f>IF(PO_V1!B16="","",PO_V1!B16)</f>
      </c>
      <c r="C10" s="21">
        <f>IF(B10="","",PO_V1!C16)</f>
      </c>
      <c r="D10" s="21">
        <f>IF(B10="","",INDEX('UEC Codes'!$A$1:$H$6,MATCH(PO_F!C10,'UEC Codes'!$D$1:$D$6,0),5))</f>
      </c>
      <c r="E10" s="21">
        <f>IF(B10="","",INDEX('UEC Codes'!$A$1:$H$6,MATCH(PO_V1!D16,'UEC Codes'!$C$1:$C$6,0),2))</f>
      </c>
      <c r="F10" s="21">
        <f>IF(B10="","",INDEX('UEC GL'!A6:D59,MATCH(PO_V1!E16,'UEC GL'!$B$1:$B$55,0),3))</f>
      </c>
      <c r="G10" s="21">
        <f>IF(B10="","",INDEX('UEC GL'!A6:D59,MATCH(PO_V1!E16,'UEC GL'!$B$1:$B$55,0),1))</f>
      </c>
      <c r="H10" s="15"/>
      <c r="I10" s="17">
        <f>IF(B10="","",PO_V1!I16)</f>
      </c>
      <c r="M10">
        <v>12</v>
      </c>
      <c r="O10" t="s">
        <v>40</v>
      </c>
      <c r="P10" s="18" t="s">
        <v>41</v>
      </c>
    </row>
    <row r="11" ht="15" customHeight="1" spans="2:16" x14ac:dyDescent="0.25">
      <c r="B11" s="15">
        <f>IF(PO_V1!B17="","",PO_V1!B17)</f>
      </c>
      <c r="C11" s="21">
        <f>IF(B11="","",PO_V1!C17)</f>
      </c>
      <c r="D11" s="21">
        <f>IF(B11="","",INDEX('UEC Codes'!$A$1:$H$6,MATCH(PO_F!C11,'UEC Codes'!$D$1:$D$6,0),5))</f>
      </c>
      <c r="E11" s="21">
        <f>IF(B11="","",INDEX('UEC Codes'!$A$1:$H$6,MATCH(PO_V1!D17,'UEC Codes'!$C$1:$C$6,0),2))</f>
      </c>
      <c r="F11" s="21">
        <f>IF(B11="","",INDEX('UEC GL'!A7:D60,MATCH(PO_V1!E17,'UEC GL'!$B$1:$B$55,0),3))</f>
      </c>
      <c r="G11" s="21">
        <f>IF(B11="","",INDEX('UEC GL'!A7:D60,MATCH(PO_V1!E17,'UEC GL'!$B$1:$B$55,0),1))</f>
      </c>
      <c r="H11" s="15"/>
      <c r="I11" s="17">
        <f>IF(B11="","",PO_V1!I17)</f>
      </c>
      <c r="M11">
        <v>13</v>
      </c>
      <c r="P11" s="18"/>
    </row>
    <row r="12" ht="15" customHeight="1" spans="2:16" x14ac:dyDescent="0.25">
      <c r="B12" s="15">
        <f>IF(PO_V1!B18="","",PO_V1!B18)</f>
      </c>
      <c r="C12" s="21">
        <f>IF(B12="","",PO_V1!C18)</f>
      </c>
      <c r="D12" s="21">
        <f>IF(B12="","",INDEX('UEC Codes'!$A$1:$H$6,MATCH(PO_F!C12,'UEC Codes'!$D$1:$D$6,0),5))</f>
      </c>
      <c r="E12" s="21">
        <f>IF(B12="","",INDEX('UEC Codes'!$A$1:$H$6,MATCH(PO_V1!D18,'UEC Codes'!$C$1:$C$6,0),2))</f>
      </c>
      <c r="F12" s="21">
        <f>IF(B12="","",INDEX('UEC GL'!A8:D61,MATCH(PO_V1!E18,'UEC GL'!$B$1:$B$55,0),3))</f>
      </c>
      <c r="G12" s="21">
        <f>IF(B12="","",INDEX('UEC GL'!A8:D61,MATCH(PO_V1!E18,'UEC GL'!$B$1:$B$55,0),1))</f>
      </c>
      <c r="H12" s="15"/>
      <c r="I12" s="17">
        <f>IF(B12="","",PO_V1!I18)</f>
      </c>
      <c r="M12">
        <v>14</v>
      </c>
      <c r="P12" s="18"/>
    </row>
    <row r="13" ht="15" customHeight="1" spans="2:13" x14ac:dyDescent="0.25">
      <c r="B13" s="15">
        <f>IF(PO_V1!B19="","",PO_V1!B19)</f>
      </c>
      <c r="C13" s="21">
        <f>IF(B13="","",PO_V1!C19)</f>
      </c>
      <c r="D13" s="21">
        <f>IF(B13="","",INDEX('UEC Codes'!$A$1:$H$6,MATCH(PO_F!C13,'UEC Codes'!$D$1:$D$6,0),5))</f>
      </c>
      <c r="E13" s="21">
        <f>IF(B13="","",INDEX('UEC Codes'!$A$1:$H$6,MATCH(PO_V1!D19,'UEC Codes'!$C$1:$C$6,0),2))</f>
      </c>
      <c r="F13" s="21">
        <f>IF(B13="","",INDEX('UEC GL'!A9:D62,MATCH(PO_V1!E19,'UEC GL'!$B$1:$B$55,0),3))</f>
      </c>
      <c r="G13" s="21">
        <f>IF(B13="","",INDEX('UEC GL'!A9:D62,MATCH(PO_V1!E19,'UEC GL'!$B$1:$B$55,0),1))</f>
      </c>
      <c r="H13" s="15"/>
      <c r="I13" s="17">
        <f>IF(B13="","",PO_V1!I19)</f>
      </c>
      <c r="M13">
        <v>15</v>
      </c>
    </row>
    <row r="14" ht="15" customHeight="1" spans="2:13" x14ac:dyDescent="0.25">
      <c r="B14" s="15">
        <f>IF(PO_V1!B20="","",PO_V1!B20)</f>
      </c>
      <c r="C14" s="21">
        <f>IF(B14="","",PO_V1!C20)</f>
      </c>
      <c r="D14" s="21">
        <f>IF(B14="","",INDEX('UEC Codes'!$A$1:$H$6,MATCH(PO_F!C14,'UEC Codes'!$D$1:$D$6,0),5))</f>
      </c>
      <c r="E14" s="21">
        <f>IF(B14="","",INDEX('UEC Codes'!$A$1:$H$6,MATCH(PO_V1!D20,'UEC Codes'!$C$1:$C$6,0),2))</f>
      </c>
      <c r="F14" s="21">
        <f>IF(B14="","",INDEX('UEC GL'!A10:D63,MATCH(PO_V1!E20,'UEC GL'!$B$1:$B$55,0),3))</f>
      </c>
      <c r="G14" s="21">
        <f>IF(B14="","",INDEX('UEC GL'!A10:D63,MATCH(PO_V1!E20,'UEC GL'!$B$1:$B$55,0),1))</f>
      </c>
      <c r="H14" s="15"/>
      <c r="I14" s="17">
        <f>IF(B14="","",PO_V1!I20)</f>
      </c>
      <c r="M14">
        <v>16</v>
      </c>
    </row>
    <row r="15" ht="15" customHeight="1" spans="2:13" x14ac:dyDescent="0.25">
      <c r="B15" s="15">
        <f>IF(PO_V1!B21="","",PO_V1!B21)</f>
      </c>
      <c r="C15" s="21">
        <f>IF(B15="","",PO_V1!C21)</f>
      </c>
      <c r="D15" s="21">
        <f>IF(B15="","",INDEX('UEC Codes'!$A$1:$H$6,MATCH(PO_F!C15,'UEC Codes'!$D$1:$D$6,0),5))</f>
      </c>
      <c r="E15" s="21">
        <f>IF(B15="","",INDEX('UEC Codes'!$A$1:$H$6,MATCH(PO_V1!D21,'UEC Codes'!$C$1:$C$6,0),2))</f>
      </c>
      <c r="F15" s="21">
        <f>IF(B15="","",INDEX('UEC GL'!A11:D64,MATCH(PO_V1!E21,'UEC GL'!$B$1:$B$55,0),3))</f>
      </c>
      <c r="G15" s="21">
        <f>IF(B15="","",INDEX('UEC GL'!A11:D64,MATCH(PO_V1!E21,'UEC GL'!$B$1:$B$55,0),1))</f>
      </c>
      <c r="H15" s="15"/>
      <c r="I15" s="17">
        <f>IF(B15="","",PO_V1!I21)</f>
      </c>
      <c r="M15">
        <v>17</v>
      </c>
    </row>
    <row r="16" ht="15" customHeight="1" spans="13:13" x14ac:dyDescent="0.25">
      <c r="M16">
        <v>18</v>
      </c>
    </row>
    <row r="17" ht="15" customHeight="1" spans="7:9" x14ac:dyDescent="0.25">
      <c r="G17" s="19" t="s">
        <v>44</v>
      </c>
      <c r="I17" s="20">
        <f>SUM(I6:I15)</f>
        <v>1466.25</v>
      </c>
    </row>
    <row r="26" ht="15.6" customHeight="1" hidden="1" x14ac:dyDescent="0.25"/>
  </sheetData>
  <mergeCells count="2">
    <mergeCell ref="B2:H2"/>
    <mergeCell ref="C3:D3"/>
  </mergeCells>
  <pageMargins left="0.7" right="0.7" top="0.75" bottom="0.75" header="0.3" footer="0.3"/>
  <pageSetup orientation="landscape" horizontalDpi="4294967295" verticalDpi="4294967295" scale="82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"/>
    <pageSetUpPr fitToPage="1"/>
  </sheetPr>
  <dimension ref="A1:AS1048576"/>
  <sheetViews>
    <sheetView workbookViewId="0" zoomScale="100" zoomScaleNormal="100">
      <selection activeCell="M1" sqref="M1"/>
    </sheetView>
  </sheetViews>
  <sheetFormatPr defaultRowHeight="0" outlineLevelRow="0" outlineLevelCol="0" x14ac:dyDescent="0.25" customHeight="1"/>
  <cols>
    <col min="1" max="1" width="1.42578125" customWidth="1"/>
    <col min="2" max="2" width="31.140625" customWidth="1"/>
    <col min="3" max="3" width="23.5703125" customWidth="1"/>
    <col min="4" max="4" width="44.5703125" customWidth="1"/>
    <col min="5" max="5" width="17" customWidth="1"/>
    <col min="6" max="6" width="54.85546875" customWidth="1"/>
    <col min="7" max="7" width="15.42578125" customWidth="1"/>
    <col min="8" max="8" width="6.85546875" customWidth="1"/>
    <col min="9" max="9" width="14.5703125" customWidth="1"/>
    <col min="10" max="10" width="18.85546875" customWidth="1"/>
    <col min="11" max="11" width="12.42578125" customWidth="1"/>
    <col min="12" max="12" width="9.5703125" customWidth="1"/>
    <col min="13" max="16383" width="5.85546875" hidden="1" customWidth="1"/>
    <col min="16384" max="16384" width="9.42578125" hidden="1" customWidth="1"/>
  </cols>
  <sheetData>
    <row r="1" ht="15" customHeight="1" spans="1:45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3"/>
      <c r="L1" s="23"/>
      <c r="M1" s="24"/>
      <c r="N1" s="23"/>
      <c r="O1" s="23"/>
      <c r="P1" s="23"/>
      <c r="Q1" s="23"/>
      <c r="R1" s="22" t="s">
        <v>0</v>
      </c>
      <c r="S1" s="23"/>
      <c r="T1" s="23"/>
      <c r="U1" s="23"/>
      <c r="V1" s="23"/>
      <c r="W1" s="23"/>
      <c r="X1" s="23"/>
      <c r="Y1" s="23"/>
      <c r="Z1" s="23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</row>
    <row r="2" ht="29.25" customHeight="1" spans="1:45" x14ac:dyDescent="0.25">
      <c r="A2" s="22"/>
      <c r="B2" s="25" t="s">
        <v>1</v>
      </c>
      <c r="C2" s="26"/>
      <c r="D2" s="26"/>
      <c r="E2" s="26"/>
      <c r="F2" s="26"/>
      <c r="G2" s="26"/>
      <c r="H2" s="26"/>
      <c r="I2" s="26"/>
      <c r="J2" s="27"/>
      <c r="K2" s="28" t="s">
        <v>50</v>
      </c>
      <c r="L2" s="22"/>
      <c r="M2" s="22"/>
      <c r="N2" s="22" t="s">
        <v>3</v>
      </c>
      <c r="O2" s="22"/>
      <c r="P2" s="22"/>
      <c r="Q2" s="22">
        <v>1</v>
      </c>
      <c r="R2" s="22">
        <f>Q2+1</f>
        <v>2</v>
      </c>
      <c r="S2" s="22">
        <f t="shared" ref="S2:Y2" si="0">R2+1</f>
        <v>3</v>
      </c>
      <c r="T2" s="22">
        <f t="shared" si="0"/>
        <v>4</v>
      </c>
      <c r="U2" s="22">
        <f t="shared" si="0"/>
        <v>5</v>
      </c>
      <c r="V2" s="22">
        <f t="shared" si="0"/>
        <v>6</v>
      </c>
      <c r="W2" s="22">
        <f t="shared" si="0"/>
        <v>7</v>
      </c>
      <c r="X2" s="22">
        <f t="shared" si="0"/>
        <v>8</v>
      </c>
      <c r="Y2" s="22">
        <f t="shared" si="0"/>
        <v>9</v>
      </c>
      <c r="Z2" s="22">
        <v>10</v>
      </c>
      <c r="AA2" s="22">
        <v>11</v>
      </c>
      <c r="AB2" s="22">
        <v>12</v>
      </c>
      <c r="AC2" s="22">
        <v>13</v>
      </c>
      <c r="AD2" s="22">
        <v>14</v>
      </c>
      <c r="AE2" s="22">
        <v>15</v>
      </c>
      <c r="AF2" s="22">
        <v>16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ht="15" customHeight="1" spans="1:45" x14ac:dyDescent="0.25">
      <c r="A3" s="22"/>
      <c r="B3" s="29" t="s">
        <v>4</v>
      </c>
      <c r="C3" s="30" t="s">
        <v>51</v>
      </c>
      <c r="D3" s="30"/>
      <c r="E3" s="31"/>
      <c r="F3" s="31"/>
      <c r="G3" s="22"/>
      <c r="H3" s="22"/>
      <c r="I3" s="22"/>
      <c r="J3" s="22"/>
      <c r="K3" s="32"/>
      <c r="L3" s="22"/>
      <c r="M3" s="22">
        <v>1</v>
      </c>
      <c r="N3" s="33">
        <f>IF(C3="Ulnooweg Education Centre","","ESDC - GG")</f>
      </c>
      <c r="O3" s="33" t="s">
        <v>52</v>
      </c>
      <c r="P3" s="34" t="s">
        <v>7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ht="15" customHeight="1" spans="1:45" x14ac:dyDescent="0.25">
      <c r="A4" s="22"/>
      <c r="B4" s="35" t="s">
        <v>8</v>
      </c>
      <c r="C4" s="36" t="s">
        <v>53</v>
      </c>
      <c r="D4" s="36"/>
      <c r="E4" s="22"/>
      <c r="F4" s="22"/>
      <c r="G4" s="22"/>
      <c r="H4" s="22"/>
      <c r="I4" s="22"/>
      <c r="J4" s="22"/>
      <c r="K4" s="37"/>
      <c r="L4" s="22"/>
      <c r="M4" s="22">
        <v>2</v>
      </c>
      <c r="N4" s="22" t="str">
        <f>IF($C$3&lt;&gt;"Ulnooweg Education Centre","",O11)</f>
        <v>Whole Foods Foundation</v>
      </c>
      <c r="O4" s="33" t="s">
        <v>52</v>
      </c>
      <c r="P4" s="34" t="s">
        <v>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ht="15.75" customHeight="1" spans="1:45" x14ac:dyDescent="0.25">
      <c r="A5" s="22"/>
      <c r="B5" s="35" t="s">
        <v>11</v>
      </c>
      <c r="C5" s="6" t="s">
        <v>54</v>
      </c>
      <c r="D5" s="6"/>
      <c r="E5" s="22"/>
      <c r="F5" s="38"/>
      <c r="G5" s="38" t="s">
        <v>55</v>
      </c>
      <c r="H5" s="22"/>
      <c r="I5" s="22"/>
      <c r="J5" s="22"/>
      <c r="K5" s="37"/>
      <c r="L5" s="22"/>
      <c r="M5" s="22">
        <v>3</v>
      </c>
      <c r="N5" s="22" t="str">
        <f>IF($C$3&lt;&gt;"Ulnooweg Education Centre","",O12)</f>
        <v>NSERC </v>
      </c>
      <c r="O5" s="33" t="s">
        <v>52</v>
      </c>
      <c r="P5" s="34" t="s">
        <v>12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ht="14.45" customHeight="1" spans="1:45" x14ac:dyDescent="0.25">
      <c r="A6" s="22"/>
      <c r="B6" s="35" t="s">
        <v>43</v>
      </c>
      <c r="C6" s="39" t="s">
        <v>43</v>
      </c>
      <c r="D6" s="39"/>
      <c r="E6" s="40"/>
      <c r="F6" s="22"/>
      <c r="G6" s="41" t="s">
        <v>56</v>
      </c>
      <c r="H6" s="42"/>
      <c r="I6" s="42"/>
      <c r="J6" s="43"/>
      <c r="K6" s="37"/>
      <c r="L6" s="22"/>
      <c r="M6" s="22">
        <v>4</v>
      </c>
      <c r="N6" s="22" t="str">
        <f>IF($C$3&lt;&gt;"Ulnooweg Education Centre","",O13)</f>
        <v>UNB via TD</v>
      </c>
      <c r="O6" s="33" t="s">
        <v>52</v>
      </c>
      <c r="P6" s="34" t="s">
        <v>14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</row>
    <row r="7" ht="15" customHeight="1" spans="1:45" x14ac:dyDescent="0.25">
      <c r="A7" s="22"/>
      <c r="B7" s="35"/>
      <c r="C7" s="44"/>
      <c r="D7" s="44"/>
      <c r="E7" s="45"/>
      <c r="F7" s="46"/>
      <c r="G7" s="47"/>
      <c r="H7" s="48"/>
      <c r="I7" s="48"/>
      <c r="J7" s="49"/>
      <c r="K7" s="37"/>
      <c r="L7" s="22"/>
      <c r="M7" s="22">
        <v>5</v>
      </c>
      <c r="N7" s="22" t="str">
        <f t="shared" ref="N7:N9" si="1">IF($C$3&lt;&gt;"Ulnooweg Education Centre","",O14)</f>
        <v>ISEDC</v>
      </c>
      <c r="O7" s="33" t="s">
        <v>52</v>
      </c>
      <c r="P7" s="34" t="s">
        <v>17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ht="38.1" customHeight="1" spans="1:45" x14ac:dyDescent="0.25">
      <c r="A8" s="22"/>
      <c r="B8" s="35" t="s">
        <v>16</v>
      </c>
      <c r="C8" s="50"/>
      <c r="D8" s="50"/>
      <c r="E8" s="51"/>
      <c r="F8" s="46"/>
      <c r="G8" s="52"/>
      <c r="H8" s="53"/>
      <c r="I8" s="53"/>
      <c r="J8" s="54"/>
      <c r="K8" s="37"/>
      <c r="L8" s="22"/>
      <c r="M8" s="22">
        <v>6</v>
      </c>
      <c r="N8" s="22" t="str">
        <f t="shared" si="1"/>
        <v>UEC</v>
      </c>
      <c r="O8" s="33" t="s">
        <v>52</v>
      </c>
      <c r="P8" s="34" t="s">
        <v>19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ht="41.1" customHeight="1" spans="1:45" x14ac:dyDescent="0.25">
      <c r="A9" s="22"/>
      <c r="B9" s="35" t="s">
        <v>18</v>
      </c>
      <c r="C9" s="12"/>
      <c r="D9" s="13"/>
      <c r="E9" s="51"/>
      <c r="F9" s="22"/>
      <c r="G9" s="22" t="s">
        <v>56</v>
      </c>
      <c r="H9" s="22"/>
      <c r="I9" s="22"/>
      <c r="J9" s="22"/>
      <c r="K9" s="37"/>
      <c r="L9" s="22"/>
      <c r="M9" s="22">
        <v>7</v>
      </c>
      <c r="N9" s="22">
        <f t="shared" si="1"/>
        <v>0</v>
      </c>
      <c r="O9" s="33" t="s">
        <v>52</v>
      </c>
      <c r="P9" s="34" t="s">
        <v>27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ht="14.45" customHeight="1" spans="1:45" x14ac:dyDescent="0.25">
      <c r="A10" s="22"/>
      <c r="B10" s="35"/>
      <c r="C10" s="22"/>
      <c r="D10" s="22"/>
      <c r="E10" s="22"/>
      <c r="F10" s="22"/>
      <c r="G10" s="22"/>
      <c r="H10" s="22"/>
      <c r="I10" s="22"/>
      <c r="J10" s="55"/>
      <c r="K10" s="37"/>
      <c r="L10" s="22"/>
      <c r="M10" s="22">
        <v>8</v>
      </c>
      <c r="N10" s="22"/>
      <c r="O10" s="33" t="s">
        <v>52</v>
      </c>
      <c r="P10" s="34" t="s">
        <v>31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</row>
    <row r="11" ht="15" customHeight="1" spans="1:45" x14ac:dyDescent="0.25">
      <c r="A11" s="22"/>
      <c r="B11" s="56" t="s">
        <v>20</v>
      </c>
      <c r="C11" s="14" t="s">
        <v>3</v>
      </c>
      <c r="D11" s="14" t="s">
        <v>57</v>
      </c>
      <c r="E11" s="57" t="s">
        <v>22</v>
      </c>
      <c r="F11" s="58"/>
      <c r="G11" s="58" t="s">
        <v>58</v>
      </c>
      <c r="H11" s="14" t="s">
        <v>23</v>
      </c>
      <c r="I11" s="14" t="s">
        <v>24</v>
      </c>
      <c r="J11" s="14" t="s">
        <v>59</v>
      </c>
      <c r="K11" s="59" t="s">
        <v>26</v>
      </c>
      <c r="L11" s="22"/>
      <c r="M11" s="22">
        <v>9</v>
      </c>
      <c r="N11" s="22"/>
      <c r="O11" s="22" t="s">
        <v>33</v>
      </c>
      <c r="P11" s="60" t="s">
        <v>29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</row>
    <row r="12" ht="15" customHeight="1" spans="1:45" x14ac:dyDescent="0.25">
      <c r="A12" s="22"/>
      <c r="B12" s="61" t="s">
        <v>60</v>
      </c>
      <c r="C12" s="62" t="s">
        <v>35</v>
      </c>
      <c r="D12" s="62" t="s">
        <v>36</v>
      </c>
      <c r="E12" s="63" t="s">
        <v>61</v>
      </c>
      <c r="F12" s="64"/>
      <c r="G12" s="65" t="s">
        <v>62</v>
      </c>
      <c r="H12" s="66">
        <v>12</v>
      </c>
      <c r="I12" s="67">
        <v>32</v>
      </c>
      <c r="J12" s="67">
        <f>I12*H12*0.15</f>
        <v>0</v>
      </c>
      <c r="K12" s="68">
        <f t="shared" ref="K12:K21" si="2">IF(H12="","",(I12*H12)+J12)</f>
      </c>
      <c r="L12" s="22"/>
      <c r="M12" s="22">
        <v>10</v>
      </c>
      <c r="N12" s="22"/>
      <c r="O12" s="22" t="s">
        <v>38</v>
      </c>
      <c r="P12" s="60" t="s">
        <v>39</v>
      </c>
      <c r="Q12" s="22">
        <f t="array" ref="Q12">IF($C12="","",IF(INDEX(Lists!$E$1:$K$13,Q$2,MATCH($C12,Lists!$E$1:$L$1,0))=0,"",INDEX(Lists!$E$1:$K$13,Q$2,MATCH($C12,Lists!$E$1:$L$1,0))))</f>
      </c>
      <c r="R12" s="22">
        <f t="array" ref="R12">IF($C12="","",IF(INDEX(Lists!$E$1:$K$13,R$2,MATCH($C12,Lists!$E$1:$L$1,0))=0,"",INDEX(Lists!$E$1:$K$13,R$2,MATCH($C12,Lists!$E$1:$L$1,0))))</f>
      </c>
      <c r="S12" s="22">
        <f t="array" ref="S12">IF($C12="","",IF(INDEX(Lists!$E$1:$K$13,S$2,MATCH($C12,Lists!$E$1:$L$1,0))=0,"",INDEX(Lists!$E$1:$K$13,S$2,MATCH($C12,Lists!$E$1:$L$1,0))))</f>
      </c>
      <c r="T12" s="22">
        <f t="array" ref="T12">IF($C12="","",IF(INDEX(Lists!$E$1:$K$13,T$2,MATCH($C12,Lists!$E$1:$L$1,0))=0,"",INDEX(Lists!$E$1:$K$13,T$2,MATCH($C12,Lists!$E$1:$L$1,0))))</f>
      </c>
      <c r="U12" s="22">
        <f t="array" ref="U12">IF($C12="","",IF(INDEX(Lists!$E$1:$K$13,U$2,MATCH($C12,Lists!$E$1:$L$1,0))=0,"",INDEX(Lists!$E$1:$K$13,U$2,MATCH($C12,Lists!$E$1:$L$1,0))))</f>
      </c>
      <c r="V12" s="22">
        <f t="array" ref="V12">IF($C12="","",IF(INDEX(Lists!$E$1:$K$13,V$2,MATCH($C12,Lists!$E$1:$L$1,0))=0,"",INDEX(Lists!$E$1:$K$13,V$2,MATCH($C12,Lists!$E$1:$L$1,0))))</f>
      </c>
      <c r="W12" s="22">
        <f t="array" ref="W12">IF($C12="","",IF(INDEX(Lists!$E$1:$K$13,W$2,MATCH($C12,Lists!$E$1:$L$1,0))=0,"",INDEX(Lists!$E$1:$K$13,W$2,MATCH($C12,Lists!$E$1:$L$1,0))))</f>
      </c>
      <c r="X12" s="22">
        <f t="array" ref="X12">IF($C12="","",IF(INDEX(Lists!$E$1:$K$13,X$2,MATCH($C12,Lists!$E$1:$L$1,0))=0,"",INDEX(Lists!$E$1:$K$13,X$2,MATCH($C12,Lists!$E$1:$L$1,0))))</f>
      </c>
      <c r="Y12" s="22">
        <f t="array" ref="Y12">IF($C12="","",IF(INDEX(Lists!$E$1:$K$13,Y$2,MATCH($C12,Lists!$E$1:$L$1,0))=0,"",INDEX(Lists!$E$1:$K$13,Y$2,MATCH($C12,Lists!$E$1:$L$1,0))))</f>
      </c>
      <c r="Z12" s="22">
        <f t="array" ref="Z12">IF($C12="","",IF(INDEX(Lists!$E$1:$K$13,Z$2,MATCH($C12,Lists!$E$1:$L$1,0))=0,"",INDEX(Lists!$E$1:$K$13,Z$2,MATCH($C12,Lists!$E$1:$L$1,0))))</f>
      </c>
      <c r="AA12" s="22">
        <f t="array" ref="AA12">IF($C12="","",IF(INDEX(Lists!$E$1:$K$13,AA$2,MATCH($C12,Lists!$E$1:$L$1,0))=0,"",INDEX(Lists!$E$1:$K$13,AA$2,MATCH($C12,Lists!$E$1:$L$1,0))))</f>
      </c>
      <c r="AB12" s="22">
        <f t="array" ref="AB12">IF($C12="","",IF(INDEX(Lists!$E$1:$K$13,AB$2,MATCH($C12,Lists!$E$1:$L$1,0))=0,"",INDEX(Lists!$E$1:$K$13,AB$2,MATCH($C12,Lists!$E$1:$L$1,0))))</f>
      </c>
      <c r="AC12" s="22">
        <f t="array" ref="AC12">IF($C12="","",IF(INDEX(Lists!$E$1:$K$15,AC$2,MATCH($C12,Lists!$E$1:$L$1,0))=0,"",INDEX(Lists!$E$1:$K$15,AC$2,MATCH($C12,Lists!$E$1:$L$1,0))))</f>
      </c>
      <c r="AD12" s="22">
        <f t="array" ref="AD12">IF($C12="","",IF(INDEX(Lists!$E$1:$K$15,AD$2,MATCH($C12,Lists!$E$1:$L$1,0))=0,"",INDEX(Lists!$E$1:$K$15,AD$2,MATCH($C12,Lists!$E$1:$L$1,0))))</f>
      </c>
      <c r="AE12" s="22">
        <f t="array" ref="AE12">IF($C12="","",IF(INDEX(Lists!$E$1:$K$15,AE$2,MATCH($C12,Lists!$E$1:$L$1,0))=0,"",INDEX(Lists!$E$1:$K$15,AE$2,MATCH($C12,Lists!$E$1:$L$1,0))))</f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</row>
    <row r="13" ht="15" customHeight="1" spans="1:45" x14ac:dyDescent="0.25">
      <c r="A13" s="22"/>
      <c r="B13" s="61"/>
      <c r="C13" s="62"/>
      <c r="D13" s="62"/>
      <c r="E13" s="63"/>
      <c r="F13" s="64"/>
      <c r="G13" s="65"/>
      <c r="H13" s="66"/>
      <c r="I13" s="67"/>
      <c r="J13" s="67">
        <f t="shared" ref="J13:J21" si="3">I13*H13*0.15</f>
        <v>0</v>
      </c>
      <c r="K13" s="68">
        <f t="shared" si="2"/>
      </c>
      <c r="L13" s="22"/>
      <c r="M13" s="22">
        <v>11</v>
      </c>
      <c r="N13" s="22"/>
      <c r="O13" s="22" t="s">
        <v>35</v>
      </c>
      <c r="P13" s="60" t="s">
        <v>36</v>
      </c>
      <c r="Q13" s="22">
        <f t="array" ref="Q13">IF($C13="","",IF(INDEX(Lists!$E$1:$K$13,Q$2,MATCH($C13,Lists!$E$1:$L$1,0))=0,"",INDEX(Lists!$E$1:$K$13,Q$2,MATCH($C13,Lists!$E$1:$L$1,0))))</f>
      </c>
      <c r="R13" s="22">
        <f t="array" ref="R13">IF($C13="","",IF(INDEX(Lists!$E$1:$K$13,R$2,MATCH($C13,Lists!$E$1:$L$1,0))=0,"",INDEX(Lists!$E$1:$K$13,R$2,MATCH($C13,Lists!$E$1:$L$1,0))))</f>
      </c>
      <c r="S13" s="22">
        <f t="array" ref="S13">IF($C13="","",IF(INDEX(Lists!$E$1:$K$13,S$2,MATCH($C13,Lists!$E$1:$L$1,0))=0,"",INDEX(Lists!$E$1:$K$13,S$2,MATCH($C13,Lists!$E$1:$L$1,0))))</f>
      </c>
      <c r="T13" s="22">
        <f t="array" ref="T13">IF($C13="","",IF(INDEX(Lists!$E$1:$K$13,T$2,MATCH($C13,Lists!$E$1:$L$1,0))=0,"",INDEX(Lists!$E$1:$K$13,T$2,MATCH($C13,Lists!$E$1:$L$1,0))))</f>
      </c>
      <c r="U13" s="22">
        <f t="array" ref="U13">IF($C13="","",IF(INDEX(Lists!$E$1:$K$13,U$2,MATCH($C13,Lists!$E$1:$L$1,0))=0,"",INDEX(Lists!$E$1:$K$13,U$2,MATCH($C13,Lists!$E$1:$L$1,0))))</f>
      </c>
      <c r="V13" s="22">
        <f t="array" ref="V13">IF($C13="","",IF(INDEX(Lists!$E$1:$K$13,V$2,MATCH($C13,Lists!$E$1:$L$1,0))=0,"",INDEX(Lists!$E$1:$K$13,V$2,MATCH($C13,Lists!$E$1:$L$1,0))))</f>
      </c>
      <c r="W13" s="22">
        <f t="array" ref="W13">IF($C13="","",IF(INDEX(Lists!$E$1:$K$13,W$2,MATCH($C13,Lists!$E$1:$L$1,0))=0,"",INDEX(Lists!$E$1:$K$13,W$2,MATCH($C13,Lists!$E$1:$L$1,0))))</f>
      </c>
      <c r="X13" s="22">
        <f t="array" ref="X13">IF($C13="","",IF(INDEX(Lists!$E$1:$K$13,X$2,MATCH($C13,Lists!$E$1:$L$1,0))=0,"",INDEX(Lists!$E$1:$K$13,X$2,MATCH($C13,Lists!$E$1:$L$1,0))))</f>
      </c>
      <c r="Y13" s="22">
        <f t="array" ref="Y13">IF($C13="","",IF(INDEX(Lists!$E$1:$K$13,Y$2,MATCH($C13,Lists!$E$1:$L$1,0))=0,"",INDEX(Lists!$E$1:$K$13,Y$2,MATCH($C13,Lists!$E$1:$L$1,0))))</f>
      </c>
      <c r="Z13" s="22">
        <f t="array" ref="Z13">IF($C13="","",IF(INDEX(Lists!$E$1:$K$13,Z$2,MATCH($C13,Lists!$E$1:$L$1,0))=0,"",INDEX(Lists!$E$1:$K$13,Z$2,MATCH($C13,Lists!$E$1:$L$1,0))))</f>
      </c>
      <c r="AA13" s="22">
        <f t="array" ref="AA13">IF($C13="","",IF(INDEX(Lists!$E$1:$K$13,AA$2,MATCH($C13,Lists!$E$1:$L$1,0))=0,"",INDEX(Lists!$E$1:$K$13,AA$2,MATCH($C13,Lists!$E$1:$L$1,0))))</f>
      </c>
      <c r="AB13" s="22">
        <f t="array" ref="AB13">IF($C13="","",IF(INDEX(Lists!$E$1:$K$13,AB$2,MATCH($C13,Lists!$E$1:$L$1,0))=0,"",INDEX(Lists!$E$1:$K$13,AB$2,MATCH($C13,Lists!$E$1:$L$1,0))))</f>
      </c>
      <c r="AC13" s="22">
        <f t="array" ref="AC13">IF($C13="","",IF(INDEX(Lists!$E$1:$K$15,AC$2,MATCH($C13,Lists!$E$1:$L$1,0))=0,"",INDEX(Lists!$E$1:$K$15,AC$2,MATCH($C13,Lists!$E$1:$L$1,0))))</f>
      </c>
      <c r="AD13" s="22">
        <f t="array" ref="AD13">IF($C13="","",IF(INDEX(Lists!$E$1:$K$15,AD$2,MATCH($C13,Lists!$E$1:$L$1,0))=0,"",INDEX(Lists!$E$1:$K$15,AD$2,MATCH($C13,Lists!$E$1:$L$1,0))))</f>
      </c>
      <c r="AE13" s="22">
        <f t="array" ref="AE13">IF($C13="","",IF(INDEX(Lists!$E$1:$K$15,AE$2,MATCH($C13,Lists!$E$1:$L$1,0))=0,"",INDEX(Lists!$E$1:$K$15,AE$2,MATCH($C13,Lists!$E$1:$L$1,0))))</f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</row>
    <row r="14" ht="15" customHeight="1" spans="1:45" x14ac:dyDescent="0.25">
      <c r="A14" s="22"/>
      <c r="B14" s="61"/>
      <c r="C14" s="62"/>
      <c r="D14" s="62"/>
      <c r="E14" s="63"/>
      <c r="F14" s="64"/>
      <c r="G14" s="65"/>
      <c r="H14" s="66"/>
      <c r="I14" s="67"/>
      <c r="J14" s="67">
        <f t="shared" si="3"/>
        <v>0</v>
      </c>
      <c r="K14" s="68">
        <f t="shared" si="2"/>
      </c>
      <c r="L14" s="22"/>
      <c r="M14" s="22">
        <v>12</v>
      </c>
      <c r="N14" s="22"/>
      <c r="O14" s="22" t="s">
        <v>40</v>
      </c>
      <c r="P14" s="60" t="s">
        <v>41</v>
      </c>
      <c r="Q14" s="22">
        <f t="array" ref="Q14">IF($C14="","",IF(INDEX(Lists!$E$1:$K$13,Q$2,MATCH($C14,Lists!$E$1:$L$1,0))=0,"",INDEX(Lists!$E$1:$K$13,Q$2,MATCH($C14,Lists!$E$1:$L$1,0))))</f>
      </c>
      <c r="R14" s="22">
        <f t="array" ref="R14">IF($C14="","",IF(INDEX(Lists!$E$1:$K$13,R$2,MATCH($C14,Lists!$E$1:$L$1,0))=0,"",INDEX(Lists!$E$1:$K$13,R$2,MATCH($C14,Lists!$E$1:$L$1,0))))</f>
      </c>
      <c r="S14" s="22">
        <f t="array" ref="S14">IF($C14="","",IF(INDEX(Lists!$E$1:$K$13,S$2,MATCH($C14,Lists!$E$1:$L$1,0))=0,"",INDEX(Lists!$E$1:$K$13,S$2,MATCH($C14,Lists!$E$1:$L$1,0))))</f>
      </c>
      <c r="T14" s="22">
        <f t="array" ref="T14">IF($C14="","",IF(INDEX(Lists!$E$1:$K$13,T$2,MATCH($C14,Lists!$E$1:$L$1,0))=0,"",INDEX(Lists!$E$1:$K$13,T$2,MATCH($C14,Lists!$E$1:$L$1,0))))</f>
      </c>
      <c r="U14" s="22">
        <f t="array" ref="U14">IF($C14="","",IF(INDEX(Lists!$E$1:$K$13,U$2,MATCH($C14,Lists!$E$1:$L$1,0))=0,"",INDEX(Lists!$E$1:$K$13,U$2,MATCH($C14,Lists!$E$1:$L$1,0))))</f>
      </c>
      <c r="V14" s="22">
        <f t="array" ref="V14">IF($C14="","",IF(INDEX(Lists!$E$1:$K$13,V$2,MATCH($C14,Lists!$E$1:$L$1,0))=0,"",INDEX(Lists!$E$1:$K$13,V$2,MATCH($C14,Lists!$E$1:$L$1,0))))</f>
      </c>
      <c r="W14" s="22">
        <f t="array" ref="W14">IF($C14="","",IF(INDEX(Lists!$E$1:$K$13,W$2,MATCH($C14,Lists!$E$1:$L$1,0))=0,"",INDEX(Lists!$E$1:$K$13,W$2,MATCH($C14,Lists!$E$1:$L$1,0))))</f>
      </c>
      <c r="X14" s="22">
        <f t="array" ref="X14">IF($C14="","",IF(INDEX(Lists!$E$1:$K$13,X$2,MATCH($C14,Lists!$E$1:$L$1,0))=0,"",INDEX(Lists!$E$1:$K$13,X$2,MATCH($C14,Lists!$E$1:$L$1,0))))</f>
      </c>
      <c r="Y14" s="22">
        <f t="array" ref="Y14">IF($C14="","",IF(INDEX(Lists!$E$1:$K$13,Y$2,MATCH($C14,Lists!$E$1:$L$1,0))=0,"",INDEX(Lists!$E$1:$K$13,Y$2,MATCH($C14,Lists!$E$1:$L$1,0))))</f>
      </c>
      <c r="Z14" s="22">
        <f t="array" ref="Z14">IF($C14="","",IF(INDEX(Lists!$E$1:$K$13,Z$2,MATCH($C14,Lists!$E$1:$L$1,0))=0,"",INDEX(Lists!$E$1:$K$13,Z$2,MATCH($C14,Lists!$E$1:$L$1,0))))</f>
      </c>
      <c r="AA14" s="22">
        <f t="array" ref="AA14">IF($C14="","",IF(INDEX(Lists!$E$1:$K$13,AA$2,MATCH($C14,Lists!$E$1:$L$1,0))=0,"",INDEX(Lists!$E$1:$K$13,AA$2,MATCH($C14,Lists!$E$1:$L$1,0))))</f>
      </c>
      <c r="AB14" s="22">
        <f t="array" ref="AB14">IF($C14="","",IF(INDEX(Lists!$E$1:$K$13,AB$2,MATCH($C14,Lists!$E$1:$L$1,0))=0,"",INDEX(Lists!$E$1:$K$13,AB$2,MATCH($C14,Lists!$E$1:$L$1,0))))</f>
      </c>
      <c r="AC14" s="22">
        <f t="array" ref="AC14">IF($C14="","",IF(INDEX(Lists!$E$1:$K$15,AC$2,MATCH($C14,Lists!$E$1:$L$1,0))=0,"",INDEX(Lists!$E$1:$K$15,AC$2,MATCH($C14,Lists!$E$1:$L$1,0))))</f>
      </c>
      <c r="AD14" s="22">
        <f t="array" ref="AD14">IF($C14="","",IF(INDEX(Lists!$E$1:$K$15,AD$2,MATCH($C14,Lists!$E$1:$L$1,0))=0,"",INDEX(Lists!$E$1:$K$15,AD$2,MATCH($C14,Lists!$E$1:$L$1,0))))</f>
      </c>
      <c r="AE14" s="22">
        <f t="array" ref="AE14">IF($C14="","",IF(INDEX(Lists!$E$1:$K$15,AE$2,MATCH($C14,Lists!$E$1:$L$1,0))=0,"",INDEX(Lists!$E$1:$K$15,AE$2,MATCH($C14,Lists!$E$1:$L$1,0))))</f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</row>
    <row r="15" ht="15" customHeight="1" spans="1:45" x14ac:dyDescent="0.25">
      <c r="A15" s="22"/>
      <c r="B15" s="61"/>
      <c r="C15" s="62"/>
      <c r="D15" s="62"/>
      <c r="E15" s="63"/>
      <c r="F15" s="64"/>
      <c r="G15" s="65"/>
      <c r="H15" s="66"/>
      <c r="I15" s="67"/>
      <c r="J15" s="67">
        <f t="shared" si="3"/>
        <v>0</v>
      </c>
      <c r="K15" s="68">
        <f t="shared" si="2"/>
      </c>
      <c r="L15" s="22"/>
      <c r="M15" s="22">
        <v>13</v>
      </c>
      <c r="N15" s="22"/>
      <c r="O15" s="22" t="s">
        <v>63</v>
      </c>
      <c r="P15" s="60"/>
      <c r="Q15" s="22">
        <f t="array" ref="Q15">IF($C15="","",IF(INDEX(Lists!$E$1:$K$13,Q$2,MATCH($C15,Lists!$E$1:$L$1,0))=0,"",INDEX(Lists!$E$1:$K$13,Q$2,MATCH($C15,Lists!$E$1:$L$1,0))))</f>
      </c>
      <c r="R15" s="22">
        <f t="array" ref="R15">IF($C15="","",IF(INDEX(Lists!$E$1:$K$13,R$2,MATCH($C15,Lists!$E$1:$L$1,0))=0,"",INDEX(Lists!$E$1:$K$13,R$2,MATCH($C15,Lists!$E$1:$L$1,0))))</f>
      </c>
      <c r="S15" s="22">
        <f t="array" ref="S15">IF($C15="","",IF(INDEX(Lists!$E$1:$K$13,S$2,MATCH($C15,Lists!$E$1:$L$1,0))=0,"",INDEX(Lists!$E$1:$K$13,S$2,MATCH($C15,Lists!$E$1:$L$1,0))))</f>
      </c>
      <c r="T15" s="22">
        <f t="array" ref="T15">IF($C15="","",IF(INDEX(Lists!$E$1:$K$13,T$2,MATCH($C15,Lists!$E$1:$L$1,0))=0,"",INDEX(Lists!$E$1:$K$13,T$2,MATCH($C15,Lists!$E$1:$L$1,0))))</f>
      </c>
      <c r="U15" s="22">
        <f t="array" ref="U15">IF($C15="","",IF(INDEX(Lists!$E$1:$K$13,U$2,MATCH($C15,Lists!$E$1:$L$1,0))=0,"",INDEX(Lists!$E$1:$K$13,U$2,MATCH($C15,Lists!$E$1:$L$1,0))))</f>
      </c>
      <c r="V15" s="22">
        <f t="array" ref="V15">IF($C15="","",IF(INDEX(Lists!$E$1:$K$13,V$2,MATCH($C15,Lists!$E$1:$L$1,0))=0,"",INDEX(Lists!$E$1:$K$13,V$2,MATCH($C15,Lists!$E$1:$L$1,0))))</f>
      </c>
      <c r="W15" s="22">
        <f t="array" ref="W15">IF($C15="","",IF(INDEX(Lists!$E$1:$K$13,W$2,MATCH($C15,Lists!$E$1:$L$1,0))=0,"",INDEX(Lists!$E$1:$K$13,W$2,MATCH($C15,Lists!$E$1:$L$1,0))))</f>
      </c>
      <c r="X15" s="22">
        <f t="array" ref="X15">IF($C15="","",IF(INDEX(Lists!$E$1:$K$13,X$2,MATCH($C15,Lists!$E$1:$L$1,0))=0,"",INDEX(Lists!$E$1:$K$13,X$2,MATCH($C15,Lists!$E$1:$L$1,0))))</f>
      </c>
      <c r="Y15" s="22">
        <f t="array" ref="Y15">IF($C15="","",IF(INDEX(Lists!$E$1:$K$13,Y$2,MATCH($C15,Lists!$E$1:$L$1,0))=0,"",INDEX(Lists!$E$1:$K$13,Y$2,MATCH($C15,Lists!$E$1:$L$1,0))))</f>
      </c>
      <c r="Z15" s="22">
        <f t="array" ref="Z15">IF($C15="","",IF(INDEX(Lists!$E$1:$K$13,Z$2,MATCH($C15,Lists!$E$1:$L$1,0))=0,"",INDEX(Lists!$E$1:$K$13,Z$2,MATCH($C15,Lists!$E$1:$L$1,0))))</f>
      </c>
      <c r="AA15" s="22">
        <f t="array" ref="AA15">IF($C15="","",IF(INDEX(Lists!$E$1:$K$13,AA$2,MATCH($C15,Lists!$E$1:$L$1,0))=0,"",INDEX(Lists!$E$1:$K$13,AA$2,MATCH($C15,Lists!$E$1:$L$1,0))))</f>
      </c>
      <c r="AB15" s="22">
        <f t="array" ref="AB15">IF($C15="","",IF(INDEX(Lists!$E$1:$K$13,AB$2,MATCH($C15,Lists!$E$1:$L$1,0))=0,"",INDEX(Lists!$E$1:$K$13,AB$2,MATCH($C15,Lists!$E$1:$L$1,0))))</f>
      </c>
      <c r="AC15" s="22">
        <f t="array" ref="AC15">IF($C15="","",IF(INDEX(Lists!$E$1:$K$15,AC$2,MATCH($C15,Lists!$E$1:$L$1,0))=0,"",INDEX(Lists!$E$1:$K$15,AC$2,MATCH($C15,Lists!$E$1:$L$1,0))))</f>
      </c>
      <c r="AD15" s="22">
        <f t="array" ref="AD15">IF($C15="","",IF(INDEX(Lists!$E$1:$K$15,AD$2,MATCH($C15,Lists!$E$1:$L$1,0))=0,"",INDEX(Lists!$E$1:$K$15,AD$2,MATCH($C15,Lists!$E$1:$L$1,0))))</f>
      </c>
      <c r="AE15" s="22">
        <f t="array" ref="AE15">IF($C15="","",IF(INDEX(Lists!$E$1:$K$15,AE$2,MATCH($C15,Lists!$E$1:$L$1,0))=0,"",INDEX(Lists!$E$1:$K$15,AE$2,MATCH($C15,Lists!$E$1:$L$1,0))))</f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</row>
    <row r="16" ht="15" customHeight="1" spans="1:45" x14ac:dyDescent="0.25">
      <c r="A16" s="22"/>
      <c r="B16" s="61"/>
      <c r="C16" s="62"/>
      <c r="D16" s="62"/>
      <c r="E16" s="63"/>
      <c r="F16" s="64"/>
      <c r="G16" s="65"/>
      <c r="H16" s="66"/>
      <c r="I16" s="67"/>
      <c r="J16" s="67">
        <f t="shared" si="3"/>
        <v>0</v>
      </c>
      <c r="K16" s="68">
        <f t="shared" si="2"/>
      </c>
      <c r="L16" s="22"/>
      <c r="M16" s="22">
        <v>14</v>
      </c>
      <c r="N16" s="22"/>
      <c r="O16" s="22"/>
      <c r="P16" s="60"/>
      <c r="Q16" s="22">
        <f t="array" ref="Q16">IF($C16="","",IF(INDEX(Lists!$E$1:$K$13,Q$2,MATCH($C16,Lists!$E$1:$L$1,0))=0,"",INDEX(Lists!$E$1:$K$13,Q$2,MATCH($C16,Lists!$E$1:$L$1,0))))</f>
      </c>
      <c r="R16" s="22">
        <f t="array" ref="R16">IF($C16="","",IF(INDEX(Lists!$E$1:$K$13,R$2,MATCH($C16,Lists!$E$1:$L$1,0))=0,"",INDEX(Lists!$E$1:$K$13,R$2,MATCH($C16,Lists!$E$1:$L$1,0))))</f>
      </c>
      <c r="S16" s="22">
        <f t="array" ref="S16">IF($C16="","",IF(INDEX(Lists!$E$1:$K$13,S$2,MATCH($C16,Lists!$E$1:$L$1,0))=0,"",INDEX(Lists!$E$1:$K$13,S$2,MATCH($C16,Lists!$E$1:$L$1,0))))</f>
      </c>
      <c r="T16" s="22">
        <f t="array" ref="T16">IF($C16="","",IF(INDEX(Lists!$E$1:$K$13,T$2,MATCH($C16,Lists!$E$1:$L$1,0))=0,"",INDEX(Lists!$E$1:$K$13,T$2,MATCH($C16,Lists!$E$1:$L$1,0))))</f>
      </c>
      <c r="U16" s="22">
        <f t="array" ref="U16">IF($C16="","",IF(INDEX(Lists!$E$1:$K$13,U$2,MATCH($C16,Lists!$E$1:$L$1,0))=0,"",INDEX(Lists!$E$1:$K$13,U$2,MATCH($C16,Lists!$E$1:$L$1,0))))</f>
      </c>
      <c r="V16" s="22">
        <f t="array" ref="V16">IF($C16="","",IF(INDEX(Lists!$E$1:$K$13,V$2,MATCH($C16,Lists!$E$1:$L$1,0))=0,"",INDEX(Lists!$E$1:$K$13,V$2,MATCH($C16,Lists!$E$1:$L$1,0))))</f>
      </c>
      <c r="W16" s="22">
        <f t="array" ref="W16">IF($C16="","",IF(INDEX(Lists!$E$1:$K$13,W$2,MATCH($C16,Lists!$E$1:$L$1,0))=0,"",INDEX(Lists!$E$1:$K$13,W$2,MATCH($C16,Lists!$E$1:$L$1,0))))</f>
      </c>
      <c r="X16" s="22">
        <f t="array" ref="X16">IF($C16="","",IF(INDEX(Lists!$E$1:$K$13,X$2,MATCH($C16,Lists!$E$1:$L$1,0))=0,"",INDEX(Lists!$E$1:$K$13,X$2,MATCH($C16,Lists!$E$1:$L$1,0))))</f>
      </c>
      <c r="Y16" s="22">
        <f t="array" ref="Y16">IF($C16="","",IF(INDEX(Lists!$E$1:$K$13,Y$2,MATCH($C16,Lists!$E$1:$L$1,0))=0,"",INDEX(Lists!$E$1:$K$13,Y$2,MATCH($C16,Lists!$E$1:$L$1,0))))</f>
      </c>
      <c r="Z16" s="22">
        <f t="array" ref="Z16">IF($C16="","",IF(INDEX(Lists!$E$1:$K$13,Z$2,MATCH($C16,Lists!$E$1:$L$1,0))=0,"",INDEX(Lists!$E$1:$K$13,Z$2,MATCH($C16,Lists!$E$1:$L$1,0))))</f>
      </c>
      <c r="AA16" s="22">
        <f t="array" ref="AA16">IF($C16="","",IF(INDEX(Lists!$E$1:$K$13,AA$2,MATCH($C16,Lists!$E$1:$L$1,0))=0,"",INDEX(Lists!$E$1:$K$13,AA$2,MATCH($C16,Lists!$E$1:$L$1,0))))</f>
      </c>
      <c r="AB16" s="22">
        <f t="array" ref="AB16">IF($C16="","",IF(INDEX(Lists!$E$1:$K$13,AB$2,MATCH($C16,Lists!$E$1:$L$1,0))=0,"",INDEX(Lists!$E$1:$K$13,AB$2,MATCH($C16,Lists!$E$1:$L$1,0))))</f>
      </c>
      <c r="AC16" s="22">
        <f t="array" ref="AC16">IF($C16="","",IF(INDEX(Lists!$E$1:$K$15,AC$2,MATCH($C16,Lists!$E$1:$L$1,0))=0,"",INDEX(Lists!$E$1:$K$15,AC$2,MATCH($C16,Lists!$E$1:$L$1,0))))</f>
      </c>
      <c r="AD16" s="22">
        <f t="array" ref="AD16">IF($C16="","",IF(INDEX(Lists!$E$1:$K$15,AD$2,MATCH($C16,Lists!$E$1:$L$1,0))=0,"",INDEX(Lists!$E$1:$K$15,AD$2,MATCH($C16,Lists!$E$1:$L$1,0))))</f>
      </c>
      <c r="AE16" s="22">
        <f t="array" ref="AE16">IF($C16="","",IF(INDEX(Lists!$E$1:$K$15,AE$2,MATCH($C16,Lists!$E$1:$L$1,0))=0,"",INDEX(Lists!$E$1:$K$15,AE$2,MATCH($C16,Lists!$E$1:$L$1,0))))</f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7" ht="15" customHeight="1" spans="1:45" x14ac:dyDescent="0.25">
      <c r="A17" s="22"/>
      <c r="B17" s="61"/>
      <c r="C17" s="62"/>
      <c r="D17" s="62"/>
      <c r="E17" s="63"/>
      <c r="F17" s="64"/>
      <c r="G17" s="65"/>
      <c r="H17" s="66"/>
      <c r="I17" s="67"/>
      <c r="J17" s="67">
        <f t="shared" si="3"/>
        <v>0</v>
      </c>
      <c r="K17" s="68">
        <f t="shared" si="2"/>
      </c>
      <c r="L17" s="22"/>
      <c r="M17" s="22">
        <v>15</v>
      </c>
      <c r="N17" s="22"/>
      <c r="O17" s="22"/>
      <c r="P17" s="22"/>
      <c r="Q17" s="22">
        <f t="array" ref="Q17">IF($C17="","",IF(INDEX(Lists!$E$1:$K$13,Q$2,MATCH($C17,Lists!$E$1:$L$1,0))=0,"",INDEX(Lists!$E$1:$K$13,Q$2,MATCH($C17,Lists!$E$1:$L$1,0))))</f>
      </c>
      <c r="R17" s="22">
        <f t="array" ref="R17">IF($C17="","",IF(INDEX(Lists!$E$1:$K$13,R$2,MATCH($C17,Lists!$E$1:$L$1,0))=0,"",INDEX(Lists!$E$1:$K$13,R$2,MATCH($C17,Lists!$E$1:$L$1,0))))</f>
      </c>
      <c r="S17" s="22">
        <f t="array" ref="S17">IF($C17="","",IF(INDEX(Lists!$E$1:$K$13,S$2,MATCH($C17,Lists!$E$1:$L$1,0))=0,"",INDEX(Lists!$E$1:$K$13,S$2,MATCH($C17,Lists!$E$1:$L$1,0))))</f>
      </c>
      <c r="T17" s="22">
        <f t="array" ref="T17">IF($C17="","",IF(INDEX(Lists!$E$1:$K$13,T$2,MATCH($C17,Lists!$E$1:$L$1,0))=0,"",INDEX(Lists!$E$1:$K$13,T$2,MATCH($C17,Lists!$E$1:$L$1,0))))</f>
      </c>
      <c r="U17" s="22">
        <f t="array" ref="U17">IF($C17="","",IF(INDEX(Lists!$E$1:$K$13,U$2,MATCH($C17,Lists!$E$1:$L$1,0))=0,"",INDEX(Lists!$E$1:$K$13,U$2,MATCH($C17,Lists!$E$1:$L$1,0))))</f>
      </c>
      <c r="V17" s="22">
        <f t="array" ref="V17">IF($C17="","",IF(INDEX(Lists!$E$1:$K$13,V$2,MATCH($C17,Lists!$E$1:$L$1,0))=0,"",INDEX(Lists!$E$1:$K$13,V$2,MATCH($C17,Lists!$E$1:$L$1,0))))</f>
      </c>
      <c r="W17" s="22">
        <f t="array" ref="W17">IF($C17="","",IF(INDEX(Lists!$E$1:$K$13,W$2,MATCH($C17,Lists!$E$1:$L$1,0))=0,"",INDEX(Lists!$E$1:$K$13,W$2,MATCH($C17,Lists!$E$1:$L$1,0))))</f>
      </c>
      <c r="X17" s="22">
        <f t="array" ref="X17">IF($C17="","",IF(INDEX(Lists!$E$1:$K$13,X$2,MATCH($C17,Lists!$E$1:$L$1,0))=0,"",INDEX(Lists!$E$1:$K$13,X$2,MATCH($C17,Lists!$E$1:$L$1,0))))</f>
      </c>
      <c r="Y17" s="22">
        <f t="array" ref="Y17">IF($C17="","",IF(INDEX(Lists!$E$1:$K$13,Y$2,MATCH($C17,Lists!$E$1:$L$1,0))=0,"",INDEX(Lists!$E$1:$K$13,Y$2,MATCH($C17,Lists!$E$1:$L$1,0))))</f>
      </c>
      <c r="Z17" s="22">
        <f t="array" ref="Z17">IF($C17="","",IF(INDEX(Lists!$E$1:$K$13,Z$2,MATCH($C17,Lists!$E$1:$L$1,0))=0,"",INDEX(Lists!$E$1:$K$13,Z$2,MATCH($C17,Lists!$E$1:$L$1,0))))</f>
      </c>
      <c r="AA17" s="22">
        <f t="array" ref="AA17">IF($C17="","",IF(INDEX(Lists!$E$1:$K$13,AA$2,MATCH($C17,Lists!$E$1:$L$1,0))=0,"",INDEX(Lists!$E$1:$K$13,AA$2,MATCH($C17,Lists!$E$1:$L$1,0))))</f>
      </c>
      <c r="AB17" s="22">
        <f t="array" ref="AB17">IF($C17="","",IF(INDEX(Lists!$E$1:$K$13,AB$2,MATCH($C17,Lists!$E$1:$L$1,0))=0,"",INDEX(Lists!$E$1:$K$13,AB$2,MATCH($C17,Lists!$E$1:$L$1,0))))</f>
      </c>
      <c r="AC17" s="22">
        <f t="array" ref="AC17">IF($C17="","",IF(INDEX(Lists!$E$1:$K$15,AC$2,MATCH($C17,Lists!$E$1:$L$1,0))=0,"",INDEX(Lists!$E$1:$K$15,AC$2,MATCH($C17,Lists!$E$1:$L$1,0))))</f>
      </c>
      <c r="AD17" s="22">
        <f t="array" ref="AD17">IF($C17="","",IF(INDEX(Lists!$E$1:$K$15,AD$2,MATCH($C17,Lists!$E$1:$L$1,0))=0,"",INDEX(Lists!$E$1:$K$15,AD$2,MATCH($C17,Lists!$E$1:$L$1,0))))</f>
      </c>
      <c r="AE17" s="22">
        <f t="array" ref="AE17">IF($C17="","",IF(INDEX(Lists!$E$1:$K$15,AE$2,MATCH($C17,Lists!$E$1:$L$1,0))=0,"",INDEX(Lists!$E$1:$K$15,AE$2,MATCH($C17,Lists!$E$1:$L$1,0))))</f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</row>
    <row r="18" ht="15" customHeight="1" spans="1:45" x14ac:dyDescent="0.25">
      <c r="A18" s="22"/>
      <c r="B18" s="61"/>
      <c r="C18" s="62"/>
      <c r="D18" s="62"/>
      <c r="E18" s="63"/>
      <c r="F18" s="64"/>
      <c r="G18" s="65"/>
      <c r="H18" s="66"/>
      <c r="I18" s="67"/>
      <c r="J18" s="67">
        <f t="shared" si="3"/>
        <v>0</v>
      </c>
      <c r="K18" s="68">
        <f t="shared" si="2"/>
      </c>
      <c r="L18" s="22"/>
      <c r="M18" s="22">
        <v>16</v>
      </c>
      <c r="N18" s="22"/>
      <c r="O18" s="22"/>
      <c r="P18" s="22"/>
      <c r="Q18" s="22">
        <f t="array" ref="Q18">IF($C18="","",IF(INDEX(Lists!$E$1:$K$13,Q$2,MATCH($C18,Lists!$E$1:$L$1,0))=0,"",INDEX(Lists!$E$1:$K$13,Q$2,MATCH($C18,Lists!$E$1:$L$1,0))))</f>
      </c>
      <c r="R18" s="22">
        <f t="array" ref="R18">IF($C18="","",IF(INDEX(Lists!$E$1:$K$13,R$2,MATCH($C18,Lists!$E$1:$L$1,0))=0,"",INDEX(Lists!$E$1:$K$13,R$2,MATCH($C18,Lists!$E$1:$L$1,0))))</f>
      </c>
      <c r="S18" s="22">
        <f t="array" ref="S18">IF($C18="","",IF(INDEX(Lists!$E$1:$K$13,S$2,MATCH($C18,Lists!$E$1:$L$1,0))=0,"",INDEX(Lists!$E$1:$K$13,S$2,MATCH($C18,Lists!$E$1:$L$1,0))))</f>
      </c>
      <c r="T18" s="22">
        <f t="array" ref="T18">IF($C18="","",IF(INDEX(Lists!$E$1:$K$13,T$2,MATCH($C18,Lists!$E$1:$L$1,0))=0,"",INDEX(Lists!$E$1:$K$13,T$2,MATCH($C18,Lists!$E$1:$L$1,0))))</f>
      </c>
      <c r="U18" s="22">
        <f t="array" ref="U18">IF($C18="","",IF(INDEX(Lists!$E$1:$K$13,U$2,MATCH($C18,Lists!$E$1:$L$1,0))=0,"",INDEX(Lists!$E$1:$K$13,U$2,MATCH($C18,Lists!$E$1:$L$1,0))))</f>
      </c>
      <c r="V18" s="22">
        <f t="array" ref="V18">IF($C18="","",IF(INDEX(Lists!$E$1:$K$13,V$2,MATCH($C18,Lists!$E$1:$L$1,0))=0,"",INDEX(Lists!$E$1:$K$13,V$2,MATCH($C18,Lists!$E$1:$L$1,0))))</f>
      </c>
      <c r="W18" s="22">
        <f t="array" ref="W18">IF($C18="","",IF(INDEX(Lists!$E$1:$K$13,W$2,MATCH($C18,Lists!$E$1:$L$1,0))=0,"",INDEX(Lists!$E$1:$K$13,W$2,MATCH($C18,Lists!$E$1:$L$1,0))))</f>
      </c>
      <c r="X18" s="22">
        <f t="array" ref="X18">IF($C18="","",IF(INDEX(Lists!$E$1:$K$13,X$2,MATCH($C18,Lists!$E$1:$L$1,0))=0,"",INDEX(Lists!$E$1:$K$13,X$2,MATCH($C18,Lists!$E$1:$L$1,0))))</f>
      </c>
      <c r="Y18" s="22">
        <f t="array" ref="Y18">IF($C18="","",IF(INDEX(Lists!$E$1:$K$13,Y$2,MATCH($C18,Lists!$E$1:$L$1,0))=0,"",INDEX(Lists!$E$1:$K$13,Y$2,MATCH($C18,Lists!$E$1:$L$1,0))))</f>
      </c>
      <c r="Z18" s="22">
        <f t="array" ref="Z18">IF($C18="","",IF(INDEX(Lists!$E$1:$K$13,Z$2,MATCH($C18,Lists!$E$1:$L$1,0))=0,"",INDEX(Lists!$E$1:$K$13,Z$2,MATCH($C18,Lists!$E$1:$L$1,0))))</f>
      </c>
      <c r="AA18" s="22">
        <f t="array" ref="AA18">IF($C18="","",IF(INDEX(Lists!$E$1:$K$13,AA$2,MATCH($C18,Lists!$E$1:$L$1,0))=0,"",INDEX(Lists!$E$1:$K$13,AA$2,MATCH($C18,Lists!$E$1:$L$1,0))))</f>
      </c>
      <c r="AB18" s="22">
        <f t="array" ref="AB18">IF($C18="","",IF(INDEX(Lists!$E$1:$K$13,AB$2,MATCH($C18,Lists!$E$1:$L$1,0))=0,"",INDEX(Lists!$E$1:$K$13,AB$2,MATCH($C18,Lists!$E$1:$L$1,0))))</f>
      </c>
      <c r="AC18" s="22">
        <f t="array" ref="AC18">IF($C18="","",IF(INDEX(Lists!$E$1:$K$15,AC$2,MATCH($C18,Lists!$E$1:$L$1,0))=0,"",INDEX(Lists!$E$1:$K$15,AC$2,MATCH($C18,Lists!$E$1:$L$1,0))))</f>
      </c>
      <c r="AD18" s="22">
        <f t="array" ref="AD18">IF($C18="","",IF(INDEX(Lists!$E$1:$K$15,AD$2,MATCH($C18,Lists!$E$1:$L$1,0))=0,"",INDEX(Lists!$E$1:$K$15,AD$2,MATCH($C18,Lists!$E$1:$L$1,0))))</f>
      </c>
      <c r="AE18" s="22">
        <f t="array" ref="AE18">IF($C18="","",IF(INDEX(Lists!$E$1:$K$15,AE$2,MATCH($C18,Lists!$E$1:$L$1,0))=0,"",INDEX(Lists!$E$1:$K$15,AE$2,MATCH($C18,Lists!$E$1:$L$1,0))))</f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</row>
    <row r="19" ht="15" customHeight="1" spans="1:45" x14ac:dyDescent="0.25">
      <c r="A19" s="22"/>
      <c r="B19" s="61"/>
      <c r="C19" s="62"/>
      <c r="D19" s="62"/>
      <c r="E19" s="63"/>
      <c r="F19" s="64"/>
      <c r="G19" s="65"/>
      <c r="H19" s="66"/>
      <c r="I19" s="67"/>
      <c r="J19" s="67">
        <f t="shared" si="3"/>
        <v>0</v>
      </c>
      <c r="K19" s="68">
        <f t="shared" si="2"/>
      </c>
      <c r="L19" s="22"/>
      <c r="M19" s="22">
        <v>17</v>
      </c>
      <c r="N19" s="22"/>
      <c r="O19" s="22"/>
      <c r="P19" s="22"/>
      <c r="Q19" s="22">
        <f t="array" ref="Q19">IF($C19="","",IF(INDEX(Lists!$E$1:$K$13,Q$2,MATCH($C19,Lists!$E$1:$L$1,0))=0,"",INDEX(Lists!$E$1:$K$13,Q$2,MATCH($C19,Lists!$E$1:$L$1,0))))</f>
      </c>
      <c r="R19" s="22">
        <f t="array" ref="R19">IF($C19="","",IF(INDEX(Lists!$E$1:$K$13,R$2,MATCH($C19,Lists!$E$1:$L$1,0))=0,"",INDEX(Lists!$E$1:$K$13,R$2,MATCH($C19,Lists!$E$1:$L$1,0))))</f>
      </c>
      <c r="S19" s="22">
        <f t="array" ref="S19">IF($C19="","",IF(INDEX(Lists!$E$1:$K$13,S$2,MATCH($C19,Lists!$E$1:$L$1,0))=0,"",INDEX(Lists!$E$1:$K$13,S$2,MATCH($C19,Lists!$E$1:$L$1,0))))</f>
      </c>
      <c r="T19" s="22">
        <f t="array" ref="T19">IF($C19="","",IF(INDEX(Lists!$E$1:$K$13,T$2,MATCH($C19,Lists!$E$1:$L$1,0))=0,"",INDEX(Lists!$E$1:$K$13,T$2,MATCH($C19,Lists!$E$1:$L$1,0))))</f>
      </c>
      <c r="U19" s="22">
        <f t="array" ref="U19">IF($C19="","",IF(INDEX(Lists!$E$1:$K$13,U$2,MATCH($C19,Lists!$E$1:$L$1,0))=0,"",INDEX(Lists!$E$1:$K$13,U$2,MATCH($C19,Lists!$E$1:$L$1,0))))</f>
      </c>
      <c r="V19" s="22">
        <f t="array" ref="V19">IF($C19="","",IF(INDEX(Lists!$E$1:$K$13,V$2,MATCH($C19,Lists!$E$1:$L$1,0))=0,"",INDEX(Lists!$E$1:$K$13,V$2,MATCH($C19,Lists!$E$1:$L$1,0))))</f>
      </c>
      <c r="W19" s="22">
        <f t="array" ref="W19">IF($C19="","",IF(INDEX(Lists!$E$1:$K$13,W$2,MATCH($C19,Lists!$E$1:$L$1,0))=0,"",INDEX(Lists!$E$1:$K$13,W$2,MATCH($C19,Lists!$E$1:$L$1,0))))</f>
      </c>
      <c r="X19" s="22">
        <f t="array" ref="X19">IF($C19="","",IF(INDEX(Lists!$E$1:$K$13,X$2,MATCH($C19,Lists!$E$1:$L$1,0))=0,"",INDEX(Lists!$E$1:$K$13,X$2,MATCH($C19,Lists!$E$1:$L$1,0))))</f>
      </c>
      <c r="Y19" s="22">
        <f t="array" ref="Y19">IF($C19="","",IF(INDEX(Lists!$E$1:$K$13,Y$2,MATCH($C19,Lists!$E$1:$L$1,0))=0,"",INDEX(Lists!$E$1:$K$13,Y$2,MATCH($C19,Lists!$E$1:$L$1,0))))</f>
      </c>
      <c r="Z19" s="22">
        <f t="array" ref="Z19">IF($C19="","",IF(INDEX(Lists!$E$1:$K$13,Z$2,MATCH($C19,Lists!$E$1:$L$1,0))=0,"",INDEX(Lists!$E$1:$K$13,Z$2,MATCH($C19,Lists!$E$1:$L$1,0))))</f>
      </c>
      <c r="AA19" s="22">
        <f t="array" ref="AA19">IF($C19="","",IF(INDEX(Lists!$E$1:$K$13,AA$2,MATCH($C19,Lists!$E$1:$L$1,0))=0,"",INDEX(Lists!$E$1:$K$13,AA$2,MATCH($C19,Lists!$E$1:$L$1,0))))</f>
      </c>
      <c r="AB19" s="22">
        <f t="array" ref="AB19">IF($C19="","",IF(INDEX(Lists!$E$1:$K$13,AB$2,MATCH($C19,Lists!$E$1:$L$1,0))=0,"",INDEX(Lists!$E$1:$K$13,AB$2,MATCH($C19,Lists!$E$1:$L$1,0))))</f>
      </c>
      <c r="AC19" s="22">
        <f t="array" ref="AC19">IF($C19="","",IF(INDEX(Lists!$E$1:$K$15,AC$2,MATCH($C19,Lists!$E$1:$L$1,0))=0,"",INDEX(Lists!$E$1:$K$15,AC$2,MATCH($C19,Lists!$E$1:$L$1,0))))</f>
      </c>
      <c r="AD19" s="22">
        <f t="array" ref="AD19">IF($C19="","",IF(INDEX(Lists!$E$1:$K$15,AD$2,MATCH($C19,Lists!$E$1:$L$1,0))=0,"",INDEX(Lists!$E$1:$K$15,AD$2,MATCH($C19,Lists!$E$1:$L$1,0))))</f>
      </c>
      <c r="AE19" s="22">
        <f t="array" ref="AE19">IF($C19="","",IF(INDEX(Lists!$E$1:$K$15,AE$2,MATCH($C19,Lists!$E$1:$L$1,0))=0,"",INDEX(Lists!$E$1:$K$15,AE$2,MATCH($C19,Lists!$E$1:$L$1,0))))</f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ht="15" customHeight="1" spans="1:45" x14ac:dyDescent="0.25">
      <c r="A20" s="22"/>
      <c r="B20" s="61"/>
      <c r="C20" s="62"/>
      <c r="D20" s="62"/>
      <c r="E20" s="63"/>
      <c r="F20" s="64"/>
      <c r="G20" s="65"/>
      <c r="H20" s="66"/>
      <c r="I20" s="67"/>
      <c r="J20" s="67">
        <f t="shared" si="3"/>
        <v>0</v>
      </c>
      <c r="K20" s="69">
        <f t="shared" si="2"/>
      </c>
      <c r="L20" s="22"/>
      <c r="M20" s="22">
        <v>18</v>
      </c>
      <c r="N20" s="22"/>
      <c r="O20" s="22"/>
      <c r="P20" s="22"/>
      <c r="Q20" s="22">
        <f t="array" ref="Q20">IF($C20="","",IF(INDEX(Lists!$E$1:$K$13,Q$2,MATCH($C20,Lists!$E$1:$L$1,0))=0,"",INDEX(Lists!$E$1:$K$13,Q$2,MATCH($C20,Lists!$E$1:$L$1,0))))</f>
      </c>
      <c r="R20" s="22">
        <f t="array" ref="R20">IF($C20="","",IF(INDEX(Lists!$E$1:$K$13,R$2,MATCH($C20,Lists!$E$1:$L$1,0))=0,"",INDEX(Lists!$E$1:$K$13,R$2,MATCH($C20,Lists!$E$1:$L$1,0))))</f>
      </c>
      <c r="S20" s="22">
        <f t="array" ref="S20">IF($C20="","",IF(INDEX(Lists!$E$1:$K$13,S$2,MATCH($C20,Lists!$E$1:$L$1,0))=0,"",INDEX(Lists!$E$1:$K$13,S$2,MATCH($C20,Lists!$E$1:$L$1,0))))</f>
      </c>
      <c r="T20" s="22">
        <f t="array" ref="T20">IF($C20="","",IF(INDEX(Lists!$E$1:$K$13,T$2,MATCH($C20,Lists!$E$1:$L$1,0))=0,"",INDEX(Lists!$E$1:$K$13,T$2,MATCH($C20,Lists!$E$1:$L$1,0))))</f>
      </c>
      <c r="U20" s="22">
        <f t="array" ref="U20">IF($C20="","",IF(INDEX(Lists!$E$1:$K$13,U$2,MATCH($C20,Lists!$E$1:$L$1,0))=0,"",INDEX(Lists!$E$1:$K$13,U$2,MATCH($C20,Lists!$E$1:$L$1,0))))</f>
      </c>
      <c r="V20" s="22">
        <f t="array" ref="V20">IF($C20="","",IF(INDEX(Lists!$E$1:$K$13,V$2,MATCH($C20,Lists!$E$1:$L$1,0))=0,"",INDEX(Lists!$E$1:$K$13,V$2,MATCH($C20,Lists!$E$1:$L$1,0))))</f>
      </c>
      <c r="W20" s="22">
        <f t="array" ref="W20">IF($C20="","",IF(INDEX(Lists!$E$1:$K$13,W$2,MATCH($C20,Lists!$E$1:$L$1,0))=0,"",INDEX(Lists!$E$1:$K$13,W$2,MATCH($C20,Lists!$E$1:$L$1,0))))</f>
      </c>
      <c r="X20" s="22">
        <f t="array" ref="X20">IF($C20="","",IF(INDEX(Lists!$E$1:$K$13,X$2,MATCH($C20,Lists!$E$1:$L$1,0))=0,"",INDEX(Lists!$E$1:$K$13,X$2,MATCH($C20,Lists!$E$1:$L$1,0))))</f>
      </c>
      <c r="Y20" s="22">
        <f t="array" ref="Y20">IF($C20="","",IF(INDEX(Lists!$E$1:$K$13,Y$2,MATCH($C20,Lists!$E$1:$L$1,0))=0,"",INDEX(Lists!$E$1:$K$13,Y$2,MATCH($C20,Lists!$E$1:$L$1,0))))</f>
      </c>
      <c r="Z20" s="22">
        <f t="array" ref="Z20">IF($C20="","",IF(INDEX(Lists!$E$1:$K$13,Z$2,MATCH($C20,Lists!$E$1:$L$1,0))=0,"",INDEX(Lists!$E$1:$K$13,Z$2,MATCH($C20,Lists!$E$1:$L$1,0))))</f>
      </c>
      <c r="AA20" s="22">
        <f t="array" ref="AA20">IF($C20="","",IF(INDEX(Lists!$E$1:$K$13,AA$2,MATCH($C20,Lists!$E$1:$L$1,0))=0,"",INDEX(Lists!$E$1:$K$13,AA$2,MATCH($C20,Lists!$E$1:$L$1,0))))</f>
      </c>
      <c r="AB20" s="22">
        <f t="array" ref="AB20">IF($C20="","",IF(INDEX(Lists!$E$1:$K$13,AB$2,MATCH($C20,Lists!$E$1:$L$1,0))=0,"",INDEX(Lists!$E$1:$K$13,AB$2,MATCH($C20,Lists!$E$1:$L$1,0))))</f>
      </c>
      <c r="AC20" s="22">
        <f t="array" ref="AC20">IF($C20="","",IF(INDEX(Lists!$E$1:$K$15,AC$2,MATCH($C20,Lists!$E$1:$L$1,0))=0,"",INDEX(Lists!$E$1:$K$15,AC$2,MATCH($C20,Lists!$E$1:$L$1,0))))</f>
      </c>
      <c r="AD20" s="22">
        <f t="array" ref="AD20">IF($C20="","",IF(INDEX(Lists!$E$1:$K$15,AD$2,MATCH($C20,Lists!$E$1:$L$1,0))=0,"",INDEX(Lists!$E$1:$K$15,AD$2,MATCH($C20,Lists!$E$1:$L$1,0))))</f>
      </c>
      <c r="AE20" s="22">
        <f t="array" ref="AE20">IF($C20="","",IF(INDEX(Lists!$E$1:$K$15,AE$2,MATCH($C20,Lists!$E$1:$L$1,0))=0,"",INDEX(Lists!$E$1:$K$15,AE$2,MATCH($C20,Lists!$E$1:$L$1,0))))</f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</row>
    <row r="21" ht="15.75" customHeight="1" spans="1:45" x14ac:dyDescent="0.25">
      <c r="A21" s="22"/>
      <c r="B21" s="61"/>
      <c r="C21" s="62"/>
      <c r="D21" s="62"/>
      <c r="E21" s="63"/>
      <c r="F21" s="64"/>
      <c r="G21" s="65"/>
      <c r="H21" s="66"/>
      <c r="I21" s="67"/>
      <c r="J21" s="67">
        <f t="shared" si="3"/>
        <v>0</v>
      </c>
      <c r="K21" s="70">
        <f t="shared" si="2"/>
      </c>
      <c r="L21" s="22"/>
      <c r="M21" s="22"/>
      <c r="N21" s="22"/>
      <c r="O21" s="22"/>
      <c r="P21" s="22"/>
      <c r="Q21" s="22">
        <f t="array" ref="Q21">IF($C21="","",IF(INDEX(Lists!$E$1:$K$13,Q$2,MATCH($C21,Lists!$E$1:$L$1,0))=0,"",INDEX(Lists!$E$1:$K$13,Q$2,MATCH($C21,Lists!$E$1:$L$1,0))))</f>
      </c>
      <c r="R21" s="22">
        <f t="array" ref="R21">IF($C21="","",IF(INDEX(Lists!$E$1:$K$13,R$2,MATCH($C21,Lists!$E$1:$L$1,0))=0,"",INDEX(Lists!$E$1:$K$13,R$2,MATCH($C21,Lists!$E$1:$L$1,0))))</f>
      </c>
      <c r="S21" s="22">
        <f t="array" ref="S21">IF($C21="","",IF(INDEX(Lists!$E$1:$K$13,S$2,MATCH($C21,Lists!$E$1:$L$1,0))=0,"",INDEX(Lists!$E$1:$K$13,S$2,MATCH($C21,Lists!$E$1:$L$1,0))))</f>
      </c>
      <c r="T21" s="22">
        <f t="array" ref="T21">IF($C21="","",IF(INDEX(Lists!$E$1:$K$13,T$2,MATCH($C21,Lists!$E$1:$L$1,0))=0,"",INDEX(Lists!$E$1:$K$13,T$2,MATCH($C21,Lists!$E$1:$L$1,0))))</f>
      </c>
      <c r="U21" s="22">
        <f t="array" ref="U21">IF($C21="","",IF(INDEX(Lists!$E$1:$K$13,U$2,MATCH($C21,Lists!$E$1:$L$1,0))=0,"",INDEX(Lists!$E$1:$K$13,U$2,MATCH($C21,Lists!$E$1:$L$1,0))))</f>
      </c>
      <c r="V21" s="22">
        <f t="array" ref="V21">IF($C21="","",IF(INDEX(Lists!$E$1:$K$13,V$2,MATCH($C21,Lists!$E$1:$L$1,0))=0,"",INDEX(Lists!$E$1:$K$13,V$2,MATCH($C21,Lists!$E$1:$L$1,0))))</f>
      </c>
      <c r="W21" s="22">
        <f t="array" ref="W21">IF($C21="","",IF(INDEX(Lists!$E$1:$K$13,W$2,MATCH($C21,Lists!$E$1:$L$1,0))=0,"",INDEX(Lists!$E$1:$K$13,W$2,MATCH($C21,Lists!$E$1:$L$1,0))))</f>
      </c>
      <c r="X21" s="22">
        <f t="array" ref="X21">IF($C21="","",IF(INDEX(Lists!$E$1:$K$13,X$2,MATCH($C21,Lists!$E$1:$L$1,0))=0,"",INDEX(Lists!$E$1:$K$13,X$2,MATCH($C21,Lists!$E$1:$L$1,0))))</f>
      </c>
      <c r="Y21" s="22">
        <f t="array" ref="Y21">IF($C21="","",IF(INDEX(Lists!$E$1:$K$13,Y$2,MATCH($C21,Lists!$E$1:$L$1,0))=0,"",INDEX(Lists!$E$1:$K$13,Y$2,MATCH($C21,Lists!$E$1:$L$1,0))))</f>
      </c>
      <c r="Z21" s="22">
        <f t="array" ref="Z21">IF($C21="","",IF(INDEX(Lists!$E$1:$K$13,Z$2,MATCH($C21,Lists!$E$1:$L$1,0))=0,"",INDEX(Lists!$E$1:$K$13,Z$2,MATCH($C21,Lists!$E$1:$L$1,0))))</f>
      </c>
      <c r="AA21" s="22">
        <f t="array" ref="AA21">IF($C21="","",IF(INDEX(Lists!$E$1:$K$13,AA$2,MATCH($C21,Lists!$E$1:$L$1,0))=0,"",INDEX(Lists!$E$1:$K$13,AA$2,MATCH($C21,Lists!$E$1:$L$1,0))))</f>
      </c>
      <c r="AB21" s="22">
        <f t="array" ref="AB21">IF($C21="","",IF(INDEX(Lists!$E$1:$K$13,AB$2,MATCH($C21,Lists!$E$1:$L$1,0))=0,"",INDEX(Lists!$E$1:$K$13,AB$2,MATCH($C21,Lists!$E$1:$L$1,0))))</f>
      </c>
      <c r="AC21" s="22">
        <f t="array" ref="AC21">IF($C21="","",IF(INDEX(Lists!$E$1:$K$13,AC$2,MATCH($C21,Lists!$E$1:$L$1,0))=0,"",INDEX(Lists!$E$1:$K$13,AC$2,MATCH($C21,Lists!$E$1:$L$1,0))))</f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</row>
    <row r="22" ht="28.35" customHeight="1" spans="1:45" x14ac:dyDescent="0.25">
      <c r="A22" s="22"/>
      <c r="B22" s="35"/>
      <c r="C22" s="22"/>
      <c r="D22" s="22"/>
      <c r="E22" s="71"/>
      <c r="F22" s="71"/>
      <c r="G22" s="22"/>
      <c r="H22" s="72"/>
      <c r="I22" s="73" t="s">
        <v>64</v>
      </c>
      <c r="J22" s="74">
        <f>SUM(J12:J21)</f>
        <v>0</v>
      </c>
      <c r="K22" s="75"/>
      <c r="L22" s="22"/>
      <c r="M22" s="22"/>
      <c r="N22" s="22"/>
      <c r="O22" s="22"/>
      <c r="P22" s="22"/>
      <c r="Q22" s="76">
        <f t="array" ref="Q22">IF($C22="","",IF(INDEX(Lists!$E$1:$I$13,PO_V1!Q$2,MATCH(PO_V1!$C22,Lists!$E$1:$I$1,0))=0,"",INDEX(Lists!$E$1:$I$13,PO_V1!Q$2,MATCH(PO_V1!$C22,Lists!$E$1:$I$1,0))))</f>
      </c>
      <c r="R22" s="22">
        <f t="array" ref="R22">IF($C22="","",IF(INDEX(Lists!$E$1:$I$13,PO_V1!R$2,MATCH(PO_V1!$C22,Lists!$E$1:$I$1,0))=0,"",INDEX(Lists!$E$1:$I$13,PO_V1!R$2,MATCH(PO_V1!$C22,Lists!$E$1:$I$1,0))))</f>
      </c>
      <c r="S22" s="22">
        <f t="array" ref="S22">IF($C22="","",IF(INDEX(Lists!$E$1:$I$13,PO_V1!S$2,MATCH(PO_V1!$C22,Lists!$E$1:$I$1,0))=0,"",INDEX(Lists!$E$1:$I$13,PO_V1!S$2,MATCH(PO_V1!$C22,Lists!$E$1:$I$1,0))))</f>
      </c>
      <c r="T22" s="22">
        <f t="array" ref="T22">IF($C22="","",IF(INDEX(Lists!$E$1:$I$13,PO_V1!T$2,MATCH(PO_V1!$C22,Lists!$E$1:$I$1,0))=0,"",INDEX(Lists!$E$1:$I$13,PO_V1!T$2,MATCH(PO_V1!$C22,Lists!$E$1:$I$1,0))))</f>
      </c>
      <c r="U22" s="22">
        <f t="array" ref="U22">IF($C22="","",IF(INDEX(Lists!$E$1:$I$13,PO_V1!U$2,MATCH(PO_V1!$C22,Lists!$E$1:$I$1,0))=0,"",INDEX(Lists!$E$1:$I$13,PO_V1!U$2,MATCH(PO_V1!$C22,Lists!$E$1:$I$1,0))))</f>
      </c>
      <c r="V22" s="22">
        <f t="array" ref="V22">IF($C22="","",IF(INDEX(Lists!$E$1:$I$13,PO_V1!V$2,MATCH(PO_V1!$C22,Lists!$E$1:$I$1,0))=0,"",INDEX(Lists!$E$1:$I$13,PO_V1!V$2,MATCH(PO_V1!$C22,Lists!$E$1:$I$1,0))))</f>
      </c>
      <c r="W22" s="22">
        <f t="array" ref="W22">IF($C22="","",IF(INDEX(Lists!$E$1:$I$13,PO_V1!W$2,MATCH(PO_V1!$C22,Lists!$E$1:$I$1,0))=0,"",INDEX(Lists!$E$1:$I$13,PO_V1!W$2,MATCH(PO_V1!$C22,Lists!$E$1:$I$1,0))))</f>
      </c>
      <c r="X22" s="22">
        <f t="array" ref="X22">IF($C22="","",IF(INDEX(Lists!$E$1:$I$13,PO_V1!X$2,MATCH(PO_V1!$C22,Lists!$E$1:$I$1,0))=0,"",INDEX(Lists!$E$1:$I$13,PO_V1!X$2,MATCH(PO_V1!$C22,Lists!$E$1:$I$1,0))))</f>
      </c>
      <c r="Y22" s="22">
        <f t="array" ref="Y22">IF($C22="","",IF(INDEX(Lists!$E$1:$I$13,PO_V1!Y$2,MATCH(PO_V1!$C22,Lists!$E$1:$I$1,0))=0,"",INDEX(Lists!$E$1:$I$13,PO_V1!Y$2,MATCH(PO_V1!$C22,Lists!$E$1:$I$1,0))))</f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</row>
    <row r="23" ht="45.75" customHeight="1" spans="1:45" x14ac:dyDescent="0.25">
      <c r="A23" s="22"/>
      <c r="B23" s="35"/>
      <c r="C23" s="22"/>
      <c r="D23" s="22"/>
      <c r="E23" s="51"/>
      <c r="F23" s="51"/>
      <c r="G23" s="22"/>
      <c r="H23" s="37"/>
      <c r="I23" s="77" t="s">
        <v>65</v>
      </c>
      <c r="J23" s="78"/>
      <c r="K23" s="79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</row>
    <row r="24" ht="15.75" customHeight="1" spans="1:45" x14ac:dyDescent="0.25">
      <c r="A24" s="22"/>
      <c r="B24" s="35"/>
      <c r="C24" s="22"/>
      <c r="D24" s="22"/>
      <c r="E24" s="51"/>
      <c r="F24" s="51"/>
      <c r="G24" s="22"/>
      <c r="H24" s="22"/>
      <c r="I24" s="80" t="s">
        <v>44</v>
      </c>
      <c r="J24" s="81"/>
      <c r="K24" s="82">
        <f>SUM(K12:K21)+J23</f>
        <v>0</v>
      </c>
      <c r="L24" s="3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</row>
    <row r="25" ht="15.75" customHeight="1" spans="1:45" x14ac:dyDescent="0.25">
      <c r="A25" s="22"/>
      <c r="B25" s="83"/>
      <c r="C25" s="27"/>
      <c r="D25" s="27"/>
      <c r="E25" s="84"/>
      <c r="F25" s="84"/>
      <c r="G25" s="27"/>
      <c r="H25" s="85"/>
      <c r="I25" s="27"/>
      <c r="J25" s="27"/>
      <c r="K25" s="86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</row>
    <row r="26" ht="3.6" customHeight="1" spans="1:45" x14ac:dyDescent="0.25">
      <c r="A26" s="22"/>
      <c r="B26" s="87"/>
      <c r="C26" s="87"/>
      <c r="D26" s="87"/>
      <c r="E26" s="87"/>
      <c r="F26" s="87"/>
      <c r="G26" s="87"/>
      <c r="H26" s="88"/>
      <c r="I26" s="87"/>
      <c r="J26" s="89"/>
      <c r="K26" s="90"/>
      <c r="L26" s="35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</row>
    <row r="27" ht="14.45" customHeight="1" spans="1:45" x14ac:dyDescent="0.25">
      <c r="A27" s="22"/>
      <c r="B27" s="31"/>
      <c r="C27" s="31"/>
      <c r="D27" s="31"/>
      <c r="E27" s="31"/>
      <c r="F27" s="31"/>
      <c r="G27" s="31"/>
      <c r="H27" s="91"/>
      <c r="I27" s="31"/>
      <c r="J27" s="92"/>
      <c r="K27" s="93"/>
      <c r="L27" s="35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</row>
    <row r="28" ht="15" customHeight="1" spans="1:45" x14ac:dyDescent="0.25">
      <c r="A28" s="22"/>
      <c r="B28" s="1"/>
      <c r="C28" s="2"/>
      <c r="D28" s="2"/>
      <c r="E28" s="2"/>
      <c r="F28" s="2"/>
      <c r="G28" s="2"/>
      <c r="H28" s="2"/>
      <c r="I28" s="2"/>
      <c r="J28" s="2"/>
      <c r="K28" s="94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</row>
    <row r="29" ht="29.25" customHeight="1" spans="1:45" x14ac:dyDescent="0.25">
      <c r="A29" s="22"/>
      <c r="B29" s="25" t="s">
        <v>45</v>
      </c>
      <c r="C29" s="26"/>
      <c r="D29" s="26"/>
      <c r="E29" s="26"/>
      <c r="F29" s="26"/>
      <c r="G29" s="26"/>
      <c r="H29" s="26"/>
      <c r="I29" s="26"/>
      <c r="J29" s="27"/>
      <c r="K29" s="28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</row>
    <row r="30" ht="15" customHeight="1" spans="1:45" x14ac:dyDescent="0.25">
      <c r="A30" s="22"/>
      <c r="B30" s="29"/>
      <c r="C30" s="31"/>
      <c r="D30" s="31"/>
      <c r="E30" s="31"/>
      <c r="F30" s="31"/>
      <c r="G30" s="31"/>
      <c r="H30" s="31"/>
      <c r="I30" s="31"/>
      <c r="J30" s="31"/>
      <c r="K30" s="3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</row>
    <row r="31" ht="15" customHeight="1" spans="1:45" x14ac:dyDescent="0.25">
      <c r="A31" s="22"/>
      <c r="B31" s="95" t="s">
        <v>20</v>
      </c>
      <c r="C31" s="14" t="s">
        <v>3</v>
      </c>
      <c r="D31" s="14" t="s">
        <v>46</v>
      </c>
      <c r="E31" s="14" t="s">
        <v>47</v>
      </c>
      <c r="F31" s="57" t="s">
        <v>48</v>
      </c>
      <c r="G31" s="96"/>
      <c r="H31" s="58"/>
      <c r="I31" s="57" t="s">
        <v>49</v>
      </c>
      <c r="J31" s="14" t="s">
        <v>66</v>
      </c>
      <c r="K31" s="3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</row>
    <row r="32" ht="15" customHeight="1" spans="1:45" x14ac:dyDescent="0.25">
      <c r="A32" s="22"/>
      <c r="B32" s="97">
        <f t="shared" ref="B32:C35" si="4">IF(B12="","",B12)</f>
      </c>
      <c r="C32" s="98">
        <f t="shared" si="4"/>
      </c>
      <c r="D32" s="21">
        <f>IF(B32="","",INDEX('UEC Codes'!$A$1:$H$31,MATCH(C32,'UEC Codes'!$D$1:$D$35,0),5))</f>
      </c>
      <c r="E32" s="21">
        <f>IF(B32="","",INDEX('UEC Codes'!$A$1:$H$35,MATCH(D12,'UEC Codes'!$C$1:$C$35,0),2))</f>
      </c>
      <c r="F32" s="99">
        <f>IF(B32="","",INDEX('Dynamic GL'!$A$1:$D$57,MATCH(E12,'Dynamic GL'!$B$1:$B$57,0),2))</f>
      </c>
      <c r="G32" s="100"/>
      <c r="H32" s="101"/>
      <c r="I32" s="102">
        <f>IF(B32="","",INDEX('Dynamic GL'!$A$1:$D$57,MATCH(E12,'Dynamic GL'!$B$1:$B$57,0),1))</f>
      </c>
      <c r="J32" s="17">
        <f t="shared" ref="J32:J36" si="5">IF(K12="","",K12)</f>
      </c>
      <c r="K32" s="37"/>
      <c r="L32" s="22"/>
      <c r="M32" s="22"/>
      <c r="N32" s="33"/>
      <c r="O32" s="33"/>
      <c r="P32" s="34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</row>
    <row r="33" ht="15" customHeight="1" spans="1:45" x14ac:dyDescent="0.25">
      <c r="A33" s="22"/>
      <c r="B33" s="97">
        <f t="shared" si="4"/>
      </c>
      <c r="C33" s="98">
        <f t="shared" si="4"/>
      </c>
      <c r="D33" s="21">
        <f>IF(B33="","",INDEX('UEC Codes'!$A$1:$H$31,MATCH(C33,'UEC Codes'!$D$1:$D$35,0),5))</f>
      </c>
      <c r="E33" s="21">
        <f>IF(B33="","",INDEX('UEC Codes'!$A$1:$H$35,MATCH(D13,'UEC Codes'!$C$1:$C$35,0),2))</f>
      </c>
      <c r="F33" s="99">
        <f>IF(B33="","",INDEX('Dynamic GL'!$A$1:$D$57,MATCH(E13,'Dynamic GL'!$B$1:$B$57,0),2))</f>
      </c>
      <c r="G33" s="100"/>
      <c r="H33" s="101"/>
      <c r="I33" s="102">
        <f>IF(B33="","",INDEX('Dynamic GL'!$A$1:$D$57,MATCH(E13,'Dynamic GL'!$B$1:$B$57,0),1))</f>
      </c>
      <c r="J33" s="17">
        <f t="shared" si="5"/>
      </c>
      <c r="K33" s="37"/>
      <c r="L33" s="22"/>
      <c r="M33" s="22"/>
      <c r="N33" s="22"/>
      <c r="O33" s="33"/>
      <c r="P33" s="34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</row>
    <row r="34" ht="15" customHeight="1" spans="1:45" x14ac:dyDescent="0.25">
      <c r="A34" s="22"/>
      <c r="B34" s="97">
        <f t="shared" si="4"/>
      </c>
      <c r="C34" s="98">
        <f t="shared" si="4"/>
      </c>
      <c r="D34" s="21">
        <f>IF(B34="","",INDEX('UEC Codes'!$A$1:$H$31,MATCH(C34,'UEC Codes'!$D$1:$D$35,0),5))</f>
      </c>
      <c r="E34" s="21">
        <f>IF(B34="","",INDEX('UEC Codes'!$A$1:$H$35,MATCH(D14,'UEC Codes'!$C$1:$C$35,0),2))</f>
      </c>
      <c r="F34" s="99">
        <f>IF(B34="","",INDEX('Dynamic GL'!$A$1:$D$57,MATCH(E14,'Dynamic GL'!$B$1:$B$57,0),2))</f>
      </c>
      <c r="G34" s="100"/>
      <c r="H34" s="101"/>
      <c r="I34" s="102">
        <f>IF(B34="","",INDEX('Dynamic GL'!$A$1:$D$57,MATCH(E14,'Dynamic GL'!$B$1:$B$57,0),1))</f>
      </c>
      <c r="J34" s="17">
        <f t="shared" si="5"/>
      </c>
      <c r="K34" s="37"/>
      <c r="L34" s="22"/>
      <c r="M34" s="22"/>
      <c r="N34" s="22"/>
      <c r="O34" s="33"/>
      <c r="P34" s="34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</row>
    <row r="35" ht="15" customHeight="1" spans="1:45" x14ac:dyDescent="0.25">
      <c r="A35" s="22"/>
      <c r="B35" s="97">
        <f t="shared" si="4"/>
      </c>
      <c r="C35" s="21">
        <f t="shared" ref="C35:C41" si="6">IF(C15="","",C15)</f>
      </c>
      <c r="D35" s="21">
        <f>IF(B35="","",INDEX('UEC Codes'!$A$1:$H$31,MATCH(C35,'UEC Codes'!$D$1:$D$35,0),5))</f>
      </c>
      <c r="E35" s="21">
        <f>IF(B35="","",INDEX('UEC Codes'!$A$1:$H$35,MATCH(D15,'UEC Codes'!$C$1:$C$35,0),2))</f>
      </c>
      <c r="F35" s="99">
        <f>IF(B35="","",INDEX('Dynamic GL'!$A$1:$D$57,MATCH(E15,'Dynamic GL'!$B$1:$B$57,0),2))</f>
      </c>
      <c r="G35" s="100"/>
      <c r="H35" s="101"/>
      <c r="I35" s="102">
        <f>IF(B35="","",INDEX('Dynamic GL'!$A$1:$D$57,MATCH(E15,'Dynamic GL'!$B$1:$B$57,0),1))</f>
      </c>
      <c r="J35" s="17">
        <f t="shared" si="5"/>
      </c>
      <c r="K35" s="37"/>
      <c r="L35" s="22"/>
      <c r="M35" s="22"/>
      <c r="N35" s="22"/>
      <c r="O35" s="33"/>
      <c r="P35" s="34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</row>
    <row r="36" ht="15" customHeight="1" spans="1:45" x14ac:dyDescent="0.25">
      <c r="A36" s="22"/>
      <c r="B36" s="97">
        <f t="shared" ref="B36:B41" si="7">IF(B16="","",B16)</f>
      </c>
      <c r="C36" s="21">
        <f t="shared" si="6"/>
      </c>
      <c r="D36" s="21">
        <f>IF(B36="","",INDEX('UEC Codes'!$A$1:$H$31,MATCH(C36,'UEC Codes'!$D$1:$D$35,0),5))</f>
      </c>
      <c r="E36" s="21">
        <f>IF(B36="","",INDEX('UEC Codes'!$A$1:$H$35,MATCH(D16,'UEC Codes'!$C$1:$C$35,0),2))</f>
      </c>
      <c r="F36" s="99">
        <f>IF(B36="","",INDEX('Dynamic GL'!$A$1:$D$57,MATCH(E16,'Dynamic GL'!$B$1:$B$57,0),2))</f>
      </c>
      <c r="G36" s="100"/>
      <c r="H36" s="101"/>
      <c r="I36" s="102">
        <f>IF(B36="","",INDEX('Dynamic GL'!$A$1:$D$57,MATCH(E16,'Dynamic GL'!$B$1:$B$57,0),1))</f>
      </c>
      <c r="J36" s="17">
        <f t="shared" si="5"/>
      </c>
      <c r="K36" s="37"/>
      <c r="L36" s="22"/>
      <c r="M36" s="22"/>
      <c r="N36" s="22"/>
      <c r="O36" s="33"/>
      <c r="P36" s="34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</row>
    <row r="37" ht="15" customHeight="1" spans="1:45" x14ac:dyDescent="0.25">
      <c r="A37" s="22"/>
      <c r="B37" s="97">
        <f t="shared" si="7"/>
      </c>
      <c r="C37" s="21">
        <f t="shared" si="6"/>
      </c>
      <c r="D37" s="21">
        <f>IF(B37="","",INDEX('UEC Codes'!$A$1:$H$31,MATCH(C37,'UEC Codes'!$D$1:$D$35,0),5))</f>
      </c>
      <c r="E37" s="21">
        <f>IF(B37="","",INDEX('UEC Codes'!$A$1:$H$35,MATCH(D17,'UEC Codes'!$C$1:$C$35,0),2))</f>
      </c>
      <c r="F37" s="99">
        <f>IF(B37="","",INDEX('Dynamic GL'!$A$1:$D$57,MATCH(E17,'Dynamic GL'!$B$1:$B$57,0),2))</f>
      </c>
      <c r="G37" s="100"/>
      <c r="H37" s="101"/>
      <c r="I37" s="102">
        <f>IF(B37="","",INDEX('Dynamic GL'!$A$1:$D$57,MATCH(E17,'Dynamic GL'!$B$1:$B$57,0),1))</f>
      </c>
      <c r="J37" s="17">
        <f t="shared" ref="J37:J41" si="8">IF(K17="","",K17)</f>
      </c>
      <c r="K37" s="37"/>
      <c r="L37" s="22"/>
      <c r="M37" s="22"/>
      <c r="N37" s="22"/>
      <c r="O37" s="33"/>
      <c r="P37" s="34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</row>
    <row r="38" ht="15" customHeight="1" spans="1:45" x14ac:dyDescent="0.25">
      <c r="A38" s="22"/>
      <c r="B38" s="97">
        <f t="shared" si="7"/>
      </c>
      <c r="C38" s="21">
        <f t="shared" si="6"/>
      </c>
      <c r="D38" s="21">
        <f>IF(B38="","",INDEX('UEC Codes'!$A$1:$H$31,MATCH(C38,'UEC Codes'!$D$1:$D$35,0),5))</f>
      </c>
      <c r="E38" s="21">
        <f>IF(B38="","",INDEX('UEC Codes'!$A$1:$H$35,MATCH(D18,'UEC Codes'!$C$1:$C$35,0),2))</f>
      </c>
      <c r="F38" s="99">
        <f>IF(B38="","",INDEX('Dynamic GL'!$A$1:$D$57,MATCH(E18,'Dynamic GL'!$B$1:$B$57,0),2))</f>
      </c>
      <c r="G38" s="100"/>
      <c r="H38" s="101"/>
      <c r="I38" s="102">
        <f>IF(B38="","",INDEX('Dynamic GL'!$A$1:$D$57,MATCH(E18,'Dynamic GL'!$B$1:$B$57,0),1))</f>
      </c>
      <c r="J38" s="17">
        <f t="shared" si="8"/>
      </c>
      <c r="K38" s="37"/>
      <c r="L38" s="22"/>
      <c r="M38" s="22"/>
      <c r="N38" s="22"/>
      <c r="O38" s="33"/>
      <c r="P38" s="34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</row>
    <row r="39" ht="15" customHeight="1" spans="1:45" x14ac:dyDescent="0.25">
      <c r="A39" s="22"/>
      <c r="B39" s="97">
        <f t="shared" si="7"/>
      </c>
      <c r="C39" s="21">
        <f t="shared" si="6"/>
      </c>
      <c r="D39" s="21">
        <f>IF(B39="","",INDEX('UEC Codes'!$A$1:$H$31,MATCH(C39,'UEC Codes'!$D$1:$D$35,0),5))</f>
      </c>
      <c r="E39" s="21">
        <f>IF(B39="","",INDEX('UEC Codes'!$A$1:$H$35,MATCH(D19,'UEC Codes'!$C$1:$C$35,0),2))</f>
      </c>
      <c r="F39" s="99">
        <f>IF(B39="","",INDEX('Dynamic GL'!$A$1:$D$57,MATCH(E19,'Dynamic GL'!$B$1:$B$57,0),2))</f>
      </c>
      <c r="G39" s="100"/>
      <c r="H39" s="101"/>
      <c r="I39" s="102">
        <f>IF(B39="","",INDEX('Dynamic GL'!$A$1:$D$57,MATCH(E19,'Dynamic GL'!$B$1:$B$57,0),1))</f>
      </c>
      <c r="J39" s="17">
        <f t="shared" si="8"/>
      </c>
      <c r="K39" s="37"/>
      <c r="L39" s="22"/>
      <c r="M39" s="22"/>
      <c r="N39" s="22"/>
      <c r="O39" s="33"/>
      <c r="P39" s="34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</row>
    <row r="40" ht="15" customHeight="1" spans="1:45" x14ac:dyDescent="0.25">
      <c r="A40" s="22"/>
      <c r="B40" s="97">
        <f t="shared" si="7"/>
      </c>
      <c r="C40" s="21">
        <f t="shared" si="6"/>
      </c>
      <c r="D40" s="21">
        <f>IF(B40="","",INDEX('UEC Codes'!$A$1:$H$31,MATCH(C40,'UEC Codes'!$D$1:$D$35,0),5))</f>
      </c>
      <c r="E40" s="21">
        <f>IF(B40="","",INDEX('UEC Codes'!$A$1:$H$35,MATCH(D20,'UEC Codes'!$C$1:$C$35,0),2))</f>
      </c>
      <c r="F40" s="99">
        <f>IF(B40="","",INDEX('Dynamic GL'!$A$1:$D$57,MATCH(E20,'Dynamic GL'!$B$1:$B$57,0),2))</f>
      </c>
      <c r="G40" s="100"/>
      <c r="H40" s="101"/>
      <c r="I40" s="102">
        <f>IF(B40="","",INDEX('Dynamic GL'!$A$1:$D$57,MATCH(E20,'Dynamic GL'!$B$1:$B$57,0),1))</f>
      </c>
      <c r="J40" s="17">
        <f t="shared" si="8"/>
      </c>
      <c r="K40" s="37"/>
      <c r="L40" s="22"/>
      <c r="M40" s="22"/>
      <c r="N40" s="22"/>
      <c r="O40" s="33"/>
      <c r="P40" s="34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</row>
    <row r="41" ht="14.45" customHeight="1" spans="1:45" x14ac:dyDescent="0.25">
      <c r="A41" s="22"/>
      <c r="B41" s="97">
        <f t="shared" si="7"/>
      </c>
      <c r="C41" s="21">
        <f t="shared" si="6"/>
      </c>
      <c r="D41" s="21">
        <f>IF(B41="","",INDEX('UEC Codes'!$A$1:$H$31,MATCH(C41,'UEC Codes'!$D$1:$D$35,0),5))</f>
      </c>
      <c r="E41" s="21">
        <f>IF(B41="","",INDEX('UEC Codes'!$A$1:$H$35,MATCH(D21,'UEC Codes'!$C$1:$C$35,0),2))</f>
      </c>
      <c r="F41" s="99">
        <f>IF(B41="","",INDEX('Dynamic GL'!$A$1:$D$57,MATCH(E21,'Dynamic GL'!$B$1:$B$57,0),2))</f>
      </c>
      <c r="G41" s="100"/>
      <c r="H41" s="101"/>
      <c r="I41" s="102">
        <f>IF(B41="","",INDEX('Dynamic GL'!$A$1:$D$57,MATCH(E21,'Dynamic GL'!$B$1:$B$57,0),1))</f>
      </c>
      <c r="J41" s="17">
        <f t="shared" si="8"/>
      </c>
      <c r="K41" s="37"/>
      <c r="L41" s="22"/>
      <c r="M41" s="22"/>
      <c r="N41" s="22"/>
      <c r="O41" s="33"/>
      <c r="P41" s="34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</row>
    <row r="42" ht="14.45" customHeight="1" spans="1:45" x14ac:dyDescent="0.25">
      <c r="A42" s="22"/>
      <c r="B42" s="103"/>
      <c r="C42" s="104"/>
      <c r="D42" s="104"/>
      <c r="E42" s="104"/>
      <c r="F42" s="51"/>
      <c r="G42" s="51"/>
      <c r="H42" s="51"/>
      <c r="I42" s="80" t="s">
        <v>67</v>
      </c>
      <c r="J42" s="105">
        <f>J23</f>
        <v>0</v>
      </c>
      <c r="K42" s="37"/>
      <c r="L42" s="22"/>
      <c r="M42" s="22"/>
      <c r="N42" s="22"/>
      <c r="O42" s="22"/>
      <c r="P42" s="60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  <row r="43" ht="14.45" customHeight="1" spans="1:45" x14ac:dyDescent="0.25">
      <c r="A43" s="22"/>
      <c r="B43" s="103"/>
      <c r="C43" s="104"/>
      <c r="D43" s="104"/>
      <c r="E43" s="104"/>
      <c r="F43" s="51"/>
      <c r="G43" s="51"/>
      <c r="H43" s="51"/>
      <c r="I43" s="106"/>
      <c r="J43" s="107"/>
      <c r="K43" s="37"/>
      <c r="L43" s="22"/>
      <c r="M43" s="22"/>
      <c r="N43" s="22"/>
      <c r="O43" s="22"/>
      <c r="P43" s="60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</row>
    <row r="44" ht="15.75" customHeight="1" spans="1:45" x14ac:dyDescent="0.25">
      <c r="A44" s="22"/>
      <c r="B44" s="35"/>
      <c r="C44" s="22"/>
      <c r="D44" s="22"/>
      <c r="E44" s="22"/>
      <c r="F44" s="22"/>
      <c r="G44" s="22"/>
      <c r="H44" s="22"/>
      <c r="I44" s="22"/>
      <c r="J44" s="80" t="s">
        <v>68</v>
      </c>
      <c r="K44" s="105">
        <f>J22</f>
        <v>0</v>
      </c>
      <c r="L44" s="22"/>
      <c r="M44" s="22"/>
      <c r="N44" s="22"/>
      <c r="O44" s="22"/>
      <c r="P44" s="60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</row>
    <row r="45" ht="15.75" customHeight="1" spans="1:45" x14ac:dyDescent="0.25">
      <c r="A45" s="22"/>
      <c r="B45" s="35"/>
      <c r="C45" s="22"/>
      <c r="D45" s="22"/>
      <c r="E45" s="22"/>
      <c r="F45" s="22"/>
      <c r="G45" s="22"/>
      <c r="H45" s="22"/>
      <c r="I45" s="22"/>
      <c r="J45" s="80" t="s">
        <v>44</v>
      </c>
      <c r="K45" s="105">
        <f>SUM(J32:J42)</f>
        <v>0</v>
      </c>
      <c r="L45" s="22"/>
      <c r="M45" s="22"/>
      <c r="N45" s="22"/>
      <c r="O45" s="22"/>
      <c r="P45" s="6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</row>
    <row r="46" ht="2.45" customHeight="1" spans="1:45" x14ac:dyDescent="0.25">
      <c r="A46" s="22"/>
      <c r="B46" s="35"/>
      <c r="C46" s="22"/>
      <c r="D46" s="22"/>
      <c r="E46" s="22"/>
      <c r="F46" s="22"/>
      <c r="G46" s="22"/>
      <c r="H46" s="22"/>
      <c r="I46" s="22"/>
      <c r="J46" s="22"/>
      <c r="K46" s="37"/>
      <c r="L46" s="22"/>
      <c r="M46" s="22"/>
      <c r="N46" s="22"/>
      <c r="O46" s="22"/>
      <c r="P46" s="6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</row>
    <row r="47" ht="3.6" customHeight="1" spans="1:45" x14ac:dyDescent="0.25">
      <c r="A47" s="22"/>
      <c r="B47" s="90"/>
      <c r="C47" s="87"/>
      <c r="D47" s="87"/>
      <c r="E47" s="87"/>
      <c r="F47" s="87"/>
      <c r="G47" s="87"/>
      <c r="H47" s="87"/>
      <c r="I47" s="87"/>
      <c r="J47" s="87"/>
      <c r="K47" s="108"/>
      <c r="L47" s="22"/>
      <c r="M47" s="22"/>
      <c r="N47" s="22"/>
      <c r="O47" s="22"/>
      <c r="P47" s="6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</row>
    <row r="48" ht="15.75" customHeight="1" hidden="1" spans="2:16" x14ac:dyDescent="0.25">
      <c r="B48" s="109"/>
      <c r="C48" s="110"/>
      <c r="D48" s="110"/>
      <c r="E48" s="110"/>
      <c r="F48" s="110"/>
      <c r="G48" s="110"/>
      <c r="H48" s="110"/>
      <c r="I48" s="110"/>
      <c r="J48" s="110"/>
      <c r="K48" s="111"/>
      <c r="P48" s="18"/>
    </row>
    <row r="49" ht="15" customHeight="1" hidden="1" spans="11:11" x14ac:dyDescent="0.25">
      <c r="K49" s="112"/>
    </row>
    <row r="50" ht="2.1" customHeight="1" x14ac:dyDescent="0.25"/>
    <row r="51" ht="14.1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56" ht="14.45" customHeight="1" hidden="1" x14ac:dyDescent="0.25"/>
    <row r="57" ht="14.45" customHeight="1" hidden="1" x14ac:dyDescent="0.25"/>
    <row r="1048574" ht="29.1" customHeight="1" hidden="1" x14ac:dyDescent="0.25"/>
    <row r="1048575" ht="36" customHeight="1" hidden="1" x14ac:dyDescent="0.25"/>
    <row r="1048576" ht="15" customHeight="1" hidden="1" x14ac:dyDescent="0.25"/>
  </sheetData>
  <sheetProtection sheet="1" formatCells="0" formatColumns="0" formatRows="0" insertHyperlinks="0" algorithmName="SHA-512" hashValue="t2M8YRnpukF0lj832PYDvHFoqZP2BIJG1am6lJKtCM5iQcYLYa74SdZsppCjSWQuYQtIARJQzPYSAXnkJ5zelA==" saltValue="/oohkFEUSFQclc2hEN+VMQ==" spinCount="100000"/>
  <mergeCells count="38">
    <mergeCell ref="B2:I2"/>
    <mergeCell ref="C3:D3"/>
    <mergeCell ref="C4:D4"/>
    <mergeCell ref="C5:D5"/>
    <mergeCell ref="C6:D6"/>
    <mergeCell ref="G6:J8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J22:K22"/>
    <mergeCell ref="J23:K23"/>
    <mergeCell ref="E24:F24"/>
    <mergeCell ref="I24:J24"/>
    <mergeCell ref="E25:F25"/>
    <mergeCell ref="B29:I29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</mergeCells>
  <conditionalFormatting sqref="K215">
    <cfRule type="expression" dxfId="0" priority="75">
      <formula>IF($C$7&lt;10,TRUE,FALSE)</formula>
    </cfRule>
  </conditionalFormatting>
  <dataValidations count="4">
    <dataValidation type="list" allowBlank="1" showInputMessage="1" showErrorMessage="1" sqref="C12:C21">
      <formula1>$N$3:$N$8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$R12:$AF12</formula1>
    </dataValidation>
    <dataValidation type="date" allowBlank="1" showInputMessage="1" showErrorMessage="1" sqref="E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48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G1" t="s">
        <v>51</v>
      </c>
    </row>
    <row r="2" spans="1:7" x14ac:dyDescent="0.25">
      <c r="A2" t="s">
        <v>433</v>
      </c>
      <c r="B2" t="s">
        <v>434</v>
      </c>
      <c r="C2" t="str">
        <f t="shared" ref="C2:C28" si="0">A2&amp;" "&amp;B2</f>
        <v>Alexa Metallic</v>
      </c>
      <c r="D2" t="s">
        <v>435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G3" t="s">
        <v>5</v>
      </c>
    </row>
    <row r="4" spans="1:4" x14ac:dyDescent="0.25">
      <c r="A4" t="s">
        <v>299</v>
      </c>
      <c r="B4" t="s">
        <v>300</v>
      </c>
      <c r="C4" t="str">
        <f t="shared" si="0"/>
        <v>Andrea Durfee</v>
      </c>
      <c r="D4" t="s">
        <v>436</v>
      </c>
    </row>
    <row r="5" spans="1:4" x14ac:dyDescent="0.25">
      <c r="A5" t="s">
        <v>437</v>
      </c>
      <c r="B5" t="s">
        <v>438</v>
      </c>
      <c r="C5" t="str">
        <f t="shared" si="0"/>
        <v>Blaise Eygun</v>
      </c>
      <c r="D5" t="s">
        <v>439</v>
      </c>
    </row>
    <row r="6" spans="1:4" x14ac:dyDescent="0.25">
      <c r="A6" t="s">
        <v>440</v>
      </c>
      <c r="B6" t="s">
        <v>441</v>
      </c>
      <c r="C6" t="str">
        <f t="shared" si="0"/>
        <v>Carrie Amero</v>
      </c>
      <c r="D6" t="s">
        <v>442</v>
      </c>
    </row>
    <row r="7" spans="1:4" x14ac:dyDescent="0.25">
      <c r="A7" t="s">
        <v>315</v>
      </c>
      <c r="B7" t="s">
        <v>316</v>
      </c>
      <c r="C7" t="str">
        <f t="shared" si="0"/>
        <v>Chris Fitzner</v>
      </c>
      <c r="D7" t="s">
        <v>443</v>
      </c>
    </row>
    <row r="8" spans="1:4" x14ac:dyDescent="0.25">
      <c r="A8" t="s">
        <v>318</v>
      </c>
      <c r="B8" t="s">
        <v>319</v>
      </c>
      <c r="C8" t="str">
        <f t="shared" si="0"/>
        <v>Christopher Seymour</v>
      </c>
      <c r="D8" s="332" t="s">
        <v>444</v>
      </c>
    </row>
    <row r="9" spans="1:4" x14ac:dyDescent="0.25">
      <c r="A9" t="s">
        <v>445</v>
      </c>
      <c r="B9" t="s">
        <v>446</v>
      </c>
      <c r="C9" t="str">
        <f t="shared" si="0"/>
        <v>Claire Landis</v>
      </c>
      <c r="D9" s="332" t="s">
        <v>447</v>
      </c>
    </row>
    <row r="10" spans="1:4" x14ac:dyDescent="0.25">
      <c r="A10" t="s">
        <v>448</v>
      </c>
      <c r="B10" t="s">
        <v>449</v>
      </c>
      <c r="C10" t="str">
        <f t="shared" si="0"/>
        <v>Dami Bankole</v>
      </c>
      <c r="D10" t="s">
        <v>450</v>
      </c>
    </row>
    <row r="11" spans="1:4" x14ac:dyDescent="0.25">
      <c r="A11" t="s">
        <v>327</v>
      </c>
      <c r="B11" t="s">
        <v>328</v>
      </c>
      <c r="C11" t="str">
        <f t="shared" si="0"/>
        <v>Dawn Matheson</v>
      </c>
      <c r="D11" t="s">
        <v>451</v>
      </c>
    </row>
    <row r="12" spans="1:4" x14ac:dyDescent="0.25">
      <c r="A12" t="s">
        <v>452</v>
      </c>
      <c r="B12" t="s">
        <v>453</v>
      </c>
      <c r="C12" t="str">
        <f t="shared" si="0"/>
        <v>Emma MacDonald</v>
      </c>
      <c r="D12" t="s">
        <v>454</v>
      </c>
    </row>
    <row r="13" spans="1:4" x14ac:dyDescent="0.25">
      <c r="A13" t="s">
        <v>455</v>
      </c>
      <c r="B13" t="s">
        <v>453</v>
      </c>
      <c r="C13" t="str">
        <f t="shared" si="0"/>
        <v>Eve MacDonald</v>
      </c>
      <c r="D13" t="s">
        <v>456</v>
      </c>
    </row>
    <row r="14" spans="1:4" x14ac:dyDescent="0.25">
      <c r="A14" t="s">
        <v>339</v>
      </c>
      <c r="B14" t="s">
        <v>342</v>
      </c>
      <c r="C14" t="str">
        <f t="shared" si="0"/>
        <v>Holly Griffiths</v>
      </c>
      <c r="D14" t="s">
        <v>457</v>
      </c>
    </row>
    <row r="15" spans="1:4" x14ac:dyDescent="0.25">
      <c r="A15" t="s">
        <v>458</v>
      </c>
      <c r="B15" t="s">
        <v>459</v>
      </c>
      <c r="C15" t="str">
        <f t="shared" si="0"/>
        <v>Jalisa Charles</v>
      </c>
      <c r="D15" t="s">
        <v>460</v>
      </c>
    </row>
    <row r="16" spans="1:4" x14ac:dyDescent="0.25">
      <c r="A16" t="s">
        <v>350</v>
      </c>
      <c r="B16" t="s">
        <v>351</v>
      </c>
      <c r="C16" t="str">
        <f t="shared" si="0"/>
        <v>Jocelyn Marshall</v>
      </c>
      <c r="D16" t="s">
        <v>461</v>
      </c>
    </row>
    <row r="17" spans="1:4" x14ac:dyDescent="0.25">
      <c r="A17" t="s">
        <v>462</v>
      </c>
      <c r="B17" t="s">
        <v>463</v>
      </c>
      <c r="C17" t="str">
        <f t="shared" si="0"/>
        <v>Levi Morrison</v>
      </c>
      <c r="D17" t="s">
        <v>464</v>
      </c>
    </row>
    <row r="18" spans="1:4" x14ac:dyDescent="0.25">
      <c r="A18" t="s">
        <v>465</v>
      </c>
      <c r="B18" t="s">
        <v>466</v>
      </c>
      <c r="C18" t="str">
        <f t="shared" si="0"/>
        <v>Marina Muberwa</v>
      </c>
      <c r="D18" t="s">
        <v>467</v>
      </c>
    </row>
    <row r="19" spans="1:4" x14ac:dyDescent="0.25">
      <c r="A19" t="s">
        <v>388</v>
      </c>
      <c r="B19" t="s">
        <v>468</v>
      </c>
      <c r="C19" t="str">
        <f t="shared" si="0"/>
        <v>Matthew Hill</v>
      </c>
      <c r="D19" t="s">
        <v>469</v>
      </c>
    </row>
    <row r="20" spans="1:4" x14ac:dyDescent="0.25">
      <c r="A20" t="s">
        <v>388</v>
      </c>
      <c r="B20" t="s">
        <v>389</v>
      </c>
      <c r="C20" t="str">
        <f t="shared" si="0"/>
        <v>Matthew Kneen-Teed</v>
      </c>
      <c r="D20" t="s">
        <v>470</v>
      </c>
    </row>
    <row r="21" spans="1:4" x14ac:dyDescent="0.25">
      <c r="A21" t="s">
        <v>388</v>
      </c>
      <c r="B21" t="s">
        <v>386</v>
      </c>
      <c r="C21" t="str">
        <f t="shared" si="0"/>
        <v>Matthew Paul</v>
      </c>
      <c r="D21" t="s">
        <v>471</v>
      </c>
    </row>
    <row r="22" spans="1:4" x14ac:dyDescent="0.25">
      <c r="A22" t="s">
        <v>392</v>
      </c>
      <c r="B22" t="s">
        <v>372</v>
      </c>
      <c r="C22" t="str">
        <f t="shared" si="0"/>
        <v>Megan Wright</v>
      </c>
      <c r="D22" t="s">
        <v>472</v>
      </c>
    </row>
    <row r="23" spans="1:4" x14ac:dyDescent="0.25">
      <c r="A23" t="s">
        <v>408</v>
      </c>
      <c r="B23" t="s">
        <v>409</v>
      </c>
      <c r="C23" t="str">
        <f t="shared" si="0"/>
        <v>Samson Tang</v>
      </c>
      <c r="D23" s="332" t="s">
        <v>473</v>
      </c>
    </row>
    <row r="24" spans="1:4" x14ac:dyDescent="0.25">
      <c r="A24" t="s">
        <v>414</v>
      </c>
      <c r="B24" t="s">
        <v>415</v>
      </c>
      <c r="C24" t="str">
        <f t="shared" si="0"/>
        <v>Seyit Tumturk</v>
      </c>
      <c r="D24" t="s">
        <v>474</v>
      </c>
    </row>
    <row r="25" spans="1:4" x14ac:dyDescent="0.25">
      <c r="A25" t="s">
        <v>420</v>
      </c>
      <c r="B25" t="s">
        <v>421</v>
      </c>
      <c r="C25" t="str">
        <f t="shared" si="0"/>
        <v>Thadakorn Narakol</v>
      </c>
      <c r="D25" s="332" t="s">
        <v>475</v>
      </c>
    </row>
    <row r="26" spans="1:4" x14ac:dyDescent="0.25">
      <c r="A26" t="s">
        <v>428</v>
      </c>
      <c r="B26" t="s">
        <v>428</v>
      </c>
      <c r="C26" t="str">
        <f t="shared" si="0"/>
        <v>Vaibhav Vaibhav</v>
      </c>
      <c r="D26" s="332" t="s">
        <v>476</v>
      </c>
    </row>
    <row r="27" spans="1:4" x14ac:dyDescent="0.25">
      <c r="A27" t="s">
        <v>430</v>
      </c>
      <c r="B27" t="s">
        <v>431</v>
      </c>
      <c r="C27" t="str">
        <f t="shared" si="0"/>
        <v>Vanessa Lilly</v>
      </c>
      <c r="D27" t="s">
        <v>477</v>
      </c>
    </row>
    <row r="28" spans="1:4" x14ac:dyDescent="0.25">
      <c r="A28" t="s">
        <v>478</v>
      </c>
      <c r="B28" t="s">
        <v>479</v>
      </c>
      <c r="C28" t="str">
        <f t="shared" si="0"/>
        <v>Vincenzo Corelli</v>
      </c>
      <c r="D28" t="s">
        <v>480</v>
      </c>
    </row>
  </sheetData>
  <hyperlinks>
    <hyperlink ref="D3" r:id="rId1"/>
    <hyperlink ref="D8" r:id="rId2"/>
    <hyperlink ref="D9" r:id="rId3"/>
    <hyperlink ref="D23" r:id="rId4"/>
    <hyperlink ref="D25" r:id="rId5"/>
    <hyperlink ref="D26" r:id="rId6"/>
  </hyperlinks>
  <pageMargins left="0.7" right="0.7" top="0.75" bottom="0.75" header="0.3" footer="0.3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G1" t="s">
        <v>51</v>
      </c>
    </row>
    <row r="2" spans="1:7" x14ac:dyDescent="0.25">
      <c r="A2" t="s">
        <v>433</v>
      </c>
      <c r="B2" t="s">
        <v>434</v>
      </c>
      <c r="C2" t="str">
        <f t="shared" ref="C2:C28" si="0">A2&amp;" "&amp;B2</f>
        <v>Alexa Metallic</v>
      </c>
      <c r="D2" t="s">
        <v>435</v>
      </c>
      <c r="G2" t="s">
        <v>294</v>
      </c>
    </row>
    <row r="3" spans="1:7" x14ac:dyDescent="0.25">
      <c r="A3" t="s">
        <v>295</v>
      </c>
      <c r="B3" t="s">
        <v>296</v>
      </c>
      <c r="C3" t="str">
        <f>Table1[[#This Row],[First name]]&amp;" "&amp;Table1[[#This Row],[Last name]]</f>
        <v>Amber Jadis</v>
      </c>
      <c r="D3" s="332" t="s">
        <v>297</v>
      </c>
      <c r="G3" t="s">
        <v>5</v>
      </c>
    </row>
    <row r="4" spans="1:4" x14ac:dyDescent="0.25">
      <c r="A4" t="s">
        <v>299</v>
      </c>
      <c r="B4" t="s">
        <v>300</v>
      </c>
      <c r="C4" t="str">
        <f t="shared" si="0"/>
        <v>Andrea Durfee</v>
      </c>
      <c r="D4" t="s">
        <v>436</v>
      </c>
    </row>
    <row r="5" spans="1:4" x14ac:dyDescent="0.25">
      <c r="A5" t="s">
        <v>437</v>
      </c>
      <c r="B5" t="s">
        <v>438</v>
      </c>
      <c r="C5" t="str">
        <f t="shared" si="0"/>
        <v>Blaise Eygun</v>
      </c>
      <c r="D5" t="s">
        <v>439</v>
      </c>
    </row>
    <row r="6" spans="1:4" x14ac:dyDescent="0.25">
      <c r="A6" t="s">
        <v>440</v>
      </c>
      <c r="B6" t="s">
        <v>441</v>
      </c>
      <c r="C6" t="str">
        <f t="shared" si="0"/>
        <v>Carrie Amero</v>
      </c>
      <c r="D6" t="s">
        <v>442</v>
      </c>
    </row>
    <row r="7" spans="1:4" x14ac:dyDescent="0.25">
      <c r="A7" t="s">
        <v>315</v>
      </c>
      <c r="B7" t="s">
        <v>316</v>
      </c>
      <c r="C7" t="str">
        <f t="shared" si="0"/>
        <v>Chris Fitzner</v>
      </c>
      <c r="D7" t="s">
        <v>443</v>
      </c>
    </row>
    <row r="8" spans="1:4" x14ac:dyDescent="0.25">
      <c r="A8" t="s">
        <v>318</v>
      </c>
      <c r="B8" t="s">
        <v>319</v>
      </c>
      <c r="C8" t="str">
        <f t="shared" si="0"/>
        <v>Christopher Seymour</v>
      </c>
      <c r="D8" t="s">
        <v>481</v>
      </c>
    </row>
    <row r="9" spans="1:4" x14ac:dyDescent="0.25">
      <c r="A9" t="s">
        <v>445</v>
      </c>
      <c r="B9" t="s">
        <v>446</v>
      </c>
      <c r="C9" t="str">
        <f t="shared" si="0"/>
        <v>Claire Landis</v>
      </c>
      <c r="D9" t="s">
        <v>482</v>
      </c>
    </row>
    <row r="10" spans="1:4" x14ac:dyDescent="0.25">
      <c r="A10" t="s">
        <v>448</v>
      </c>
      <c r="B10" t="s">
        <v>449</v>
      </c>
      <c r="C10" t="str">
        <f t="shared" si="0"/>
        <v>Dami Bankole</v>
      </c>
      <c r="D10" t="s">
        <v>450</v>
      </c>
    </row>
    <row r="11" spans="1:4" x14ac:dyDescent="0.25">
      <c r="A11" t="s">
        <v>327</v>
      </c>
      <c r="B11" t="s">
        <v>328</v>
      </c>
      <c r="C11" t="str">
        <f t="shared" si="0"/>
        <v>Dawn Matheson</v>
      </c>
      <c r="D11" t="s">
        <v>451</v>
      </c>
    </row>
    <row r="12" spans="1:4" x14ac:dyDescent="0.25">
      <c r="A12" t="s">
        <v>452</v>
      </c>
      <c r="B12" t="s">
        <v>453</v>
      </c>
      <c r="C12" t="str">
        <f t="shared" si="0"/>
        <v>Emma MacDonald</v>
      </c>
      <c r="D12" t="s">
        <v>454</v>
      </c>
    </row>
    <row r="13" spans="1:4" x14ac:dyDescent="0.25">
      <c r="A13" t="s">
        <v>455</v>
      </c>
      <c r="B13" t="s">
        <v>453</v>
      </c>
      <c r="C13" t="str">
        <f t="shared" si="0"/>
        <v>Eve MacDonald</v>
      </c>
      <c r="D13" t="s">
        <v>456</v>
      </c>
    </row>
    <row r="14" spans="1:4" x14ac:dyDescent="0.25">
      <c r="A14" t="s">
        <v>339</v>
      </c>
      <c r="B14" t="s">
        <v>342</v>
      </c>
      <c r="C14" t="str">
        <f t="shared" si="0"/>
        <v>Holly Griffiths</v>
      </c>
      <c r="D14" t="s">
        <v>457</v>
      </c>
    </row>
    <row r="15" spans="1:4" x14ac:dyDescent="0.25">
      <c r="A15" t="s">
        <v>458</v>
      </c>
      <c r="B15" t="s">
        <v>459</v>
      </c>
      <c r="C15" t="str">
        <f t="shared" si="0"/>
        <v>Jalisa Charles</v>
      </c>
      <c r="D15" t="s">
        <v>460</v>
      </c>
    </row>
    <row r="16" spans="1:4" x14ac:dyDescent="0.25">
      <c r="A16" t="s">
        <v>350</v>
      </c>
      <c r="B16" t="s">
        <v>351</v>
      </c>
      <c r="C16" t="str">
        <f t="shared" si="0"/>
        <v>Jocelyn Marshall</v>
      </c>
      <c r="D16" t="s">
        <v>461</v>
      </c>
    </row>
    <row r="17" spans="1:4" x14ac:dyDescent="0.25">
      <c r="A17" t="s">
        <v>462</v>
      </c>
      <c r="B17" t="s">
        <v>463</v>
      </c>
      <c r="C17" t="str">
        <f t="shared" si="0"/>
        <v>Levi Morrison</v>
      </c>
      <c r="D17" t="s">
        <v>464</v>
      </c>
    </row>
    <row r="18" spans="1:4" x14ac:dyDescent="0.25">
      <c r="A18" t="s">
        <v>465</v>
      </c>
      <c r="B18" t="s">
        <v>466</v>
      </c>
      <c r="C18" t="str">
        <f t="shared" si="0"/>
        <v>Marina Muberwa</v>
      </c>
      <c r="D18" t="s">
        <v>467</v>
      </c>
    </row>
    <row r="19" spans="1:4" x14ac:dyDescent="0.25">
      <c r="A19" t="s">
        <v>388</v>
      </c>
      <c r="B19" t="s">
        <v>468</v>
      </c>
      <c r="C19" t="str">
        <f t="shared" si="0"/>
        <v>Matthew Hill</v>
      </c>
      <c r="D19" t="s">
        <v>469</v>
      </c>
    </row>
    <row r="20" spans="1:4" x14ac:dyDescent="0.25">
      <c r="A20" t="s">
        <v>388</v>
      </c>
      <c r="B20" t="s">
        <v>389</v>
      </c>
      <c r="C20" t="str">
        <f t="shared" si="0"/>
        <v>Matthew Kneen-Teed</v>
      </c>
      <c r="D20" t="s">
        <v>470</v>
      </c>
    </row>
    <row r="21" spans="1:4" x14ac:dyDescent="0.25">
      <c r="A21" t="s">
        <v>388</v>
      </c>
      <c r="B21" t="s">
        <v>386</v>
      </c>
      <c r="C21" t="str">
        <f t="shared" si="0"/>
        <v>Matthew Paul</v>
      </c>
      <c r="D21" t="s">
        <v>471</v>
      </c>
    </row>
    <row r="22" spans="1:4" x14ac:dyDescent="0.25">
      <c r="A22" t="s">
        <v>392</v>
      </c>
      <c r="B22" t="s">
        <v>372</v>
      </c>
      <c r="C22" t="str">
        <f t="shared" si="0"/>
        <v>Megan Wright</v>
      </c>
      <c r="D22" t="s">
        <v>472</v>
      </c>
    </row>
    <row r="23" spans="1:4" x14ac:dyDescent="0.25">
      <c r="A23" t="s">
        <v>408</v>
      </c>
      <c r="B23" t="s">
        <v>409</v>
      </c>
      <c r="C23" t="str">
        <f t="shared" si="0"/>
        <v>Samson Tang</v>
      </c>
      <c r="D23" t="s">
        <v>483</v>
      </c>
    </row>
    <row r="24" spans="1:4" x14ac:dyDescent="0.25">
      <c r="A24" t="s">
        <v>414</v>
      </c>
      <c r="B24" t="s">
        <v>415</v>
      </c>
      <c r="C24" t="str">
        <f t="shared" si="0"/>
        <v>Seyit Tumturk</v>
      </c>
      <c r="D24" t="s">
        <v>474</v>
      </c>
    </row>
    <row r="25" spans="1:4" x14ac:dyDescent="0.25">
      <c r="A25" t="s">
        <v>420</v>
      </c>
      <c r="B25" t="s">
        <v>421</v>
      </c>
      <c r="C25" t="str">
        <f t="shared" si="0"/>
        <v>Thadakorn Narakol</v>
      </c>
      <c r="D25" t="s">
        <v>484</v>
      </c>
    </row>
    <row r="26" spans="1:4" x14ac:dyDescent="0.25">
      <c r="A26" t="s">
        <v>428</v>
      </c>
      <c r="B26" t="s">
        <v>428</v>
      </c>
      <c r="C26" t="str">
        <f t="shared" si="0"/>
        <v>Vaibhav Vaibhav</v>
      </c>
      <c r="D26" t="s">
        <v>485</v>
      </c>
    </row>
    <row r="27" spans="1:4" x14ac:dyDescent="0.25">
      <c r="A27" t="s">
        <v>430</v>
      </c>
      <c r="B27" t="s">
        <v>431</v>
      </c>
      <c r="C27" t="str">
        <f t="shared" si="0"/>
        <v>Vanessa Lilly</v>
      </c>
      <c r="D27" t="s">
        <v>477</v>
      </c>
    </row>
    <row r="28" spans="1:4" x14ac:dyDescent="0.25">
      <c r="A28" t="s">
        <v>478</v>
      </c>
      <c r="B28" t="s">
        <v>479</v>
      </c>
      <c r="C28" t="str">
        <f t="shared" si="0"/>
        <v>Vincenzo Corelli</v>
      </c>
      <c r="D28" t="s">
        <v>480</v>
      </c>
    </row>
  </sheetData>
  <hyperlinks>
    <hyperlink ref="D3" r:id="rId1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AQ1048576"/>
  <sheetViews>
    <sheetView workbookViewId="0" zoomScale="85" zoomScaleNormal="85">
      <selection activeCell="C9" sqref="C9"/>
    </sheetView>
  </sheetViews>
  <sheetFormatPr defaultRowHeight="0" outlineLevelRow="0" outlineLevelCol="0" x14ac:dyDescent="0.25" customHeight="1"/>
  <cols>
    <col min="1" max="1" width="0.42578125" customWidth="1"/>
    <col min="2" max="2" width="31.42578125" customWidth="1"/>
    <col min="3" max="3" width="16.42578125" customWidth="1"/>
    <col min="4" max="4" width="18.5703125" customWidth="1"/>
    <col min="5" max="5" width="11.85546875" customWidth="1"/>
    <col min="6" max="6" width="30.140625" customWidth="1"/>
    <col min="7" max="7" width="9.85546875" customWidth="1"/>
    <col min="8" max="8" width="7.140625" customWidth="1"/>
    <col min="9" max="9" width="9.42578125" customWidth="1"/>
    <col min="10" max="10" width="12.42578125" customWidth="1"/>
    <col min="11" max="11" width="6.42578125" customWidth="1"/>
    <col min="12" max="13" width="6" customWidth="1"/>
    <col min="14" max="14" width="9.85546875" customWidth="1"/>
    <col min="15" max="15" width="12.42578125" customWidth="1"/>
    <col min="16" max="16" width="9.42578125" customWidth="1"/>
    <col min="17" max="17" width="12" customWidth="1"/>
    <col min="18" max="18" width="12.140625" customWidth="1"/>
    <col min="19" max="19" width="10.42578125" customWidth="1"/>
    <col min="20" max="20" width="12.42578125" customWidth="1"/>
    <col min="21" max="21" width="12.85546875" customWidth="1"/>
    <col min="22" max="22" width="4.85546875" customWidth="1"/>
    <col min="23" max="34" width="4.85546875" hidden="1" customWidth="1"/>
    <col min="35" max="35" width="7.5703125" hidden="1" customWidth="1"/>
    <col min="36" max="16384" width="4.85546875" hidden="1" customWidth="1"/>
  </cols>
  <sheetData>
    <row r="1" ht="15.75" customHeight="1" spans="1:2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13"/>
      <c r="W1" s="2"/>
      <c r="Z1" t="s">
        <v>0</v>
      </c>
    </row>
    <row r="2" ht="29.25" customHeight="1" spans="1:43" x14ac:dyDescent="0.25">
      <c r="A2" s="22"/>
      <c r="B2" s="114" t="s">
        <v>69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50</v>
      </c>
      <c r="V2" s="22"/>
      <c r="W2" s="22"/>
      <c r="Y2" t="s">
        <v>3</v>
      </c>
      <c r="AB2">
        <v>1</v>
      </c>
      <c r="AC2">
        <f>AB2+1</f>
        <v>2</v>
      </c>
      <c r="AD2">
        <f t="shared" ref="AD2:AJ2" si="0">AC2+1</f>
        <v>3</v>
      </c>
      <c r="AE2">
        <f t="shared" si="0"/>
        <v>4</v>
      </c>
      <c r="AF2">
        <f t="shared" si="0"/>
        <v>5</v>
      </c>
      <c r="AG2">
        <f t="shared" si="0"/>
        <v>6</v>
      </c>
      <c r="AH2">
        <f t="shared" si="0"/>
        <v>7</v>
      </c>
      <c r="AI2">
        <f t="shared" si="0"/>
        <v>8</v>
      </c>
      <c r="AJ2">
        <f t="shared" si="0"/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</row>
    <row r="3" ht="15" customHeight="1" spans="1:27" x14ac:dyDescent="0.25">
      <c r="A3" s="22"/>
      <c r="B3" s="29" t="s">
        <v>4</v>
      </c>
      <c r="C3" s="30" t="s">
        <v>51</v>
      </c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22"/>
      <c r="U3" s="32"/>
      <c r="V3" s="22"/>
      <c r="W3" s="22"/>
      <c r="X3">
        <v>1</v>
      </c>
      <c r="Y3">
        <f>IF(C3="Ulnooweg Education Centre","","ESDC - GG")</f>
      </c>
      <c r="Z3" t="s">
        <v>52</v>
      </c>
      <c r="AA3" t="s">
        <v>7</v>
      </c>
    </row>
    <row r="4" ht="15" customHeight="1" spans="1:36" x14ac:dyDescent="0.25">
      <c r="A4" s="22"/>
      <c r="B4" s="35" t="s">
        <v>8</v>
      </c>
      <c r="C4" s="36" t="s">
        <v>70</v>
      </c>
      <c r="D4" s="3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7"/>
      <c r="V4" s="22"/>
      <c r="W4" s="22"/>
      <c r="X4">
        <v>2</v>
      </c>
      <c r="Y4" t="str">
        <f>IF($C$3&lt;&gt;"Ulnooweg Education Centre","",Z11)</f>
        <v>Whole Foods Foundation</v>
      </c>
      <c r="Z4" t="s">
        <v>52</v>
      </c>
      <c r="AA4" t="s">
        <v>10</v>
      </c>
      <c r="AG4" t="s">
        <v>71</v>
      </c>
      <c r="AH4" t="s">
        <v>72</v>
      </c>
      <c r="AI4" t="s">
        <v>73</v>
      </c>
      <c r="AJ4" t="s">
        <v>74</v>
      </c>
    </row>
    <row r="5" ht="15" customHeight="1" spans="1:36" x14ac:dyDescent="0.25">
      <c r="A5" s="22"/>
      <c r="B5" s="35" t="s">
        <v>11</v>
      </c>
      <c r="C5" s="6" t="str">
        <f>VLOOKUP(C4,'UEC Name List'!C:D,2,FALSE)</f>
        <v>-----------</v>
      </c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37"/>
      <c r="V5" s="22"/>
      <c r="W5" s="22"/>
      <c r="X5">
        <v>3</v>
      </c>
      <c r="Y5" t="str">
        <f>IF($C$3&lt;&gt;"Ulnooweg Education Centre","",Z12)</f>
        <v>NSERC </v>
      </c>
      <c r="Z5" t="s">
        <v>52</v>
      </c>
      <c r="AA5" t="s">
        <v>12</v>
      </c>
      <c r="AG5">
        <f>'Travel Rates'!B19</f>
        <v>24.9</v>
      </c>
      <c r="AH5">
        <f>'Travel Rates'!B20</f>
        <v>25.2</v>
      </c>
      <c r="AI5">
        <f>'Travel Rates'!B21</f>
        <v>61.85</v>
      </c>
      <c r="AJ5">
        <f>'Travel Rates'!B22</f>
        <v>17.3</v>
      </c>
    </row>
    <row r="6" ht="30.75" customHeight="1" spans="1:27" x14ac:dyDescent="0.25">
      <c r="A6" s="22"/>
      <c r="B6" s="117" t="s">
        <v>75</v>
      </c>
      <c r="C6" s="118" t="s">
        <v>76</v>
      </c>
      <c r="D6" s="118"/>
      <c r="E6" s="22"/>
      <c r="F6" s="22"/>
      <c r="G6" s="22"/>
      <c r="H6" s="22"/>
      <c r="I6" s="22"/>
      <c r="J6" s="22"/>
      <c r="K6" s="22"/>
      <c r="L6" s="22"/>
      <c r="M6" s="22"/>
      <c r="N6" s="22"/>
      <c r="O6" s="38" t="s">
        <v>77</v>
      </c>
      <c r="P6" s="38"/>
      <c r="Q6" s="22"/>
      <c r="R6" s="22"/>
      <c r="S6" s="22"/>
      <c r="T6" s="22"/>
      <c r="U6" s="37"/>
      <c r="V6" s="22"/>
      <c r="W6" s="22"/>
      <c r="X6">
        <v>4</v>
      </c>
      <c r="Y6" t="str">
        <f>IF($C$3&lt;&gt;"Ulnooweg Education Centre","",Z13)</f>
        <v>UNB via TD</v>
      </c>
      <c r="Z6" t="s">
        <v>52</v>
      </c>
      <c r="AA6" t="s">
        <v>14</v>
      </c>
    </row>
    <row r="7" ht="14.45" customHeight="1" spans="1:27" x14ac:dyDescent="0.25">
      <c r="A7" s="22"/>
      <c r="B7" s="35" t="s">
        <v>13</v>
      </c>
      <c r="C7" s="39">
        <v>44927</v>
      </c>
      <c r="D7" s="39"/>
      <c r="E7" s="40"/>
      <c r="F7" s="22"/>
      <c r="G7" s="22"/>
      <c r="H7" s="22"/>
      <c r="I7" s="22"/>
      <c r="J7" s="22"/>
      <c r="K7" s="22"/>
      <c r="L7" s="22"/>
      <c r="M7" s="22"/>
      <c r="N7" s="22"/>
      <c r="O7" s="119"/>
      <c r="P7" s="120"/>
      <c r="Q7" s="120"/>
      <c r="R7" s="120"/>
      <c r="S7" s="121"/>
      <c r="T7" s="22"/>
      <c r="U7" s="37"/>
      <c r="V7" s="22"/>
      <c r="W7" s="22"/>
      <c r="X7">
        <v>5</v>
      </c>
      <c r="Y7" t="str">
        <f>IF($C$3&lt;&gt;"Ulnooweg Education Centre","",Z15)</f>
        <v>UEC</v>
      </c>
      <c r="Z7" t="s">
        <v>52</v>
      </c>
      <c r="AA7" t="s">
        <v>17</v>
      </c>
    </row>
    <row r="8" ht="17.1" customHeight="1" spans="1:26" x14ac:dyDescent="0.25">
      <c r="A8" s="22"/>
      <c r="B8" s="35" t="s">
        <v>78</v>
      </c>
      <c r="C8" s="122">
        <v>44927</v>
      </c>
      <c r="D8" s="122"/>
      <c r="E8" s="45"/>
      <c r="F8" s="22"/>
      <c r="G8" s="22"/>
      <c r="H8" s="22"/>
      <c r="I8" s="22"/>
      <c r="J8" s="22"/>
      <c r="K8" s="22"/>
      <c r="L8" s="22"/>
      <c r="M8" s="22"/>
      <c r="N8" s="22"/>
      <c r="O8" s="123"/>
      <c r="P8" s="124"/>
      <c r="Q8" s="124"/>
      <c r="R8" s="124"/>
      <c r="S8" s="125"/>
      <c r="T8" s="22"/>
      <c r="U8" s="37"/>
      <c r="V8" s="22"/>
      <c r="W8" s="22"/>
      <c r="X8">
        <v>6</v>
      </c>
      <c r="Y8" t="str">
        <f>IF($C$3&lt;&gt;"Ulnooweg Education Centre","",Z16)</f>
        <v>CCF</v>
      </c>
      <c r="Z8" t="s">
        <v>79</v>
      </c>
    </row>
    <row r="9" ht="32.1" customHeight="1" spans="1:27" x14ac:dyDescent="0.25">
      <c r="A9" s="22"/>
      <c r="B9" s="35" t="s">
        <v>16</v>
      </c>
      <c r="C9" s="50"/>
      <c r="D9" s="50"/>
      <c r="E9" s="51"/>
      <c r="F9" s="22"/>
      <c r="G9" s="22"/>
      <c r="H9" s="22"/>
      <c r="I9" s="22"/>
      <c r="J9" s="22"/>
      <c r="K9" s="22"/>
      <c r="L9" s="22"/>
      <c r="M9" s="22"/>
      <c r="N9" s="22"/>
      <c r="O9" s="126"/>
      <c r="P9" s="127"/>
      <c r="Q9" s="127"/>
      <c r="R9" s="127"/>
      <c r="S9" s="128"/>
      <c r="T9" s="22"/>
      <c r="U9" s="37"/>
      <c r="V9" s="22"/>
      <c r="W9" s="22"/>
      <c r="X9">
        <v>7</v>
      </c>
      <c r="Y9" t="s">
        <v>40</v>
      </c>
      <c r="Z9" t="s">
        <v>52</v>
      </c>
      <c r="AA9" t="s">
        <v>27</v>
      </c>
    </row>
    <row r="10" ht="33" customHeight="1" spans="1:27" x14ac:dyDescent="0.25">
      <c r="A10" s="22"/>
      <c r="B10" s="35" t="s">
        <v>18</v>
      </c>
      <c r="C10" s="12"/>
      <c r="D10" s="13"/>
      <c r="E10" s="51"/>
      <c r="F10" s="51"/>
      <c r="G10" s="22"/>
      <c r="H10" s="22"/>
      <c r="I10" s="22"/>
      <c r="J10" s="22"/>
      <c r="K10" s="22"/>
      <c r="L10" s="22"/>
      <c r="M10" s="22"/>
      <c r="N10" s="22"/>
      <c r="O10" s="129"/>
      <c r="P10" s="22"/>
      <c r="Q10" s="22"/>
      <c r="R10" s="22"/>
      <c r="S10" s="22"/>
      <c r="T10" s="22"/>
      <c r="U10" s="37"/>
      <c r="V10" s="130"/>
      <c r="W10" s="22"/>
      <c r="X10">
        <v>8</v>
      </c>
      <c r="Y10" t="s">
        <v>80</v>
      </c>
      <c r="Z10" t="s">
        <v>52</v>
      </c>
      <c r="AA10" t="s">
        <v>31</v>
      </c>
    </row>
    <row r="11" ht="15.75" customHeight="1" spans="1:27" x14ac:dyDescent="0.25">
      <c r="A11" s="22"/>
      <c r="B11" s="13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38"/>
      <c r="T11" s="22"/>
      <c r="U11" s="37"/>
      <c r="V11" s="22"/>
      <c r="W11" s="22"/>
      <c r="X11">
        <v>9</v>
      </c>
      <c r="Z11" t="s">
        <v>33</v>
      </c>
      <c r="AA11" t="s">
        <v>29</v>
      </c>
    </row>
    <row r="12" ht="84" customHeight="1" spans="1:41" x14ac:dyDescent="0.25">
      <c r="A12" s="22"/>
      <c r="B12" s="132" t="s">
        <v>81</v>
      </c>
      <c r="C12" s="133" t="s">
        <v>3</v>
      </c>
      <c r="D12" s="133" t="s">
        <v>57</v>
      </c>
      <c r="E12" s="134" t="s">
        <v>82</v>
      </c>
      <c r="F12" s="134" t="s">
        <v>22</v>
      </c>
      <c r="G12" s="133" t="s">
        <v>83</v>
      </c>
      <c r="H12" s="133" t="s">
        <v>84</v>
      </c>
      <c r="I12" s="133" t="s">
        <v>85</v>
      </c>
      <c r="J12" s="133" t="s">
        <v>86</v>
      </c>
      <c r="K12" s="135" t="s">
        <v>71</v>
      </c>
      <c r="L12" s="135" t="s">
        <v>72</v>
      </c>
      <c r="M12" s="135" t="s">
        <v>73</v>
      </c>
      <c r="N12" s="135" t="s">
        <v>87</v>
      </c>
      <c r="O12" s="135" t="s">
        <v>88</v>
      </c>
      <c r="P12" s="135" t="s">
        <v>89</v>
      </c>
      <c r="Q12" s="135" t="s">
        <v>90</v>
      </c>
      <c r="R12" s="136" t="s">
        <v>91</v>
      </c>
      <c r="S12" s="137" t="s">
        <v>92</v>
      </c>
      <c r="T12" s="138" t="s">
        <v>93</v>
      </c>
      <c r="U12" s="139" t="s">
        <v>94</v>
      </c>
      <c r="V12" s="22"/>
      <c r="W12" s="22"/>
      <c r="X12">
        <v>10</v>
      </c>
      <c r="Z12" t="s">
        <v>38</v>
      </c>
      <c r="AA12" t="s">
        <v>39</v>
      </c>
      <c r="AB12">
        <f t="array" ref="AB12">IF($C13="","",IF(INDEX(Lists!$E$1:$K$13,AB$2,MATCH($C13,Lists!$E$1:$L$1,0))=0,"",INDEX(Lists!$E$1:$K$13,AB$2,MATCH($C13,Lists!$E$1:$L$1,0))))</f>
      </c>
      <c r="AC12">
        <f t="array" ref="AC12">IF($C13="","",IF(INDEX(Lists!$E$1:$K$13,AC$2,MATCH($C13,Lists!$E$1:$L$1,0))=0,"",INDEX(Lists!$E$1:$K$13,AC$2,MATCH($C13,Lists!$E$1:$L$1,0))))</f>
      </c>
      <c r="AD12">
        <f t="array" ref="AD12">IF($C13="","",IF(INDEX(Lists!$E$1:$K$13,AD$2,MATCH($C13,Lists!$E$1:$L$1,0))=0,"",INDEX(Lists!$E$1:$K$13,AD$2,MATCH($C13,Lists!$E$1:$L$1,0))))</f>
      </c>
      <c r="AE12">
        <f t="array" ref="AE12">IF($C13="","",IF(INDEX(Lists!$E$1:$K$13,AE$2,MATCH($C13,Lists!$E$1:$L$1,0))=0,"",INDEX(Lists!$E$1:$K$13,AE$2,MATCH($C13,Lists!$E$1:$L$1,0))))</f>
      </c>
      <c r="AF12">
        <f t="array" ref="AF12">IF($C13="","",IF(INDEX(Lists!$E$1:$K$13,AF$2,MATCH($C13,Lists!$E$1:$L$1,0))=0,"",INDEX(Lists!$E$1:$K$13,AF$2,MATCH($C13,Lists!$E$1:$L$1,0))))</f>
      </c>
      <c r="AG12">
        <f t="array" ref="AG12">IF($C13="","",IF(INDEX(Lists!$E$1:$K$13,AG$2,MATCH($C13,Lists!$E$1:$L$1,0))=0,"",INDEX(Lists!$E$1:$K$13,AG$2,MATCH($C13,Lists!$E$1:$L$1,0))))</f>
      </c>
      <c r="AH12">
        <f t="array" ref="AH12">IF($C13="","",IF(INDEX(Lists!$E$1:$K$13,AH$2,MATCH($C13,Lists!$E$1:$L$1,0))=0,"",INDEX(Lists!$E$1:$K$13,AH$2,MATCH($C13,Lists!$E$1:$L$1,0))))</f>
      </c>
      <c r="AI12">
        <f t="array" ref="AI12">IF($C13="","",IF(INDEX(Lists!$E$1:$K$13,AI$2,MATCH($C13,Lists!$E$1:$L$1,0))=0,"",INDEX(Lists!$E$1:$K$13,AI$2,MATCH($C13,Lists!$E$1:$L$1,0))))</f>
      </c>
      <c r="AJ12">
        <f t="array" ref="AJ12">IF($C13="","",IF(INDEX(Lists!$E$1:$K$13,AJ$2,MATCH($C13,Lists!$E$1:$L$1,0))=0,"",INDEX(Lists!$E$1:$K$13,AJ$2,MATCH($C13,Lists!$E$1:$L$1,0))))</f>
      </c>
      <c r="AK12">
        <f t="array" ref="AK12">IF($C13="","",IF(INDEX(Lists!$E$1:$K$13,AK$2,MATCH($C13,Lists!$E$1:$L$1,0))=0,"",INDEX(Lists!$E$1:$K$13,AK$2,MATCH($C13,Lists!$E$1:$L$1,0))))</f>
      </c>
      <c r="AL12">
        <f t="array" ref="AL12">IF($C13="","",IF(INDEX(Lists!$E$1:$K$13,AL$2,MATCH($C13,Lists!$E$1:$L$1,0))=0,"",INDEX(Lists!$E$1:$K$13,AL$2,MATCH($C13,Lists!$E$1:$L$1,0))))</f>
      </c>
      <c r="AM12">
        <f t="array" ref="AM12">IF($C13="","",IF(INDEX(Lists!$E$1:$K$13,AM$2,MATCH($C13,Lists!$E$1:$L$1,0))=0,"",INDEX(Lists!$E$1:$K$13,AM$2,MATCH($C13,Lists!$E$1:$L$1,0))))</f>
      </c>
      <c r="AN12">
        <f t="array" ref="AN12">IF($C13="","",IF(INDEX(Lists!$E$1:$K$13,AN$2,MATCH($C13,Lists!$E$1:$L$1,0))=0,"",INDEX(Lists!$E$1:$K$13,AN$2,MATCH($C13,Lists!$E$1:$L$1,0))))</f>
      </c>
      <c r="AO12">
        <f t="array" ref="AO12">IF($C13="","",IF(INDEX(Lists!$E$1:$K$15,AO$2,MATCH($C13,Lists!$E$1:$L$1,0))=0,"",INDEX(Lists!$E$1:$K$15,AO$2,MATCH($C13,Lists!$E$1:$L$1,0))))</f>
      </c>
    </row>
    <row r="13" ht="15.75" customHeight="1" spans="1:41" x14ac:dyDescent="0.25">
      <c r="A13" s="22"/>
      <c r="B13" s="140"/>
      <c r="C13" s="141"/>
      <c r="D13" s="141"/>
      <c r="E13" s="142"/>
      <c r="F13" s="143"/>
      <c r="G13" s="144"/>
      <c r="H13" s="144"/>
      <c r="I13" s="145">
        <f>IF(G13&lt;&gt;"Yes","",VLOOKUP('Expense Report'!$C$6,'Travel Rates'!$A$2:$B$14,2))</f>
      </c>
      <c r="J13" s="146">
        <f>IF(G13="Yes",I13*H13,"")</f>
      </c>
      <c r="K13" s="147"/>
      <c r="L13" s="147"/>
      <c r="M13" s="147"/>
      <c r="N13" s="146">
        <f t="shared" ref="N13:N22" si="1">IF(G13="Yes",SUMIF(K13:M13,"=✔",$AG$5:$AI$5),"")</f>
      </c>
      <c r="O13" s="148">
        <f>IF(G13="Yes",((J13+N13+T13)/1.15)*0.15, "")</f>
      </c>
      <c r="P13" s="149"/>
      <c r="Q13" s="149">
        <f>P13*0.15</f>
        <v>0</v>
      </c>
      <c r="R13" s="150"/>
      <c r="S13" s="151"/>
      <c r="T13" s="152"/>
      <c r="U13" s="153">
        <f>IF(G13="Yes",J13+N13+P13+Q13+T13,R13+S13)</f>
        <v>0</v>
      </c>
      <c r="V13" s="22"/>
      <c r="W13" s="22"/>
      <c r="X13">
        <v>11</v>
      </c>
      <c r="Z13" t="s">
        <v>35</v>
      </c>
      <c r="AA13" t="s">
        <v>36</v>
      </c>
      <c r="AB13">
        <f t="array" ref="AB13">IF($C14="","",IF(INDEX(Lists!$E$1:$K$13,PO_V1!Q$2,MATCH($C14,Lists!$E$1:$L$1,0))=0,"",INDEX(Lists!$E$1:$K$13,PO_V1!Q$2,MATCH($C14,Lists!$E$1:$L$1,0))))</f>
      </c>
      <c r="AC13">
        <f t="array" ref="AC13">IF($C14="","",IF(INDEX(Lists!$E$1:$K$13,AC$2,MATCH($C14,Lists!$E$1:$L$1,0))=0,"",INDEX(Lists!$E$1:$K$13,AC$2,MATCH($C14,Lists!$E$1:$L$1,0))))</f>
      </c>
      <c r="AD13">
        <f t="array" ref="AD13">IF($C14="","",IF(INDEX(Lists!$E$1:$K$13,AD$2,MATCH($C14,Lists!$E$1:$L$1,0))=0,"",INDEX(Lists!$E$1:$K$13,AD$2,MATCH($C14,Lists!$E$1:$L$1,0))))</f>
      </c>
      <c r="AE13">
        <f t="array" ref="AE13">IF($C14="","",IF(INDEX(Lists!$E$1:$K$13,AE$2,MATCH($C14,Lists!$E$1:$L$1,0))=0,"",INDEX(Lists!$E$1:$K$13,AE$2,MATCH($C14,Lists!$E$1:$L$1,0))))</f>
      </c>
      <c r="AF13">
        <f t="array" ref="AF13">IF($C14="","",IF(INDEX(Lists!$E$1:$K$13,AF$2,MATCH($C14,Lists!$E$1:$L$1,0))=0,"",INDEX(Lists!$E$1:$K$13,AF$2,MATCH($C14,Lists!$E$1:$L$1,0))))</f>
      </c>
      <c r="AG13">
        <f t="array" ref="AG13">IF($C14="","",IF(INDEX(Lists!$E$1:$K$13,AG$2,MATCH($C14,Lists!$E$1:$L$1,0))=0,"",INDEX(Lists!$E$1:$K$13,AG$2,MATCH($C14,Lists!$E$1:$L$1,0))))</f>
      </c>
      <c r="AH13">
        <f t="array" ref="AH13">IF($C14="","",IF(INDEX(Lists!$E$1:$K$13,AH$2,MATCH($C14,Lists!$E$1:$L$1,0))=0,"",INDEX(Lists!$E$1:$K$13,AH$2,MATCH($C14,Lists!$E$1:$L$1,0))))</f>
      </c>
      <c r="AI13">
        <f t="array" ref="AI13">IF($C14="","",IF(INDEX(Lists!$E$1:$K$13,AI$2,MATCH($C14,Lists!$E$1:$L$1,0))=0,"",INDEX(Lists!$E$1:$K$13,AI$2,MATCH($C14,Lists!$E$1:$L$1,0))))</f>
      </c>
      <c r="AJ13">
        <f t="array" ref="AJ13">IF($C14="","",IF(INDEX(Lists!$E$1:$K$13,AJ$2,MATCH($C14,Lists!$E$1:$L$1,0))=0,"",INDEX(Lists!$E$1:$K$13,AJ$2,MATCH($C14,Lists!$E$1:$L$1,0))))</f>
      </c>
      <c r="AK13">
        <f t="array" ref="AK13">IF($C14="","",IF(INDEX(Lists!$E$1:$K$13,AK$2,MATCH($C14,Lists!$E$1:$L$1,0))=0,"",INDEX(Lists!$E$1:$K$13,AK$2,MATCH($C14,Lists!$E$1:$L$1,0))))</f>
      </c>
      <c r="AL13">
        <f t="array" ref="AL13">IF($C14="","",IF(INDEX(Lists!$E$1:$K$13,AL$2,MATCH($C14,Lists!$E$1:$L$1,0))=0,"",INDEX(Lists!$E$1:$K$13,AL$2,MATCH($C14,Lists!$E$1:$L$1,0))))</f>
      </c>
      <c r="AM13">
        <f t="array" ref="AM13">IF($C14="","",IF(INDEX(Lists!$E$1:$K$13,AM$2,MATCH($C14,Lists!$E$1:$L$1,0))=0,"",INDEX(Lists!$E$1:$K$13,AM$2,MATCH($C14,Lists!$E$1:$L$1,0))))</f>
      </c>
      <c r="AN13">
        <f t="array" ref="AN13">IF($C14="","",IF(INDEX(Lists!$E$1:$K$13,AN$2,MATCH($C14,Lists!$E$1:$L$1,0))=0,"",INDEX(Lists!$E$1:$K$13,AN$2,MATCH($C14,Lists!$E$1:$L$1,0))))</f>
      </c>
      <c r="AO13">
        <f t="array" ref="AO13">IF($C14="","",IF(INDEX(Lists!$E$1:$K$15,AO$2,MATCH($C14,Lists!$E$1:$L$1,0))=0,"",INDEX(Lists!$E$1:$K$15,AO$2,MATCH($C14,Lists!$E$1:$L$1,0))))</f>
      </c>
    </row>
    <row r="14" ht="15.75" customHeight="1" spans="1:41" x14ac:dyDescent="0.25">
      <c r="A14" s="22"/>
      <c r="B14" s="140"/>
      <c r="C14" s="141"/>
      <c r="D14" s="141"/>
      <c r="E14" s="142"/>
      <c r="F14" s="143"/>
      <c r="G14" s="144"/>
      <c r="H14" s="144"/>
      <c r="I14" s="145">
        <f>IF(G14&lt;&gt;"Yes","",VLOOKUP('Expense Report'!$C$6,'Travel Rates'!$A$2:$B$14,2))</f>
      </c>
      <c r="J14" s="146">
        <f t="shared" ref="J14:J21" si="2">IF(G14="Yes",I14*H14,"")</f>
      </c>
      <c r="K14" s="147"/>
      <c r="L14" s="147"/>
      <c r="M14" s="147"/>
      <c r="N14" s="146">
        <f t="shared" si="1"/>
      </c>
      <c r="O14" s="148">
        <f t="shared" ref="O14:O22" si="3">IF(G14="Yes",((J14+N14+T14)/1.15)*0.15, "")</f>
      </c>
      <c r="P14" s="149"/>
      <c r="Q14" s="149">
        <f t="shared" ref="Q14:Q22" si="4">P14*0.15</f>
        <v>0</v>
      </c>
      <c r="R14" s="150"/>
      <c r="S14" s="151"/>
      <c r="T14" s="152"/>
      <c r="U14" s="153">
        <f t="shared" ref="U14:U22" si="5">IF(G14="Yes",J14+N14+P14+Q14+T14,R14+S14)</f>
        <v>0</v>
      </c>
      <c r="V14" s="22"/>
      <c r="W14" s="22"/>
      <c r="X14">
        <v>12</v>
      </c>
      <c r="Z14" t="s">
        <v>40</v>
      </c>
      <c r="AA14" t="s">
        <v>41</v>
      </c>
      <c r="AB14">
        <f t="array" ref="AB14">IF($C15="","",IF(INDEX(Lists!$E$1:$K$13,PO_V1!Q$2,MATCH($C15,Lists!$E$1:$L$1,0))=0,"",INDEX(Lists!$E$1:$K$13,PO_V1!Q$2,MATCH($C15,Lists!$E$1:$L$1,0))))</f>
      </c>
      <c r="AC14">
        <f t="array" ref="AC14">IF($C15="","",IF(INDEX(Lists!$E$1:$K$13,AC$2,MATCH($C15,Lists!$E$1:$L$1,0))=0,"",INDEX(Lists!$E$1:$K$13,AC$2,MATCH($C15,Lists!$E$1:$L$1,0))))</f>
      </c>
      <c r="AD14">
        <f t="array" ref="AD14">IF($C15="","",IF(INDEX(Lists!$E$1:$K$13,AD$2,MATCH($C15,Lists!$E$1:$L$1,0))=0,"",INDEX(Lists!$E$1:$K$13,AD$2,MATCH($C15,Lists!$E$1:$L$1,0))))</f>
      </c>
      <c r="AE14">
        <f t="array" ref="AE14">IF($C15="","",IF(INDEX(Lists!$E$1:$K$13,AE$2,MATCH($C15,Lists!$E$1:$L$1,0))=0,"",INDEX(Lists!$E$1:$K$13,AE$2,MATCH($C15,Lists!$E$1:$L$1,0))))</f>
      </c>
      <c r="AF14">
        <f t="array" ref="AF14">IF($C15="","",IF(INDEX(Lists!$E$1:$K$13,AF$2,MATCH($C15,Lists!$E$1:$L$1,0))=0,"",INDEX(Lists!$E$1:$K$13,AF$2,MATCH($C15,Lists!$E$1:$L$1,0))))</f>
      </c>
      <c r="AG14">
        <f t="array" ref="AG14">IF($C15="","",IF(INDEX(Lists!$E$1:$K$13,AG$2,MATCH($C15,Lists!$E$1:$L$1,0))=0,"",INDEX(Lists!$E$1:$K$13,AG$2,MATCH($C15,Lists!$E$1:$L$1,0))))</f>
      </c>
      <c r="AH14">
        <f t="array" ref="AH14">IF($C15="","",IF(INDEX(Lists!$E$1:$K$13,AH$2,MATCH($C15,Lists!$E$1:$L$1,0))=0,"",INDEX(Lists!$E$1:$K$13,AH$2,MATCH($C15,Lists!$E$1:$L$1,0))))</f>
      </c>
      <c r="AI14">
        <f t="array" ref="AI14">IF($C15="","",IF(INDEX(Lists!$E$1:$K$13,AI$2,MATCH($C15,Lists!$E$1:$L$1,0))=0,"",INDEX(Lists!$E$1:$K$13,AI$2,MATCH($C15,Lists!$E$1:$L$1,0))))</f>
      </c>
      <c r="AJ14">
        <f t="array" ref="AJ14">IF($C15="","",IF(INDEX(Lists!$E$1:$K$13,AJ$2,MATCH($C15,Lists!$E$1:$L$1,0))=0,"",INDEX(Lists!$E$1:$K$13,AJ$2,MATCH($C15,Lists!$E$1:$L$1,0))))</f>
      </c>
      <c r="AK14">
        <f t="array" ref="AK14">IF($C15="","",IF(INDEX(Lists!$E$1:$K$13,AK$2,MATCH($C15,Lists!$E$1:$L$1,0))=0,"",INDEX(Lists!$E$1:$K$13,AK$2,MATCH($C15,Lists!$E$1:$L$1,0))))</f>
      </c>
      <c r="AL14">
        <f t="array" ref="AL14">IF($C15="","",IF(INDEX(Lists!$E$1:$K$13,AL$2,MATCH($C15,Lists!$E$1:$L$1,0))=0,"",INDEX(Lists!$E$1:$K$13,AL$2,MATCH($C15,Lists!$E$1:$L$1,0))))</f>
      </c>
      <c r="AM14">
        <f t="array" ref="AM14">IF($C15="","",IF(INDEX(Lists!$E$1:$K$13,AM$2,MATCH($C15,Lists!$E$1:$L$1,0))=0,"",INDEX(Lists!$E$1:$K$13,AM$2,MATCH($C15,Lists!$E$1:$L$1,0))))</f>
      </c>
      <c r="AN14">
        <f t="array" ref="AN14">IF($C15="","",IF(INDEX(Lists!$E$1:$K$13,AN$2,MATCH($C15,Lists!$E$1:$L$1,0))=0,"",INDEX(Lists!$E$1:$K$13,AN$2,MATCH($C15,Lists!$E$1:$L$1,0))))</f>
      </c>
      <c r="AO14">
        <f t="array" ref="AO14">IF($C15="","",IF(INDEX(Lists!$E$1:$K$15,AO$2,MATCH($C15,Lists!$E$1:$L$1,0))=0,"",INDEX(Lists!$E$1:$K$15,AO$2,MATCH($C15,Lists!$E$1:$L$1,0))))</f>
      </c>
    </row>
    <row r="15" ht="15.75" customHeight="1" spans="1:41" x14ac:dyDescent="0.25">
      <c r="A15" s="22"/>
      <c r="B15" s="140"/>
      <c r="C15" s="141"/>
      <c r="D15" s="141"/>
      <c r="E15" s="142"/>
      <c r="F15" s="143"/>
      <c r="G15" s="144"/>
      <c r="H15" s="144"/>
      <c r="I15" s="145">
        <f>IF(G15&lt;&gt;"Yes","",VLOOKUP('Expense Report'!$C$6,'Travel Rates'!$A$2:$B$14,2))</f>
      </c>
      <c r="J15" s="146">
        <f t="shared" si="2"/>
      </c>
      <c r="K15" s="147"/>
      <c r="L15" s="147"/>
      <c r="M15" s="147"/>
      <c r="N15" s="146">
        <f t="shared" si="1"/>
      </c>
      <c r="O15" s="148">
        <f t="shared" si="3"/>
      </c>
      <c r="P15" s="149"/>
      <c r="Q15" s="149">
        <f t="shared" si="4"/>
        <v>0</v>
      </c>
      <c r="R15" s="150"/>
      <c r="S15" s="151"/>
      <c r="T15" s="152"/>
      <c r="U15" s="153">
        <f t="shared" si="5"/>
        <v>0</v>
      </c>
      <c r="V15" s="22"/>
      <c r="W15" s="22"/>
      <c r="X15">
        <v>13</v>
      </c>
      <c r="Z15" t="s">
        <v>63</v>
      </c>
      <c r="AB15">
        <f t="array" ref="AB15">IF($C16="","",IF(INDEX(Lists!$E$1:$K$13,PO_V1!Q$2,MATCH($C16,Lists!$E$1:$L$1,0))=0,"",INDEX(Lists!$E$1:$K$13,PO_V1!Q$2,MATCH($C16,Lists!$E$1:$L$1,0))))</f>
      </c>
      <c r="AC15">
        <f t="array" ref="AC15">IF($C16="","",IF(INDEX(Lists!$E$1:$K$13,AC$2,MATCH($C16,Lists!$E$1:$L$1,0))=0,"",INDEX(Lists!$E$1:$K$13,AC$2,MATCH($C16,Lists!$E$1:$L$1,0))))</f>
      </c>
      <c r="AD15">
        <f t="array" ref="AD15">IF($C16="","",IF(INDEX(Lists!$E$1:$K$13,AD$2,MATCH($C16,Lists!$E$1:$L$1,0))=0,"",INDEX(Lists!$E$1:$K$13,AD$2,MATCH($C16,Lists!$E$1:$L$1,0))))</f>
      </c>
      <c r="AE15">
        <f t="array" ref="AE15">IF($C16="","",IF(INDEX(Lists!$E$1:$K$13,AE$2,MATCH($C16,Lists!$E$1:$L$1,0))=0,"",INDEX(Lists!$E$1:$K$13,AE$2,MATCH($C16,Lists!$E$1:$L$1,0))))</f>
      </c>
      <c r="AF15">
        <f t="array" ref="AF15">IF($C16="","",IF(INDEX(Lists!$E$1:$K$13,AF$2,MATCH($C16,Lists!$E$1:$L$1,0))=0,"",INDEX(Lists!$E$1:$K$13,AF$2,MATCH($C16,Lists!$E$1:$L$1,0))))</f>
      </c>
      <c r="AG15">
        <f t="array" ref="AG15">IF($C16="","",IF(INDEX(Lists!$E$1:$K$13,AG$2,MATCH($C16,Lists!$E$1:$L$1,0))=0,"",INDEX(Lists!$E$1:$K$13,AG$2,MATCH($C16,Lists!$E$1:$L$1,0))))</f>
      </c>
      <c r="AH15">
        <f t="array" ref="AH15">IF($C16="","",IF(INDEX(Lists!$E$1:$K$13,AH$2,MATCH($C16,Lists!$E$1:$L$1,0))=0,"",INDEX(Lists!$E$1:$K$13,AH$2,MATCH($C16,Lists!$E$1:$L$1,0))))</f>
      </c>
      <c r="AI15">
        <f t="array" ref="AI15">IF($C16="","",IF(INDEX(Lists!$E$1:$K$13,AI$2,MATCH($C16,Lists!$E$1:$L$1,0))=0,"",INDEX(Lists!$E$1:$K$13,AI$2,MATCH($C16,Lists!$E$1:$L$1,0))))</f>
      </c>
      <c r="AJ15">
        <f t="array" ref="AJ15">IF($C16="","",IF(INDEX(Lists!$E$1:$K$13,AJ$2,MATCH($C16,Lists!$E$1:$L$1,0))=0,"",INDEX(Lists!$E$1:$K$13,AJ$2,MATCH($C16,Lists!$E$1:$L$1,0))))</f>
      </c>
      <c r="AK15">
        <f t="array" ref="AK15">IF($C16="","",IF(INDEX(Lists!$E$1:$K$13,AK$2,MATCH($C16,Lists!$E$1:$L$1,0))=0,"",INDEX(Lists!$E$1:$K$13,AK$2,MATCH($C16,Lists!$E$1:$L$1,0))))</f>
      </c>
      <c r="AL15">
        <f t="array" ref="AL15">IF($C16="","",IF(INDEX(Lists!$E$1:$K$13,AL$2,MATCH($C16,Lists!$E$1:$L$1,0))=0,"",INDEX(Lists!$E$1:$K$13,AL$2,MATCH($C16,Lists!$E$1:$L$1,0))))</f>
      </c>
      <c r="AM15">
        <f t="array" ref="AM15">IF($C16="","",IF(INDEX(Lists!$E$1:$K$13,AM$2,MATCH($C16,Lists!$E$1:$L$1,0))=0,"",INDEX(Lists!$E$1:$K$13,AM$2,MATCH($C16,Lists!$E$1:$L$1,0))))</f>
      </c>
      <c r="AN15">
        <f t="array" ref="AN15">IF($C16="","",IF(INDEX(Lists!$E$1:$K$13,AN$2,MATCH($C16,Lists!$E$1:$L$1,0))=0,"",INDEX(Lists!$E$1:$K$13,AN$2,MATCH($C16,Lists!$E$1:$L$1,0))))</f>
      </c>
      <c r="AO15">
        <f t="array" ref="AO15">IF($C16="","",IF(INDEX(Lists!$E$1:$K$15,AO$2,MATCH($C16,Lists!$E$1:$L$1,0))=0,"",INDEX(Lists!$E$1:$K$15,AO$2,MATCH($C16,Lists!$E$1:$L$1,0))))</f>
      </c>
    </row>
    <row r="16" ht="15.75" customHeight="1" spans="1:41" x14ac:dyDescent="0.25">
      <c r="A16" s="22"/>
      <c r="B16" s="140"/>
      <c r="C16" s="141"/>
      <c r="D16" s="141"/>
      <c r="E16" s="142"/>
      <c r="F16" s="143"/>
      <c r="G16" s="144"/>
      <c r="H16" s="144"/>
      <c r="I16" s="145">
        <f>IF(G16&lt;&gt;"Yes","",VLOOKUP('Expense Report'!$C$6,'Travel Rates'!$A$2:$B$14,2))</f>
      </c>
      <c r="J16" s="146">
        <f t="shared" si="2"/>
      </c>
      <c r="K16" s="147"/>
      <c r="L16" s="147"/>
      <c r="M16" s="147"/>
      <c r="N16" s="146">
        <f t="shared" si="1"/>
      </c>
      <c r="O16" s="148">
        <f t="shared" si="3"/>
      </c>
      <c r="P16" s="149"/>
      <c r="Q16" s="149">
        <f t="shared" si="4"/>
        <v>0</v>
      </c>
      <c r="R16" s="150"/>
      <c r="S16" s="151"/>
      <c r="T16" s="152"/>
      <c r="U16" s="153">
        <f t="shared" si="5"/>
        <v>0</v>
      </c>
      <c r="V16" s="22"/>
      <c r="W16" s="22"/>
      <c r="X16">
        <v>14</v>
      </c>
      <c r="Z16" t="s">
        <v>95</v>
      </c>
      <c r="AA16" t="s">
        <v>96</v>
      </c>
      <c r="AB16">
        <f t="array" ref="AB16">IF($C17="","",IF(INDEX(Lists!$E$1:$K$13,PO_V1!Q$2,MATCH($C17,Lists!$E$1:$L$1,0))=0,"",INDEX(Lists!$E$1:$K$13,PO_V1!Q$2,MATCH($C17,Lists!$E$1:$L$1,0))))</f>
      </c>
      <c r="AC16">
        <f t="array" ref="AC16">IF($C17="","",IF(INDEX(Lists!$E$1:$K$13,AC$2,MATCH($C17,Lists!$E$1:$L$1,0))=0,"",INDEX(Lists!$E$1:$K$13,AC$2,MATCH($C17,Lists!$E$1:$L$1,0))))</f>
      </c>
      <c r="AD16">
        <f t="array" ref="AD16">IF($C17="","",IF(INDEX(Lists!$E$1:$K$13,AD$2,MATCH($C17,Lists!$E$1:$L$1,0))=0,"",INDEX(Lists!$E$1:$K$13,AD$2,MATCH($C17,Lists!$E$1:$L$1,0))))</f>
      </c>
      <c r="AE16">
        <f t="array" ref="AE16">IF($C17="","",IF(INDEX(Lists!$E$1:$K$13,AE$2,MATCH($C17,Lists!$E$1:$L$1,0))=0,"",INDEX(Lists!$E$1:$K$13,AE$2,MATCH($C17,Lists!$E$1:$L$1,0))))</f>
      </c>
      <c r="AF16">
        <f t="array" ref="AF16">IF($C17="","",IF(INDEX(Lists!$E$1:$K$13,AF$2,MATCH($C17,Lists!$E$1:$L$1,0))=0,"",INDEX(Lists!$E$1:$K$13,AF$2,MATCH($C17,Lists!$E$1:$L$1,0))))</f>
      </c>
      <c r="AG16">
        <f t="array" ref="AG16">IF($C17="","",IF(INDEX(Lists!$E$1:$K$13,AG$2,MATCH($C17,Lists!$E$1:$L$1,0))=0,"",INDEX(Lists!$E$1:$K$13,AG$2,MATCH($C17,Lists!$E$1:$L$1,0))))</f>
      </c>
      <c r="AH16">
        <f t="array" ref="AH16">IF($C17="","",IF(INDEX(Lists!$E$1:$K$13,AH$2,MATCH($C17,Lists!$E$1:$L$1,0))=0,"",INDEX(Lists!$E$1:$K$13,AH$2,MATCH($C17,Lists!$E$1:$L$1,0))))</f>
      </c>
      <c r="AI16">
        <f t="array" ref="AI16">IF($C17="","",IF(INDEX(Lists!$E$1:$K$13,AI$2,MATCH($C17,Lists!$E$1:$L$1,0))=0,"",INDEX(Lists!$E$1:$K$13,AI$2,MATCH($C17,Lists!$E$1:$L$1,0))))</f>
      </c>
      <c r="AJ16">
        <f t="array" ref="AJ16">IF($C17="","",IF(INDEX(Lists!$E$1:$K$13,AJ$2,MATCH($C17,Lists!$E$1:$L$1,0))=0,"",INDEX(Lists!$E$1:$K$13,AJ$2,MATCH($C17,Lists!$E$1:$L$1,0))))</f>
      </c>
      <c r="AK16">
        <f t="array" ref="AK16">IF($C17="","",IF(INDEX(Lists!$E$1:$K$13,AK$2,MATCH($C17,Lists!$E$1:$L$1,0))=0,"",INDEX(Lists!$E$1:$K$13,AK$2,MATCH($C17,Lists!$E$1:$L$1,0))))</f>
      </c>
      <c r="AL16">
        <f t="array" ref="AL16">IF($C17="","",IF(INDEX(Lists!$E$1:$K$13,AL$2,MATCH($C17,Lists!$E$1:$L$1,0))=0,"",INDEX(Lists!$E$1:$K$13,AL$2,MATCH($C17,Lists!$E$1:$L$1,0))))</f>
      </c>
      <c r="AM16">
        <f t="array" ref="AM16">IF($C17="","",IF(INDEX(Lists!$E$1:$K$13,AM$2,MATCH($C17,Lists!$E$1:$L$1,0))=0,"",INDEX(Lists!$E$1:$K$13,AM$2,MATCH($C17,Lists!$E$1:$L$1,0))))</f>
      </c>
      <c r="AN16">
        <f t="array" ref="AN16">IF($C17="","",IF(INDEX(Lists!$E$1:$K$13,AN$2,MATCH($C17,Lists!$E$1:$L$1,0))=0,"",INDEX(Lists!$E$1:$K$13,AN$2,MATCH($C17,Lists!$E$1:$L$1,0))))</f>
      </c>
      <c r="AO16">
        <f t="array" ref="AO16">IF($C17="","",IF(INDEX(Lists!$E$1:$K$15,AO$2,MATCH($C17,Lists!$E$1:$L$1,0))=0,"",INDEX(Lists!$E$1:$K$15,AO$2,MATCH($C17,Lists!$E$1:$L$1,0))))</f>
      </c>
    </row>
    <row r="17" ht="15.75" customHeight="1" spans="1:41" x14ac:dyDescent="0.25">
      <c r="A17" s="22"/>
      <c r="B17" s="140"/>
      <c r="C17" s="141"/>
      <c r="D17" s="141"/>
      <c r="E17" s="142"/>
      <c r="F17" s="143"/>
      <c r="G17" s="144"/>
      <c r="H17" s="144"/>
      <c r="I17" s="145">
        <f>IF(G17&lt;&gt;"Yes","",VLOOKUP('Expense Report'!$C$6,'Travel Rates'!$A$2:$B$14,2))</f>
      </c>
      <c r="J17" s="146">
        <f t="shared" si="2"/>
      </c>
      <c r="K17" s="147"/>
      <c r="L17" s="147"/>
      <c r="M17" s="147"/>
      <c r="N17" s="146">
        <f t="shared" si="1"/>
      </c>
      <c r="O17" s="148">
        <f t="shared" si="3"/>
      </c>
      <c r="P17" s="149"/>
      <c r="Q17" s="149">
        <f t="shared" si="4"/>
        <v>0</v>
      </c>
      <c r="R17" s="150"/>
      <c r="S17" s="151"/>
      <c r="T17" s="152"/>
      <c r="U17" s="153">
        <f t="shared" si="5"/>
        <v>0</v>
      </c>
      <c r="V17" s="22"/>
      <c r="W17" s="22"/>
      <c r="X17">
        <v>15</v>
      </c>
      <c r="AB17">
        <f t="array" ref="AB17">IF($C18="","",IF(INDEX(Lists!$E$1:$K$13,PO_V1!Q$2,MATCH($C18,Lists!$E$1:$L$1,0))=0,"",INDEX(Lists!$E$1:$K$13,PO_V1!Q$2,MATCH($C18,Lists!$E$1:$L$1,0))))</f>
      </c>
      <c r="AC17">
        <f t="array" ref="AC17">IF($C18="","",IF(INDEX(Lists!$E$1:$K$13,AC$2,MATCH($C18,Lists!$E$1:$L$1,0))=0,"",INDEX(Lists!$E$1:$K$13,AC$2,MATCH($C18,Lists!$E$1:$L$1,0))))</f>
      </c>
      <c r="AD17">
        <f t="array" ref="AD17">IF($C18="","",IF(INDEX(Lists!$E$1:$K$13,AD$2,MATCH($C18,Lists!$E$1:$L$1,0))=0,"",INDEX(Lists!$E$1:$K$13,AD$2,MATCH($C18,Lists!$E$1:$L$1,0))))</f>
      </c>
      <c r="AE17">
        <f t="array" ref="AE17">IF($C18="","",IF(INDEX(Lists!$E$1:$K$13,AE$2,MATCH($C18,Lists!$E$1:$L$1,0))=0,"",INDEX(Lists!$E$1:$K$13,AE$2,MATCH($C18,Lists!$E$1:$L$1,0))))</f>
      </c>
      <c r="AF17">
        <f t="array" ref="AF17">IF($C18="","",IF(INDEX(Lists!$E$1:$K$13,AF$2,MATCH($C18,Lists!$E$1:$L$1,0))=0,"",INDEX(Lists!$E$1:$K$13,AF$2,MATCH($C18,Lists!$E$1:$L$1,0))))</f>
      </c>
      <c r="AG17">
        <f t="array" ref="AG17">IF($C18="","",IF(INDEX(Lists!$E$1:$K$13,AG$2,MATCH($C18,Lists!$E$1:$L$1,0))=0,"",INDEX(Lists!$E$1:$K$13,AG$2,MATCH($C18,Lists!$E$1:$L$1,0))))</f>
      </c>
      <c r="AH17">
        <f t="array" ref="AH17">IF($C18="","",IF(INDEX(Lists!$E$1:$K$13,AH$2,MATCH($C18,Lists!$E$1:$L$1,0))=0,"",INDEX(Lists!$E$1:$K$13,AH$2,MATCH($C18,Lists!$E$1:$L$1,0))))</f>
      </c>
      <c r="AI17">
        <f t="array" ref="AI17">IF($C18="","",IF(INDEX(Lists!$E$1:$K$13,AI$2,MATCH($C18,Lists!$E$1:$L$1,0))=0,"",INDEX(Lists!$E$1:$K$13,AI$2,MATCH($C18,Lists!$E$1:$L$1,0))))</f>
      </c>
      <c r="AJ17">
        <f t="array" ref="AJ17">IF($C18="","",IF(INDEX(Lists!$E$1:$K$13,AJ$2,MATCH($C18,Lists!$E$1:$L$1,0))=0,"",INDEX(Lists!$E$1:$K$13,AJ$2,MATCH($C18,Lists!$E$1:$L$1,0))))</f>
      </c>
      <c r="AK17">
        <f t="array" ref="AK17">IF($C18="","",IF(INDEX(Lists!$E$1:$K$13,AK$2,MATCH($C18,Lists!$E$1:$L$1,0))=0,"",INDEX(Lists!$E$1:$K$13,AK$2,MATCH($C18,Lists!$E$1:$L$1,0))))</f>
      </c>
      <c r="AL17">
        <f t="array" ref="AL17">IF($C18="","",IF(INDEX(Lists!$E$1:$K$13,AL$2,MATCH($C18,Lists!$E$1:$L$1,0))=0,"",INDEX(Lists!$E$1:$K$13,AL$2,MATCH($C18,Lists!$E$1:$L$1,0))))</f>
      </c>
      <c r="AM17">
        <f t="array" ref="AM17">IF($C18="","",IF(INDEX(Lists!$E$1:$K$13,AM$2,MATCH($C18,Lists!$E$1:$L$1,0))=0,"",INDEX(Lists!$E$1:$K$13,AM$2,MATCH($C18,Lists!$E$1:$L$1,0))))</f>
      </c>
      <c r="AN17">
        <f t="array" ref="AN17">IF($C18="","",IF(INDEX(Lists!$E$1:$K$13,AN$2,MATCH($C18,Lists!$E$1:$L$1,0))=0,"",INDEX(Lists!$E$1:$K$13,AN$2,MATCH($C18,Lists!$E$1:$L$1,0))))</f>
      </c>
      <c r="AO17">
        <f t="array" ref="AO17">IF($C18="","",IF(INDEX(Lists!$E$1:$K$15,AO$2,MATCH($C18,Lists!$E$1:$L$1,0))=0,"",INDEX(Lists!$E$1:$K$15,AO$2,MATCH($C18,Lists!$E$1:$L$1,0))))</f>
      </c>
    </row>
    <row r="18" ht="15.75" customHeight="1" spans="1:41" x14ac:dyDescent="0.25">
      <c r="A18" s="22"/>
      <c r="B18" s="140"/>
      <c r="C18" s="141"/>
      <c r="D18" s="141"/>
      <c r="E18" s="142"/>
      <c r="F18" s="143"/>
      <c r="G18" s="144"/>
      <c r="H18" s="144"/>
      <c r="I18" s="145">
        <f>IF(G18&lt;&gt;"Yes","",VLOOKUP('Expense Report'!$C$6,'Travel Rates'!$A$2:$B$14,2))</f>
      </c>
      <c r="J18" s="146">
        <f t="shared" si="2"/>
      </c>
      <c r="K18" s="147"/>
      <c r="L18" s="147"/>
      <c r="M18" s="147"/>
      <c r="N18" s="146">
        <f t="shared" si="1"/>
      </c>
      <c r="O18" s="148">
        <f t="shared" si="3"/>
      </c>
      <c r="P18" s="149"/>
      <c r="Q18" s="149">
        <f t="shared" si="4"/>
        <v>0</v>
      </c>
      <c r="R18" s="150"/>
      <c r="S18" s="151"/>
      <c r="T18" s="152"/>
      <c r="U18" s="153">
        <f t="shared" si="5"/>
        <v>0</v>
      </c>
      <c r="V18" s="22"/>
      <c r="W18" s="22"/>
      <c r="X18">
        <v>16</v>
      </c>
      <c r="AB18">
        <f t="array" ref="AB18">IF($C19="","",IF(INDEX(Lists!$E$1:$K$13,PO_V1!Q$2,MATCH($C19,Lists!$E$1:$L$1,0))=0,"",INDEX(Lists!$E$1:$K$13,PO_V1!Q$2,MATCH($C19,Lists!$E$1:$L$1,0))))</f>
      </c>
      <c r="AC18">
        <f t="array" ref="AC18">IF($C19="","",IF(INDEX(Lists!$E$1:$K$13,AC$2,MATCH($C19,Lists!$E$1:$L$1,0))=0,"",INDEX(Lists!$E$1:$K$13,AC$2,MATCH($C19,Lists!$E$1:$L$1,0))))</f>
      </c>
      <c r="AD18">
        <f t="array" ref="AD18">IF($C19="","",IF(INDEX(Lists!$E$1:$K$13,AD$2,MATCH($C19,Lists!$E$1:$L$1,0))=0,"",INDEX(Lists!$E$1:$K$13,AD$2,MATCH($C19,Lists!$E$1:$L$1,0))))</f>
      </c>
      <c r="AE18">
        <f t="array" ref="AE18">IF($C19="","",IF(INDEX(Lists!$E$1:$K$13,AE$2,MATCH($C19,Lists!$E$1:$L$1,0))=0,"",INDEX(Lists!$E$1:$K$13,AE$2,MATCH($C19,Lists!$E$1:$L$1,0))))</f>
      </c>
      <c r="AF18">
        <f t="array" ref="AF18">IF($C19="","",IF(INDEX(Lists!$E$1:$K$13,AF$2,MATCH($C19,Lists!$E$1:$L$1,0))=0,"",INDEX(Lists!$E$1:$K$13,AF$2,MATCH($C19,Lists!$E$1:$L$1,0))))</f>
      </c>
      <c r="AG18">
        <f t="array" ref="AG18">IF($C19="","",IF(INDEX(Lists!$E$1:$K$13,AG$2,MATCH($C19,Lists!$E$1:$L$1,0))=0,"",INDEX(Lists!$E$1:$K$13,AG$2,MATCH($C19,Lists!$E$1:$L$1,0))))</f>
      </c>
      <c r="AH18">
        <f t="array" ref="AH18">IF($C19="","",IF(INDEX(Lists!$E$1:$K$13,AH$2,MATCH($C19,Lists!$E$1:$L$1,0))=0,"",INDEX(Lists!$E$1:$K$13,AH$2,MATCH($C19,Lists!$E$1:$L$1,0))))</f>
      </c>
      <c r="AI18">
        <f t="array" ref="AI18">IF($C19="","",IF(INDEX(Lists!$E$1:$K$13,AI$2,MATCH($C19,Lists!$E$1:$L$1,0))=0,"",INDEX(Lists!$E$1:$K$13,AI$2,MATCH($C19,Lists!$E$1:$L$1,0))))</f>
      </c>
      <c r="AJ18">
        <f t="array" ref="AJ18">IF($C19="","",IF(INDEX(Lists!$E$1:$K$13,AJ$2,MATCH($C19,Lists!$E$1:$L$1,0))=0,"",INDEX(Lists!$E$1:$K$13,AJ$2,MATCH($C19,Lists!$E$1:$L$1,0))))</f>
      </c>
      <c r="AK18">
        <f t="array" ref="AK18">IF($C19="","",IF(INDEX(Lists!$E$1:$K$13,AK$2,MATCH($C19,Lists!$E$1:$L$1,0))=0,"",INDEX(Lists!$E$1:$K$13,AK$2,MATCH($C19,Lists!$E$1:$L$1,0))))</f>
      </c>
      <c r="AL18">
        <f t="array" ref="AL18">IF($C19="","",IF(INDEX(Lists!$E$1:$K$13,AL$2,MATCH($C19,Lists!$E$1:$L$1,0))=0,"",INDEX(Lists!$E$1:$K$13,AL$2,MATCH($C19,Lists!$E$1:$L$1,0))))</f>
      </c>
      <c r="AM18">
        <f t="array" ref="AM18">IF($C19="","",IF(INDEX(Lists!$E$1:$K$13,AM$2,MATCH($C19,Lists!$E$1:$L$1,0))=0,"",INDEX(Lists!$E$1:$K$13,AM$2,MATCH($C19,Lists!$E$1:$L$1,0))))</f>
      </c>
      <c r="AN18">
        <f t="array" ref="AN18">IF($C19="","",IF(INDEX(Lists!$E$1:$K$13,AN$2,MATCH($C19,Lists!$E$1:$L$1,0))=0,"",INDEX(Lists!$E$1:$K$13,AN$2,MATCH($C19,Lists!$E$1:$L$1,0))))</f>
      </c>
      <c r="AO18">
        <f t="array" ref="AO18">IF($C19="","",IF(INDEX(Lists!$E$1:$K$15,AO$2,MATCH($C19,Lists!$E$1:$L$1,0))=0,"",INDEX(Lists!$E$1:$K$15,AO$2,MATCH($C19,Lists!$E$1:$L$1,0))))</f>
      </c>
    </row>
    <row r="19" ht="15.75" customHeight="1" spans="1:41" x14ac:dyDescent="0.25">
      <c r="A19" s="22"/>
      <c r="B19" s="140"/>
      <c r="C19" s="141"/>
      <c r="D19" s="141"/>
      <c r="E19" s="142"/>
      <c r="F19" s="143"/>
      <c r="G19" s="144"/>
      <c r="H19" s="144"/>
      <c r="I19" s="145">
        <f>IF(G19&lt;&gt;"Yes","",VLOOKUP('Expense Report'!$C$6,'Travel Rates'!$A$2:$B$14,2))</f>
      </c>
      <c r="J19" s="146">
        <f t="shared" si="2"/>
      </c>
      <c r="K19" s="147"/>
      <c r="L19" s="147"/>
      <c r="M19" s="147"/>
      <c r="N19" s="146">
        <f t="shared" si="1"/>
      </c>
      <c r="O19" s="148">
        <f t="shared" si="3"/>
      </c>
      <c r="P19" s="149"/>
      <c r="Q19" s="149">
        <f t="shared" si="4"/>
        <v>0</v>
      </c>
      <c r="R19" s="150"/>
      <c r="S19" s="151"/>
      <c r="T19" s="152"/>
      <c r="U19" s="153">
        <f t="shared" si="5"/>
        <v>0</v>
      </c>
      <c r="V19" s="22"/>
      <c r="W19" s="22"/>
      <c r="X19">
        <v>17</v>
      </c>
      <c r="AB19">
        <f t="array" ref="AB19">IF($C20="","",IF(INDEX(Lists!$E$1:$K$13,PO_V1!Q$2,MATCH($C20,Lists!$E$1:$L$1,0))=0,"",INDEX(Lists!$E$1:$K$13,PO_V1!Q$2,MATCH($C20,Lists!$E$1:$L$1,0))))</f>
      </c>
      <c r="AC19">
        <f t="array" ref="AC19">IF($C20="","",IF(INDEX(Lists!$E$1:$K$13,AC$2,MATCH($C20,Lists!$E$1:$L$1,0))=0,"",INDEX(Lists!$E$1:$K$13,AC$2,MATCH($C20,Lists!$E$1:$L$1,0))))</f>
      </c>
      <c r="AD19">
        <f t="array" ref="AD19">IF($C20="","",IF(INDEX(Lists!$E$1:$K$13,AD$2,MATCH($C20,Lists!$E$1:$L$1,0))=0,"",INDEX(Lists!$E$1:$K$13,AD$2,MATCH($C20,Lists!$E$1:$L$1,0))))</f>
      </c>
      <c r="AE19">
        <f t="array" ref="AE19">IF($C20="","",IF(INDEX(Lists!$E$1:$K$13,AE$2,MATCH($C20,Lists!$E$1:$L$1,0))=0,"",INDEX(Lists!$E$1:$K$13,AE$2,MATCH($C20,Lists!$E$1:$L$1,0))))</f>
      </c>
      <c r="AF19">
        <f t="array" ref="AF19">IF($C20="","",IF(INDEX(Lists!$E$1:$K$13,AF$2,MATCH($C20,Lists!$E$1:$L$1,0))=0,"",INDEX(Lists!$E$1:$K$13,AF$2,MATCH($C20,Lists!$E$1:$L$1,0))))</f>
      </c>
      <c r="AG19">
        <f t="array" ref="AG19">IF($C20="","",IF(INDEX(Lists!$E$1:$K$13,AG$2,MATCH($C20,Lists!$E$1:$L$1,0))=0,"",INDEX(Lists!$E$1:$K$13,AG$2,MATCH($C20,Lists!$E$1:$L$1,0))))</f>
      </c>
      <c r="AH19">
        <f t="array" ref="AH19">IF($C20="","",IF(INDEX(Lists!$E$1:$K$13,AH$2,MATCH($C20,Lists!$E$1:$L$1,0))=0,"",INDEX(Lists!$E$1:$K$13,AH$2,MATCH($C20,Lists!$E$1:$L$1,0))))</f>
      </c>
      <c r="AI19">
        <f t="array" ref="AI19">IF($C20="","",IF(INDEX(Lists!$E$1:$K$13,AI$2,MATCH($C20,Lists!$E$1:$L$1,0))=0,"",INDEX(Lists!$E$1:$K$13,AI$2,MATCH($C20,Lists!$E$1:$L$1,0))))</f>
      </c>
      <c r="AJ19">
        <f t="array" ref="AJ19">IF($C20="","",IF(INDEX(Lists!$E$1:$K$13,AJ$2,MATCH($C20,Lists!$E$1:$L$1,0))=0,"",INDEX(Lists!$E$1:$K$13,AJ$2,MATCH($C20,Lists!$E$1:$L$1,0))))</f>
      </c>
      <c r="AK19">
        <f t="array" ref="AK19">IF($C20="","",IF(INDEX(Lists!$E$1:$K$13,AK$2,MATCH($C20,Lists!$E$1:$L$1,0))=0,"",INDEX(Lists!$E$1:$K$13,AK$2,MATCH($C20,Lists!$E$1:$L$1,0))))</f>
      </c>
      <c r="AL19">
        <f t="array" ref="AL19">IF($C20="","",IF(INDEX(Lists!$E$1:$K$13,AL$2,MATCH($C20,Lists!$E$1:$L$1,0))=0,"",INDEX(Lists!$E$1:$K$13,AL$2,MATCH($C20,Lists!$E$1:$L$1,0))))</f>
      </c>
      <c r="AM19">
        <f t="array" ref="AM19">IF($C20="","",IF(INDEX(Lists!$E$1:$K$13,AM$2,MATCH($C20,Lists!$E$1:$L$1,0))=0,"",INDEX(Lists!$E$1:$K$13,AM$2,MATCH($C20,Lists!$E$1:$L$1,0))))</f>
      </c>
      <c r="AN19">
        <f t="array" ref="AN19">IF($C20="","",IF(INDEX(Lists!$E$1:$K$13,AN$2,MATCH($C20,Lists!$E$1:$L$1,0))=0,"",INDEX(Lists!$E$1:$K$13,AN$2,MATCH($C20,Lists!$E$1:$L$1,0))))</f>
      </c>
      <c r="AO19">
        <f t="array" ref="AO19">IF($C20="","",IF(INDEX(Lists!$E$1:$K$15,AO$2,MATCH($C20,Lists!$E$1:$L$1,0))=0,"",INDEX(Lists!$E$1:$K$15,AO$2,MATCH($C20,Lists!$E$1:$L$1,0))))</f>
      </c>
    </row>
    <row r="20" ht="15.75" customHeight="1" spans="1:41" x14ac:dyDescent="0.25">
      <c r="A20" s="22"/>
      <c r="B20" s="140"/>
      <c r="C20" s="141"/>
      <c r="D20" s="141"/>
      <c r="E20" s="142"/>
      <c r="F20" s="143"/>
      <c r="G20" s="144"/>
      <c r="H20" s="144"/>
      <c r="I20" s="145">
        <f>IF(G20&lt;&gt;"Yes","",VLOOKUP('Expense Report'!$C$6,'Travel Rates'!$A$2:$B$14,2))</f>
      </c>
      <c r="J20" s="146">
        <f t="shared" si="2"/>
      </c>
      <c r="K20" s="147"/>
      <c r="L20" s="147"/>
      <c r="M20" s="147"/>
      <c r="N20" s="146">
        <f t="shared" si="1"/>
      </c>
      <c r="O20" s="148">
        <f t="shared" si="3"/>
      </c>
      <c r="P20" s="154"/>
      <c r="Q20" s="149">
        <f t="shared" si="4"/>
        <v>0</v>
      </c>
      <c r="R20" s="150"/>
      <c r="S20" s="151"/>
      <c r="T20" s="152"/>
      <c r="U20" s="153">
        <f t="shared" si="5"/>
        <v>0</v>
      </c>
      <c r="V20" s="22"/>
      <c r="W20" s="22"/>
      <c r="X20">
        <v>18</v>
      </c>
      <c r="AB20">
        <f t="array" ref="AB20">IF($C21="","",IF(INDEX(Lists!$E$1:$K$13,PO_V1!Q$2,MATCH($C21,Lists!$E$1:$L$1,0))=0,"",INDEX(Lists!$E$1:$K$13,PO_V1!Q$2,MATCH($C21,Lists!$E$1:$L$1,0))))</f>
      </c>
      <c r="AC20">
        <f t="array" ref="AC20">IF($C21="","",IF(INDEX(Lists!$E$1:$K$13,AC$2,MATCH($C21,Lists!$E$1:$L$1,0))=0,"",INDEX(Lists!$E$1:$K$13,AC$2,MATCH($C21,Lists!$E$1:$L$1,0))))</f>
      </c>
      <c r="AD20">
        <f t="array" ref="AD20">IF($C21="","",IF(INDEX(Lists!$E$1:$K$13,AD$2,MATCH($C21,Lists!$E$1:$L$1,0))=0,"",INDEX(Lists!$E$1:$K$13,AD$2,MATCH($C21,Lists!$E$1:$L$1,0))))</f>
      </c>
      <c r="AE20">
        <f t="array" ref="AE20">IF($C21="","",IF(INDEX(Lists!$E$1:$K$13,AE$2,MATCH($C21,Lists!$E$1:$L$1,0))=0,"",INDEX(Lists!$E$1:$K$13,AE$2,MATCH($C21,Lists!$E$1:$L$1,0))))</f>
      </c>
      <c r="AF20">
        <f t="array" ref="AF20">IF($C21="","",IF(INDEX(Lists!$E$1:$K$13,AF$2,MATCH($C21,Lists!$E$1:$L$1,0))=0,"",INDEX(Lists!$E$1:$K$13,AF$2,MATCH($C21,Lists!$E$1:$L$1,0))))</f>
      </c>
      <c r="AG20">
        <f t="array" ref="AG20">IF($C21="","",IF(INDEX(Lists!$E$1:$K$13,AG$2,MATCH($C21,Lists!$E$1:$L$1,0))=0,"",INDEX(Lists!$E$1:$K$13,AG$2,MATCH($C21,Lists!$E$1:$L$1,0))))</f>
      </c>
      <c r="AH20">
        <f t="array" ref="AH20">IF($C21="","",IF(INDEX(Lists!$E$1:$K$13,AH$2,MATCH($C21,Lists!$E$1:$L$1,0))=0,"",INDEX(Lists!$E$1:$K$13,AH$2,MATCH($C21,Lists!$E$1:$L$1,0))))</f>
      </c>
      <c r="AI20">
        <f t="array" ref="AI20">IF($C21="","",IF(INDEX(Lists!$E$1:$K$13,AI$2,MATCH($C21,Lists!$E$1:$L$1,0))=0,"",INDEX(Lists!$E$1:$K$13,AI$2,MATCH($C21,Lists!$E$1:$L$1,0))))</f>
      </c>
      <c r="AJ20">
        <f t="array" ref="AJ20">IF($C21="","",IF(INDEX(Lists!$E$1:$K$13,AJ$2,MATCH($C21,Lists!$E$1:$L$1,0))=0,"",INDEX(Lists!$E$1:$K$13,AJ$2,MATCH($C21,Lists!$E$1:$L$1,0))))</f>
      </c>
      <c r="AK20">
        <f t="array" ref="AK20">IF($C21="","",IF(INDEX(Lists!$E$1:$K$13,AK$2,MATCH($C21,Lists!$E$1:$L$1,0))=0,"",INDEX(Lists!$E$1:$K$13,AK$2,MATCH($C21,Lists!$E$1:$L$1,0))))</f>
      </c>
      <c r="AL20">
        <f t="array" ref="AL20">IF($C21="","",IF(INDEX(Lists!$E$1:$K$13,AL$2,MATCH($C21,Lists!$E$1:$L$1,0))=0,"",INDEX(Lists!$E$1:$K$13,AL$2,MATCH($C21,Lists!$E$1:$L$1,0))))</f>
      </c>
      <c r="AM20">
        <f t="array" ref="AM20">IF($C21="","",IF(INDEX(Lists!$E$1:$K$13,AM$2,MATCH($C21,Lists!$E$1:$L$1,0))=0,"",INDEX(Lists!$E$1:$K$13,AM$2,MATCH($C21,Lists!$E$1:$L$1,0))))</f>
      </c>
      <c r="AN20">
        <f t="array" ref="AN20">IF($C21="","",IF(INDEX(Lists!$E$1:$K$13,AN$2,MATCH($C21,Lists!$E$1:$L$1,0))=0,"",INDEX(Lists!$E$1:$K$13,AN$2,MATCH($C21,Lists!$E$1:$L$1,0))))</f>
      </c>
      <c r="AO20">
        <f t="array" ref="AO20">IF($C21="","",IF(INDEX(Lists!$E$1:$K$15,AO$2,MATCH($C21,Lists!$E$1:$L$1,0))=0,"",INDEX(Lists!$E$1:$K$15,AO$2,MATCH($C21,Lists!$E$1:$L$1,0))))</f>
      </c>
    </row>
    <row r="21" ht="15.75" customHeight="1" spans="1:40" x14ac:dyDescent="0.25">
      <c r="A21" s="22"/>
      <c r="B21" s="140"/>
      <c r="C21" s="141"/>
      <c r="D21" s="141"/>
      <c r="E21" s="142"/>
      <c r="F21" s="143"/>
      <c r="G21" s="144"/>
      <c r="H21" s="144"/>
      <c r="I21" s="145">
        <f>IF(G21&lt;&gt;"Yes","",VLOOKUP('Expense Report'!$C$6,'Travel Rates'!$A$2:$B$14,2))</f>
      </c>
      <c r="J21" s="146">
        <f t="shared" si="2"/>
      </c>
      <c r="K21" s="147"/>
      <c r="L21" s="147"/>
      <c r="M21" s="147"/>
      <c r="N21" s="146">
        <f t="shared" si="1"/>
      </c>
      <c r="O21" s="148">
        <f t="shared" si="3"/>
      </c>
      <c r="P21" s="149"/>
      <c r="Q21" s="149">
        <f t="shared" si="4"/>
        <v>0</v>
      </c>
      <c r="R21" s="150"/>
      <c r="S21" s="151"/>
      <c r="T21" s="152"/>
      <c r="U21" s="153">
        <f t="shared" si="5"/>
        <v>0</v>
      </c>
      <c r="V21" s="22"/>
      <c r="W21" s="22"/>
      <c r="AA21">
        <f t="array" ref="AA21">IF($C22="","",IF(INDEX(Lists!$E$1:$K$13,PO_V1!Q$2,MATCH($C22,Lists!$E$1:$L$1,0))=0,"",INDEX(Lists!$E$1:$K$13,PO_V1!Q$2,MATCH($C22,Lists!$E$1:$L$1,0))))</f>
      </c>
      <c r="AB21">
        <f t="array" ref="AB21">IF($C22="","",IF(INDEX(Lists!$E$1:$K$13,PO_V1!R$2,MATCH($C22,Lists!$E$1:$L$1,0))=0,"",INDEX(Lists!$E$1:$K$13,PO_V1!R$2,MATCH($C22,Lists!$E$1:$L$1,0))))</f>
      </c>
      <c r="AC21">
        <f t="array" ref="AC21">IF($C22="","",IF(INDEX(Lists!$E$1:$K$13,AC$2,MATCH($C22,Lists!$E$1:$L$1,0))=0,"",INDEX(Lists!$E$1:$K$13,AC$2,MATCH($C22,Lists!$E$1:$L$1,0))))</f>
      </c>
      <c r="AD21">
        <f t="array" ref="AD21">IF($C22="","",IF(INDEX(Lists!$E$1:$K$13,AD$2,MATCH($C22,Lists!$E$1:$L$1,0))=0,"",INDEX(Lists!$E$1:$K$13,AD$2,MATCH($C22,Lists!$E$1:$L$1,0))))</f>
      </c>
      <c r="AE21">
        <f t="array" ref="AE21">IF($C22="","",IF(INDEX(Lists!$E$1:$K$13,AE$2,MATCH($C22,Lists!$E$1:$L$1,0))=0,"",INDEX(Lists!$E$1:$K$13,AE$2,MATCH($C22,Lists!$E$1:$L$1,0))))</f>
      </c>
      <c r="AF21">
        <f t="array" ref="AF21">IF($C22="","",IF(INDEX(Lists!$E$1:$K$13,AF$2,MATCH($C22,Lists!$E$1:$L$1,0))=0,"",INDEX(Lists!$E$1:$K$13,AF$2,MATCH($C22,Lists!$E$1:$L$1,0))))</f>
      </c>
      <c r="AG21">
        <f t="array" ref="AG21">IF($C22="","",IF(INDEX(Lists!$E$1:$K$13,AG$2,MATCH($C22,Lists!$E$1:$L$1,0))=0,"",INDEX(Lists!$E$1:$K$13,AG$2,MATCH($C22,Lists!$E$1:$L$1,0))))</f>
      </c>
      <c r="AH21">
        <f t="array" ref="AH21">IF($C22="","",IF(INDEX(Lists!$E$1:$K$13,AH$2,MATCH($C22,Lists!$E$1:$L$1,0))=0,"",INDEX(Lists!$E$1:$K$13,AH$2,MATCH($C22,Lists!$E$1:$L$1,0))))</f>
      </c>
      <c r="AI21">
        <f t="array" ref="AI21">IF($C22="","",IF(INDEX(Lists!$E$1:$K$13,AI$2,MATCH($C22,Lists!$E$1:$L$1,0))=0,"",INDEX(Lists!$E$1:$K$13,AI$2,MATCH($C22,Lists!$E$1:$L$1,0))))</f>
      </c>
      <c r="AJ21">
        <f t="array" ref="AJ21">IF($C22="","",IF(INDEX(Lists!$E$1:$K$13,AJ$2,MATCH($C22,Lists!$E$1:$L$1,0))=0,"",INDEX(Lists!$E$1:$K$13,AJ$2,MATCH($C22,Lists!$E$1:$L$1,0))))</f>
      </c>
      <c r="AK21">
        <f t="array" ref="AK21">IF($C22="","",IF(INDEX(Lists!$E$1:$K$13,AK$2,MATCH($C22,Lists!$E$1:$L$1,0))=0,"",INDEX(Lists!$E$1:$K$13,AK$2,MATCH($C22,Lists!$E$1:$L$1,0))))</f>
      </c>
      <c r="AL21">
        <f t="array" ref="AL21">IF($C22="","",IF(INDEX(Lists!$E$1:$K$13,AL$2,MATCH($C22,Lists!$E$1:$L$1,0))=0,"",INDEX(Lists!$E$1:$K$13,AL$2,MATCH($C22,Lists!$E$1:$L$1,0))))</f>
      </c>
      <c r="AM21">
        <f t="array" ref="AM21">IF($C22="","",IF(INDEX(Lists!$E$1:$K$13,AM$2,MATCH($C22,Lists!$E$1:$L$1,0))=0,"",INDEX(Lists!$E$1:$K$13,AM$2,MATCH($C22,Lists!$E$1:$L$1,0))))</f>
      </c>
      <c r="AN21">
        <f t="array" ref="AN21">IF($C22="","",IF(INDEX(Lists!$E$1:$K$13,AN$2,MATCH($C22,Lists!$E$1:$L$1,0))=0,"",INDEX(Lists!$E$1:$K$13,AN$2,MATCH($C22,Lists!$E$1:$L$1,0))))</f>
      </c>
    </row>
    <row r="22" ht="16.5" customHeight="1" spans="1:37" x14ac:dyDescent="0.25">
      <c r="A22" s="22"/>
      <c r="B22" s="140"/>
      <c r="C22" s="141"/>
      <c r="D22" s="141"/>
      <c r="E22" s="142"/>
      <c r="F22" s="143"/>
      <c r="G22" s="144"/>
      <c r="H22" s="144"/>
      <c r="I22" s="145">
        <f>IF(G22&lt;&gt;"Yes","",VLOOKUP('Expense Report'!$C$6,'Travel Rates'!$A$2:$B$14,2))</f>
      </c>
      <c r="J22" s="146">
        <f>IF(G22="Yes",I22*H22,"")</f>
      </c>
      <c r="K22" s="147"/>
      <c r="L22" s="147"/>
      <c r="M22" s="147"/>
      <c r="N22" s="146">
        <f t="shared" si="1"/>
      </c>
      <c r="O22" s="148">
        <f t="shared" si="3"/>
      </c>
      <c r="P22" s="149"/>
      <c r="Q22" s="149">
        <f t="shared" si="4"/>
        <v>0</v>
      </c>
      <c r="R22" s="150"/>
      <c r="S22" s="151"/>
      <c r="T22" s="155"/>
      <c r="U22" s="153">
        <f t="shared" si="5"/>
        <v>0</v>
      </c>
      <c r="V22" s="22">
        <f t="array" ref="V22">IF($C24="","",IF(INDEX(Lists!$E$1:$I$13,PO_V1!T$2,MATCH(PO_V1!$C22,Lists!$E$1:$I$1,0))=0,"",INDEX(Lists!$E$1:$I$13,PO_V1!T$2,MATCH(PO_V1!$C22,Lists!$E$1:$I$1,0))))</f>
      </c>
      <c r="W22" s="22">
        <f t="array" ref="W22">IF($C24="","",IF(INDEX(Lists!$E$1:$I$13,PO_V1!U$2,MATCH(PO_V1!$C22,Lists!$E$1:$I$1,0))=0,"",INDEX(Lists!$E$1:$I$13,PO_V1!U$2,MATCH(PO_V1!$C22,Lists!$E$1:$I$1,0))))</f>
      </c>
      <c r="X22">
        <f t="array" ref="X22">IF($C24="","",IF(INDEX(Lists!$E$1:$I$13,PO_V1!V$2,MATCH(PO_V1!$C22,Lists!$E$1:$I$1,0))=0,"",INDEX(Lists!$E$1:$I$13,PO_V1!V$2,MATCH(PO_V1!$C22,Lists!$E$1:$I$1,0))))</f>
      </c>
      <c r="Y22">
        <f t="array" ref="Y22">IF($C24="","",IF(INDEX(Lists!$E$1:$I$13,PO_V1!W$2,MATCH(PO_V1!$C22,Lists!$E$1:$I$1,0))=0,"",INDEX(Lists!$E$1:$I$13,PO_V1!W$2,MATCH(PO_V1!$C22,Lists!$E$1:$I$1,0))))</f>
      </c>
      <c r="Z22">
        <f t="array" ref="Z22">IF($C24="","",IF(INDEX(Lists!$E$1:$I$13,PO_V1!X$2,MATCH(PO_V1!$C22,Lists!$E$1:$I$1,0))=0,"",INDEX(Lists!$E$1:$I$13,PO_V1!X$2,MATCH(PO_V1!$C22,Lists!$E$1:$I$1,0))))</f>
      </c>
      <c r="AA22">
        <f t="array" ref="AA22">IF($C24="","",IF(INDEX(Lists!$E$1:$I$13,PO_V1!Y$2,MATCH(PO_V1!$C22,Lists!$E$1:$I$1,0))=0,"",INDEX(Lists!$E$1:$I$13,PO_V1!Y$2,MATCH(PO_V1!$C22,Lists!$E$1:$I$1,0))))</f>
      </c>
      <c r="AC22">
        <f t="array" ref="AC22">IF($C23="","",IF(INDEX(Lists!$E$1:$K$13,AC$2,MATCH($C23,Lists!$E$1:$L$1,0))=0,"",INDEX(Lists!$E$1:$K$13,AC$2,MATCH($C23,Lists!$E$1:$L$1,0))))</f>
      </c>
      <c r="AD22">
        <f t="array" ref="AD22">IF($C23="","",IF(INDEX(Lists!$E$1:$K$13,AD$2,MATCH($C23,Lists!$E$1:$L$1,0))=0,"",INDEX(Lists!$E$1:$K$13,AD$2,MATCH($C23,Lists!$E$1:$L$1,0))))</f>
      </c>
      <c r="AE22">
        <f t="array" ref="AE22">IF($C23="","",IF(INDEX(Lists!$E$1:$K$13,AE$2,MATCH($C23,Lists!$E$1:$L$1,0))=0,"",INDEX(Lists!$E$1:$K$13,AE$2,MATCH($C23,Lists!$E$1:$L$1,0))))</f>
      </c>
      <c r="AF22">
        <f t="array" ref="AF22">IF($C23="","",IF(INDEX(Lists!$E$1:$K$13,AF$2,MATCH($C23,Lists!$E$1:$L$1,0))=0,"",INDEX(Lists!$E$1:$K$13,AF$2,MATCH($C23,Lists!$E$1:$L$1,0))))</f>
      </c>
      <c r="AG22">
        <f t="array" ref="AG22">IF($C23="","",IF(INDEX(Lists!$E$1:$K$13,AG$2,MATCH($C23,Lists!$E$1:$L$1,0))=0,"",INDEX(Lists!$E$1:$K$13,AG$2,MATCH($C23,Lists!$E$1:$L$1,0))))</f>
      </c>
      <c r="AH22">
        <f t="array" ref="AH22">IF($C23="","",IF(INDEX(Lists!$E$1:$K$13,AH$2,MATCH($C23,Lists!$E$1:$L$1,0))=0,"",INDEX(Lists!$E$1:$K$13,AH$2,MATCH($C23,Lists!$E$1:$L$1,0))))</f>
      </c>
      <c r="AI22">
        <f t="array" ref="AI22">IF($C23="","",IF(INDEX(Lists!$E$1:$K$13,AI$2,MATCH($C23,Lists!$E$1:$L$1,0))=0,"",INDEX(Lists!$E$1:$K$13,AI$2,MATCH($C23,Lists!$E$1:$L$1,0))))</f>
      </c>
      <c r="AJ22">
        <f t="array" ref="AJ22">IF($C23="","",IF(INDEX(Lists!$E$1:$K$13,AJ$2,MATCH($C23,Lists!$E$1:$L$1,0))=0,"",INDEX(Lists!$E$1:$K$13,AJ$2,MATCH($C23,Lists!$E$1:$L$1,0))))</f>
      </c>
      <c r="AK22">
        <f t="array" ref="AK22">IF($C23="","",IF(INDEX(Lists!$E$1:$K$13,AK$2,MATCH($C23,Lists!$E$1:$L$1,0))=0,"",INDEX(Lists!$E$1:$K$13,AK$2,MATCH($C23,Lists!$E$1:$L$1,0))))</f>
      </c>
    </row>
    <row r="23" ht="15" customHeight="1" spans="1:23" x14ac:dyDescent="0.25">
      <c r="A23" s="22"/>
      <c r="B23" s="156"/>
      <c r="C23" s="157"/>
      <c r="D23" s="157"/>
      <c r="E23" s="158"/>
      <c r="F23" s="159"/>
      <c r="G23" s="160"/>
      <c r="H23" s="160"/>
      <c r="I23" s="161"/>
      <c r="J23" s="162"/>
      <c r="K23" s="163"/>
      <c r="L23" s="163"/>
      <c r="M23" s="163"/>
      <c r="N23" s="162"/>
      <c r="O23" s="22"/>
      <c r="P23" s="163"/>
      <c r="Q23" s="162"/>
      <c r="R23" s="163"/>
      <c r="S23" s="164"/>
      <c r="T23" s="165" t="s">
        <v>97</v>
      </c>
      <c r="U23" s="166">
        <f>SUM(P13:P22,R13:R22)+ (SUM(N13:N22)/1.15)+(SUM(J13:J22)/1.15)+(SUM(T13:T22)/1.15)</f>
        <v>0</v>
      </c>
      <c r="V23" s="22"/>
      <c r="W23" s="22"/>
    </row>
    <row r="24" ht="15" customHeight="1" spans="1:23" x14ac:dyDescent="0.25">
      <c r="A24" s="22"/>
      <c r="B24" s="11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22"/>
      <c r="P24" s="167"/>
      <c r="Q24" s="167"/>
      <c r="R24" s="167"/>
      <c r="S24" s="167"/>
      <c r="T24" s="168"/>
      <c r="U24" s="169"/>
      <c r="V24" s="22"/>
      <c r="W24" s="22"/>
    </row>
    <row r="25" ht="15.75" customHeight="1" spans="1:35" x14ac:dyDescent="0.25">
      <c r="A25" s="22"/>
      <c r="B25" s="117"/>
      <c r="C25" s="167"/>
      <c r="D25" s="167"/>
      <c r="E25" s="170"/>
      <c r="F25" s="170"/>
      <c r="G25" s="167"/>
      <c r="H25" s="167"/>
      <c r="I25" s="167"/>
      <c r="J25" s="167"/>
      <c r="K25" s="167"/>
      <c r="L25" s="167"/>
      <c r="M25" s="167"/>
      <c r="N25" s="167"/>
      <c r="O25" s="22"/>
      <c r="P25" s="167"/>
      <c r="Q25" s="167"/>
      <c r="R25" s="167"/>
      <c r="S25" s="167"/>
      <c r="T25" s="171" t="s">
        <v>59</v>
      </c>
      <c r="U25" s="172">
        <f>SUM(S13:S22)+SUM(Q13:Q22)+SUM(O13:O22)</f>
        <v>0</v>
      </c>
      <c r="V25" s="22"/>
      <c r="W25" s="22"/>
      <c r="AI25">
        <v>17.3</v>
      </c>
    </row>
    <row r="26" ht="15.75" customHeight="1" spans="1:35" x14ac:dyDescent="0.25">
      <c r="A26" s="22"/>
      <c r="B26" s="117"/>
      <c r="C26" s="173"/>
      <c r="D26" s="173"/>
      <c r="E26" s="174"/>
      <c r="F26" s="174"/>
      <c r="G26" s="173"/>
      <c r="H26" s="173"/>
      <c r="I26" s="173"/>
      <c r="J26" s="173"/>
      <c r="K26" s="173"/>
      <c r="L26" s="173"/>
      <c r="M26" s="173"/>
      <c r="N26" s="173"/>
      <c r="O26" s="27"/>
      <c r="P26" s="173"/>
      <c r="Q26" s="173"/>
      <c r="R26" s="173"/>
      <c r="S26" s="175"/>
      <c r="T26" s="176" t="s">
        <v>44</v>
      </c>
      <c r="U26" s="177">
        <f>SUM(U12:U22)</f>
        <v>0</v>
      </c>
      <c r="V26" s="22"/>
      <c r="W26" s="22"/>
      <c r="AI26">
        <v>0</v>
      </c>
    </row>
    <row r="27" ht="8.45" customHeight="1" spans="2:2" x14ac:dyDescent="0.25">
      <c r="B27" s="112"/>
    </row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39" customHeight="1" hidden="1" x14ac:dyDescent="0.25"/>
    <row r="1048573" ht="17.45" customHeight="1" hidden="1" x14ac:dyDescent="0.25"/>
    <row r="1048574" ht="25.5" customHeight="1" hidden="1" x14ac:dyDescent="0.25"/>
    <row r="1048575" ht="0.6" customHeight="1" hidden="1" x14ac:dyDescent="0.25"/>
    <row r="1048576" ht="6.95" customHeight="1" x14ac:dyDescent="0.25"/>
  </sheetData>
  <sheetProtection sheet="1" formatCells="0" formatColumns="0" formatRows="0" insertHyperlinks="0" algorithmName="SHA-512" hashValue="F8qTYjL3rHM2VICN7mwBcQfwSg+PTRP8W7yVlZxsxM0PcpkRldCxIG06XLVQKkpRUo4KhYxRJ1UOh3JfFMlUbQ==" saltValue="K9EJMZwojr8KmHovQ66Syw==" spinCount="100000"/>
  <mergeCells count="12">
    <mergeCell ref="B2:T2"/>
    <mergeCell ref="C3:D3"/>
    <mergeCell ref="C4:D4"/>
    <mergeCell ref="C5:D5"/>
    <mergeCell ref="C6:D6"/>
    <mergeCell ref="C7:D7"/>
    <mergeCell ref="O7:S9"/>
    <mergeCell ref="C8:D8"/>
    <mergeCell ref="C9:D9"/>
    <mergeCell ref="C10:D10"/>
    <mergeCell ref="T23:T24"/>
    <mergeCell ref="U23:U24"/>
  </mergeCells>
  <conditionalFormatting sqref="H13:Q22">
    <cfRule type="expression" dxfId="1" priority="2">
      <formula>AND($G13&lt;&gt;"Yes")</formula>
    </cfRule>
  </conditionalFormatting>
  <conditionalFormatting sqref="R13:S22">
    <cfRule type="expression" dxfId="2" priority="1">
      <formula>AND($G13="YES")</formula>
    </cfRule>
  </conditionalFormatting>
  <conditionalFormatting sqref="T13:T22">
    <cfRule type="expression" dxfId="3" priority="72">
      <formula>AND($G13&lt;&gt;"Yes")</formula>
    </cfRule>
  </conditionalFormatting>
  <conditionalFormatting sqref="U25">
    <cfRule type="expression" priority="28">
      <formula>IF(0=0,TRUE,FALSE)</formula>
    </cfRule>
  </conditionalFormatting>
  <dataValidations count="6">
    <dataValidation type="list" allowBlank="1" showInputMessage="1" showErrorMessage="1" sqref="C13:C22">
      <formula1>$Y$3:$Y$9</formula1>
    </dataValidation>
    <dataValidation type="date" allowBlank="1" showInputMessage="1" showErrorMessage="1" sqref="C7:C8">
      <formula1>44562</formula1>
      <formula2>45658</formula2>
    </dataValidation>
    <dataValidation type="list" allowBlank="1" showInputMessage="1" showErrorMessage="1" sqref="D13:D22">
      <formula1>$AC12:$AQ12</formula1>
    </dataValidation>
    <dataValidation type="date" allowBlank="1" showInputMessage="1" showErrorMessage="1" sqref="E13:E23">
      <formula1>44562</formula1>
      <formula2>45658</formula2>
    </dataValidation>
    <dataValidation type="date" allowBlank="1" showInputMessage="1" showErrorMessage="1" sqref="E7">
      <formula1>44562</formula1>
      <formula2>45658</formula2>
    </dataValidation>
    <dataValidation type="list" allowBlank="1" showInputMessage="1" showErrorMessage="1" sqref="T13:T22">
      <formula1>$AI$24:$AI$26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47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 zoomScale="70" zoomScaleNormal="70">
      <selection activeCell="T9" sqref="T9"/>
    </sheetView>
  </sheetViews>
  <sheetFormatPr defaultRowHeight="15" outlineLevelRow="0" outlineLevelCol="0" x14ac:dyDescent="0.25" defaultColWidth="8.85546875"/>
  <cols>
    <col min="1" max="1" width="26.140625" customWidth="1"/>
    <col min="2" max="2" width="14.42578125" customWidth="1"/>
    <col min="3" max="3" width="10.5703125" customWidth="1"/>
  </cols>
  <sheetData>
    <row r="1" ht="14.1" customHeight="1" spans="1:2" x14ac:dyDescent="0.25">
      <c r="A1" s="330" t="s">
        <v>270</v>
      </c>
      <c r="B1" s="330" t="s">
        <v>271</v>
      </c>
    </row>
    <row r="2" spans="1:2" x14ac:dyDescent="0.25">
      <c r="A2" t="s">
        <v>272</v>
      </c>
      <c r="B2" s="331">
        <v>0.54</v>
      </c>
    </row>
    <row r="3" spans="1:2" x14ac:dyDescent="0.25">
      <c r="A3" t="s">
        <v>273</v>
      </c>
      <c r="B3" s="331">
        <v>0.585</v>
      </c>
    </row>
    <row r="4" spans="1:2" x14ac:dyDescent="0.25">
      <c r="A4" t="s">
        <v>274</v>
      </c>
      <c r="B4" s="331">
        <v>0.54</v>
      </c>
    </row>
    <row r="5" spans="1:2" x14ac:dyDescent="0.25">
      <c r="A5" t="s">
        <v>275</v>
      </c>
      <c r="B5" s="331">
        <v>0.585</v>
      </c>
    </row>
    <row r="6" spans="1:2" x14ac:dyDescent="0.25">
      <c r="A6" t="s">
        <v>276</v>
      </c>
      <c r="B6" s="331">
        <v>0.605</v>
      </c>
    </row>
    <row r="7" spans="1:2" x14ac:dyDescent="0.25">
      <c r="A7" t="s">
        <v>277</v>
      </c>
      <c r="B7" s="331">
        <v>0.7</v>
      </c>
    </row>
    <row r="8" spans="1:2" x14ac:dyDescent="0.25">
      <c r="A8" t="s">
        <v>76</v>
      </c>
      <c r="B8" s="331">
        <v>0.59</v>
      </c>
    </row>
    <row r="9" spans="1:2" x14ac:dyDescent="0.25">
      <c r="A9" t="s">
        <v>278</v>
      </c>
      <c r="B9" s="331">
        <v>0.705</v>
      </c>
    </row>
    <row r="10" spans="1:2" x14ac:dyDescent="0.25">
      <c r="A10" t="s">
        <v>279</v>
      </c>
      <c r="B10" s="331">
        <v>0.605</v>
      </c>
    </row>
    <row r="11" spans="1:2" x14ac:dyDescent="0.25">
      <c r="A11" t="s">
        <v>280</v>
      </c>
      <c r="B11" s="331">
        <v>0.575</v>
      </c>
    </row>
    <row r="12" spans="1:2" x14ac:dyDescent="0.25">
      <c r="A12" t="s">
        <v>281</v>
      </c>
      <c r="B12" s="331">
        <v>0.58</v>
      </c>
    </row>
    <row r="13" spans="1:2" x14ac:dyDescent="0.25">
      <c r="A13" t="s">
        <v>282</v>
      </c>
      <c r="B13" s="331">
        <v>0.545</v>
      </c>
    </row>
    <row r="14" spans="1:2" x14ac:dyDescent="0.25">
      <c r="A14" t="s">
        <v>283</v>
      </c>
      <c r="B14" s="331">
        <v>0.705</v>
      </c>
    </row>
    <row r="18" ht="15.75" customHeight="1" spans="1:2" x14ac:dyDescent="0.25">
      <c r="A18" s="330" t="s">
        <v>284</v>
      </c>
      <c r="B18" s="330" t="s">
        <v>285</v>
      </c>
    </row>
    <row r="19" spans="1:2" x14ac:dyDescent="0.25">
      <c r="A19" t="s">
        <v>71</v>
      </c>
      <c r="B19">
        <v>24.9</v>
      </c>
    </row>
    <row r="20" spans="1:2" x14ac:dyDescent="0.25">
      <c r="A20" t="s">
        <v>72</v>
      </c>
      <c r="B20">
        <v>25.2</v>
      </c>
    </row>
    <row r="21" spans="1:2" x14ac:dyDescent="0.25">
      <c r="A21" t="s">
        <v>73</v>
      </c>
      <c r="B21">
        <v>61.85</v>
      </c>
    </row>
    <row r="22" spans="1:2" x14ac:dyDescent="0.25">
      <c r="A22" t="s">
        <v>74</v>
      </c>
      <c r="B22">
        <v>17.3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48576"/>
  <sheetViews>
    <sheetView workbookViewId="0" zoomScale="100" zoomScaleNormal="100">
      <selection activeCell="C7" sqref="C7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44.5703125" customWidth="1"/>
    <col min="5" max="5" width="17.5703125" customWidth="1"/>
    <col min="6" max="6" width="21.42578125" customWidth="1"/>
    <col min="7" max="7" width="14.42578125" customWidth="1"/>
    <col min="8" max="9" width="9.42578125" customWidth="1"/>
    <col min="10" max="10" width="10.42578125" customWidth="1"/>
    <col min="11" max="11" width="11.5703125" customWidth="1"/>
    <col min="12" max="12" width="1.140625" customWidth="1"/>
    <col min="13" max="13" width="3" hidden="1" customWidth="1"/>
    <col min="14" max="14" width="10.85546875" hidden="1" customWidth="1"/>
    <col min="15" max="16" width="42.42578125" hidden="1" customWidth="1"/>
    <col min="17" max="17" width="45.42578125" hidden="1" customWidth="1"/>
    <col min="18" max="18" width="22.42578125" hidden="1" customWidth="1"/>
    <col min="19" max="19" width="12.42578125" hidden="1" customWidth="1"/>
    <col min="20" max="20" width="24.42578125" hidden="1" customWidth="1"/>
    <col min="21" max="21" width="12.42578125" hidden="1" customWidth="1"/>
    <col min="22" max="62" width="8.85546875" hidden="1" customWidth="1"/>
    <col min="63" max="63" width="1.5703125" hidden="1" customWidth="1"/>
    <col min="64" max="16381" width="8.85546875" hidden="1" customWidth="1"/>
    <col min="16382" max="16382" width="0.85546875" hidden="1" customWidth="1"/>
    <col min="16383" max="16383" width="1.42578125" hidden="1" customWidth="1"/>
    <col min="16384" max="16384" width="2.42578125" hidden="1" customWidth="1"/>
  </cols>
  <sheetData>
    <row r="1" spans="2:63" x14ac:dyDescent="0.25">
      <c r="B1" s="1"/>
      <c r="C1" s="2"/>
      <c r="D1" s="2"/>
      <c r="E1" s="2"/>
      <c r="F1" s="2"/>
      <c r="G1" s="2"/>
      <c r="H1" s="2"/>
      <c r="I1" s="2"/>
      <c r="J1" s="2"/>
      <c r="K1" s="3"/>
      <c r="L1" s="294"/>
      <c r="M1" s="295"/>
      <c r="N1" s="2"/>
      <c r="O1" s="2"/>
      <c r="P1" s="2"/>
      <c r="Q1" s="2"/>
      <c r="R1" t="s">
        <v>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ht="29.25" customHeight="1" spans="2:25" x14ac:dyDescent="0.25">
      <c r="B2" s="296" t="s">
        <v>69</v>
      </c>
      <c r="C2" s="297"/>
      <c r="D2" s="297"/>
      <c r="E2" s="297"/>
      <c r="F2" s="297"/>
      <c r="G2" s="297"/>
      <c r="H2" s="297"/>
      <c r="I2" s="297"/>
      <c r="J2" s="110"/>
      <c r="K2" s="111" t="s">
        <v>2</v>
      </c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s="298" t="s">
        <v>4</v>
      </c>
      <c r="C3" s="299" t="s">
        <v>51</v>
      </c>
      <c r="D3" s="299"/>
      <c r="E3" s="112"/>
      <c r="F3" s="112"/>
      <c r="G3" s="112"/>
      <c r="H3" s="112"/>
      <c r="I3" s="112"/>
      <c r="J3" s="112"/>
      <c r="K3" s="300"/>
      <c r="L3" s="131"/>
      <c r="M3">
        <v>1</v>
      </c>
      <c r="N3" s="7">
        <f>IF(C3="Ulnooweg Education Centre","","GOC - ESDC")</f>
      </c>
      <c r="O3" s="7" t="s">
        <v>6</v>
      </c>
      <c r="P3" s="8" t="s">
        <v>7</v>
      </c>
    </row>
    <row r="4" spans="2:16" x14ac:dyDescent="0.25">
      <c r="B4" s="131" t="s">
        <v>8</v>
      </c>
      <c r="C4" s="6" t="s">
        <v>138</v>
      </c>
      <c r="D4" s="6"/>
      <c r="K4" s="301"/>
      <c r="M4">
        <v>2</v>
      </c>
      <c r="N4" t="str">
        <f>IF($C$3&lt;&gt;"Ulnooweg Education Centre","",O11)</f>
        <v>Whole Foods Foundation</v>
      </c>
      <c r="O4" s="7" t="s">
        <v>6</v>
      </c>
      <c r="P4" s="8" t="s">
        <v>10</v>
      </c>
    </row>
    <row r="5" spans="2:16" x14ac:dyDescent="0.25">
      <c r="B5" s="131" t="s">
        <v>11</v>
      </c>
      <c r="C5" s="6" t="e">
        <f>IF($C$3="Ulnooweg Education Centre", VLOOKUP(C4,'UEC Name List'!C:D,2,FALSE), IF($C$3= "Ulnooweg Development Group",VLOOKUP(C4,#REF!,2,FALSE), IF($C$3="Ulnooweg Foundation", VLOOKUP(C4,'UF Name List'!C:D,2,FALSE)," " )))</f>
        <v>#N/A</v>
      </c>
      <c r="D5" s="6"/>
      <c r="K5" s="301"/>
      <c r="M5">
        <v>3</v>
      </c>
      <c r="N5" t="str">
        <f>IF($C$3&lt;&gt;"Ulnooweg Education Centre","",O12)</f>
        <v>NSERC </v>
      </c>
      <c r="O5" s="7" t="s">
        <v>6</v>
      </c>
      <c r="P5" s="8" t="s">
        <v>12</v>
      </c>
    </row>
    <row r="6" spans="2:16" x14ac:dyDescent="0.25">
      <c r="B6" s="131" t="s">
        <v>13</v>
      </c>
      <c r="C6" s="9">
        <v>44562</v>
      </c>
      <c r="D6" s="9"/>
      <c r="E6" s="10"/>
      <c r="F6" s="10"/>
      <c r="G6" s="10"/>
      <c r="K6" s="301"/>
      <c r="M6">
        <v>4</v>
      </c>
      <c r="N6" t="str">
        <f>IF($C$3&lt;&gt;"Ulnooweg Education Centre","",O13)</f>
        <v>UNB via TD</v>
      </c>
      <c r="O6" s="7" t="s">
        <v>6</v>
      </c>
      <c r="P6" s="8" t="s">
        <v>14</v>
      </c>
    </row>
    <row r="7" spans="2:16" x14ac:dyDescent="0.25">
      <c r="B7" s="131" t="s">
        <v>15</v>
      </c>
      <c r="C7" s="11">
        <v>10</v>
      </c>
      <c r="D7" s="11"/>
      <c r="E7" s="9"/>
      <c r="F7" s="9"/>
      <c r="K7" s="301"/>
      <c r="M7">
        <v>5</v>
      </c>
      <c r="N7" t="str">
        <f>IF($C$3&lt;&gt;"Ulnooweg Education Centre","",O14)</f>
        <v>ISEDC</v>
      </c>
      <c r="O7" s="7" t="s">
        <v>6</v>
      </c>
      <c r="P7" s="8" t="s">
        <v>17</v>
      </c>
    </row>
    <row r="8" ht="14.45" customHeight="1" spans="2:16" x14ac:dyDescent="0.25">
      <c r="B8" s="131" t="s">
        <v>16</v>
      </c>
      <c r="C8" s="6"/>
      <c r="D8" s="6"/>
      <c r="E8" s="6"/>
      <c r="F8" s="6"/>
      <c r="K8" s="301"/>
      <c r="M8">
        <v>6</v>
      </c>
      <c r="N8" t="s">
        <v>262</v>
      </c>
      <c r="O8" s="7" t="s">
        <v>6</v>
      </c>
      <c r="P8" s="8" t="s">
        <v>19</v>
      </c>
    </row>
    <row r="9" ht="20.1" customHeight="1" spans="2:16" x14ac:dyDescent="0.25">
      <c r="B9" s="131" t="s">
        <v>18</v>
      </c>
      <c r="C9" s="12"/>
      <c r="D9" s="13"/>
      <c r="E9" s="6"/>
      <c r="F9" s="6"/>
      <c r="K9" s="301"/>
      <c r="M9">
        <v>7</v>
      </c>
      <c r="N9" t="s">
        <v>80</v>
      </c>
      <c r="O9" s="7" t="s">
        <v>6</v>
      </c>
      <c r="P9" s="8" t="s">
        <v>27</v>
      </c>
    </row>
    <row r="10" ht="14.45" customHeight="1" spans="2:16" x14ac:dyDescent="0.25">
      <c r="B10" s="131"/>
      <c r="J10" s="302"/>
      <c r="K10" s="301"/>
      <c r="M10">
        <v>8</v>
      </c>
      <c r="O10" s="7" t="s">
        <v>6</v>
      </c>
      <c r="P10" s="8" t="s">
        <v>31</v>
      </c>
    </row>
    <row r="11" spans="2:16" x14ac:dyDescent="0.25">
      <c r="B11" s="56" t="s">
        <v>263</v>
      </c>
      <c r="C11" s="14" t="s">
        <v>3</v>
      </c>
      <c r="D11" s="14" t="s">
        <v>57</v>
      </c>
      <c r="E11" s="57" t="s">
        <v>22</v>
      </c>
      <c r="F11" s="58"/>
      <c r="G11" s="58" t="s">
        <v>58</v>
      </c>
      <c r="H11" s="14" t="s">
        <v>23</v>
      </c>
      <c r="I11" s="14" t="s">
        <v>24</v>
      </c>
      <c r="J11" s="14" t="s">
        <v>25</v>
      </c>
      <c r="K11" s="59" t="s">
        <v>26</v>
      </c>
      <c r="M11">
        <v>9</v>
      </c>
      <c r="O11" t="s">
        <v>33</v>
      </c>
      <c r="P11" s="18" t="s">
        <v>29</v>
      </c>
    </row>
    <row r="12" spans="2:25" x14ac:dyDescent="0.25">
      <c r="B12" s="303" t="s">
        <v>264</v>
      </c>
      <c r="C12" s="304" t="s">
        <v>33</v>
      </c>
      <c r="D12" s="304" t="s">
        <v>29</v>
      </c>
      <c r="E12" s="102" t="s">
        <v>265</v>
      </c>
      <c r="F12" s="98"/>
      <c r="G12" s="98" t="s">
        <v>266</v>
      </c>
      <c r="H12" s="305">
        <v>100</v>
      </c>
      <c r="I12" s="306">
        <v>25</v>
      </c>
      <c r="J12" s="17">
        <f t="shared" ref="J12:J20" si="1">IF(H12="","",0.15*I12)</f>
        <v>3.75</v>
      </c>
      <c r="K12" s="68">
        <f t="shared" ref="K12:K20" si="2">IF(H12="","",(I12+J12)*H12)</f>
        <v>2875</v>
      </c>
      <c r="M12">
        <v>10</v>
      </c>
      <c r="O12" t="s">
        <v>38</v>
      </c>
      <c r="P12" s="18" t="s">
        <v>39</v>
      </c>
      <c r="Q12" t="str">
        <f t="array" ref="Q12">IF($C12="","",IF(INDEX(Lists!$E$1:$K$13,PO_V1!Q$2,MATCH($C12,Lists!$E$1:$L$1,0))=0,"",INDEX(Lists!$E$1:$K$13,PO_V1!Q$2,MATCH($C12,Lists!$E$1:$L$1,0))))</f>
        <v>Whole Foods Foundation</v>
      </c>
      <c r="R12" t="str">
        <f t="array" ref="R12">IF($C12="","",IF(INDEX(Lists!$E$1:$K$13,PO_V1!R$2,MATCH($C12,Lists!$E$1:$L$1,0))=0,"",INDEX(Lists!$E$1:$K$13,PO_V1!R$2,MATCH($C12,Lists!$E$1:$L$1,0))))</f>
        <v>Whole Kids Garden Grant</v>
      </c>
      <c r="S12">
        <f t="array" ref="S12">IF($C12="","",IF(INDEX(Lists!$E$1:$K$13,PO_V1!S$2,MATCH($C12,Lists!$E$1:$L$1,0))=0,"",INDEX(Lists!$E$1:$K$13,PO_V1!S$2,MATCH($C12,Lists!$E$1:$L$1,0))))</f>
      </c>
      <c r="T12">
        <f t="array" ref="T12">IF($C12="","",IF(INDEX(Lists!$E$1:$K$13,PO_V1!T$2,MATCH($C12,Lists!$E$1:$L$1,0))=0,"",INDEX(Lists!$E$1:$K$13,PO_V1!T$2,MATCH($C12,Lists!$E$1:$L$1,0))))</f>
      </c>
      <c r="U12">
        <f t="array" ref="U12">IF($C12="","",IF(INDEX(Lists!$E$1:$K$13,PO_V1!U$2,MATCH($C12,Lists!$E$1:$L$1,0))=0,"",INDEX(Lists!$E$1:$K$13,PO_V1!U$2,MATCH($C12,Lists!$E$1:$L$1,0))))</f>
      </c>
      <c r="V12">
        <f t="array" ref="V12">IF($C12="","",IF(INDEX(Lists!$E$1:$K$13,PO_V1!V$2,MATCH($C12,Lists!$E$1:$L$1,0))=0,"",INDEX(Lists!$E$1:$K$13,PO_V1!V$2,MATCH($C12,Lists!$E$1:$L$1,0))))</f>
      </c>
      <c r="W12">
        <f t="array" ref="W12">IF($C12="","",IF(INDEX(Lists!$E$1:$K$13,PO_V1!W$2,MATCH($C12,Lists!$E$1:$L$1,0))=0,"",INDEX(Lists!$E$1:$K$13,PO_V1!W$2,MATCH($C12,Lists!$E$1:$L$1,0))))</f>
      </c>
      <c r="X12">
        <f t="array" ref="X12">IF($C12="","",IF(INDEX(Lists!$E$1:$K$13,PO_V1!X$2,MATCH($C12,Lists!$E$1:$L$1,0))=0,"",INDEX(Lists!$E$1:$K$13,PO_V1!X$2,MATCH($C12,Lists!$E$1:$L$1,0))))</f>
      </c>
      <c r="Y12">
        <f t="array" ref="Y12">IF($C12="","",IF(INDEX(Lists!$E$1:$K$13,PO_V1!Y$2,MATCH($C12,Lists!$E$1:$L$1,0))=0,"",INDEX(Lists!$E$1:$K$13,PO_V1!Y$2,MATCH($C12,Lists!$E$1:$L$1,0))))</f>
      </c>
    </row>
    <row r="13" spans="2:25" x14ac:dyDescent="0.25">
      <c r="B13" s="303" t="s">
        <v>32</v>
      </c>
      <c r="C13" s="304" t="s">
        <v>33</v>
      </c>
      <c r="D13" s="304" t="s">
        <v>29</v>
      </c>
      <c r="E13" s="102" t="s">
        <v>199</v>
      </c>
      <c r="F13" s="98"/>
      <c r="G13" s="98" t="s">
        <v>267</v>
      </c>
      <c r="H13" s="305">
        <v>1</v>
      </c>
      <c r="I13" s="306">
        <v>456</v>
      </c>
      <c r="J13" s="17">
        <f t="shared" si="1"/>
        <v>68.39999999999999</v>
      </c>
      <c r="K13" s="68">
        <f t="shared" si="2"/>
        <v>524.4</v>
      </c>
      <c r="M13">
        <v>11</v>
      </c>
      <c r="O13" t="s">
        <v>35</v>
      </c>
      <c r="P13" s="18" t="s">
        <v>36</v>
      </c>
      <c r="Q13" t="str">
        <f t="array" ref="Q13">IF($C13="","",IF(INDEX(Lists!$E$1:$K$13,PO_V1!Q$2,MATCH($C13,Lists!$E$1:$L$1,0))=0,"",INDEX(Lists!$E$1:$K$13,PO_V1!Q$2,MATCH($C13,Lists!$E$1:$L$1,0))))</f>
        <v>Whole Foods Foundation</v>
      </c>
      <c r="R13" t="str">
        <f t="array" ref="R13">IF($C13="","",IF(INDEX(Lists!$E$1:$K$13,PO_V1!R$2,MATCH($C13,Lists!$E$1:$L$1,0))=0,"",INDEX(Lists!$E$1:$K$13,PO_V1!R$2,MATCH($C13,Lists!$E$1:$L$1,0))))</f>
        <v>Whole Kids Garden Grant</v>
      </c>
      <c r="S13">
        <f t="array" ref="S13">IF($C13="","",IF(INDEX(Lists!$E$1:$K$13,PO_V1!S$2,MATCH($C13,Lists!$E$1:$L$1,0))=0,"",INDEX(Lists!$E$1:$K$13,PO_V1!S$2,MATCH($C13,Lists!$E$1:$L$1,0))))</f>
      </c>
      <c r="T13">
        <f t="array" ref="T13">IF($C13="","",IF(INDEX(Lists!$E$1:$K$13,PO_V1!T$2,MATCH($C13,Lists!$E$1:$L$1,0))=0,"",INDEX(Lists!$E$1:$K$13,PO_V1!T$2,MATCH($C13,Lists!$E$1:$L$1,0))))</f>
      </c>
      <c r="U13">
        <f t="array" ref="U13">IF($C13="","",IF(INDEX(Lists!$E$1:$K$13,PO_V1!U$2,MATCH($C13,Lists!$E$1:$L$1,0))=0,"",INDEX(Lists!$E$1:$K$13,PO_V1!U$2,MATCH($C13,Lists!$E$1:$L$1,0))))</f>
      </c>
      <c r="V13">
        <f t="array" ref="V13">IF($C13="","",IF(INDEX(Lists!$E$1:$K$13,PO_V1!V$2,MATCH($C13,Lists!$E$1:$L$1,0))=0,"",INDEX(Lists!$E$1:$K$13,PO_V1!V$2,MATCH($C13,Lists!$E$1:$L$1,0))))</f>
      </c>
      <c r="W13">
        <f t="array" ref="W13">IF($C13="","",IF(INDEX(Lists!$E$1:$K$13,PO_V1!W$2,MATCH($C13,Lists!$E$1:$L$1,0))=0,"",INDEX(Lists!$E$1:$K$13,PO_V1!W$2,MATCH($C13,Lists!$E$1:$L$1,0))))</f>
      </c>
      <c r="X13">
        <f t="array" ref="X13">IF($C13="","",IF(INDEX(Lists!$E$1:$K$13,PO_V1!X$2,MATCH($C13,Lists!$E$1:$L$1,0))=0,"",INDEX(Lists!$E$1:$K$13,PO_V1!X$2,MATCH($C13,Lists!$E$1:$L$1,0))))</f>
      </c>
      <c r="Y13">
        <f t="array" ref="Y13">IF($C13="","",IF(INDEX(Lists!$E$1:$K$13,PO_V1!Y$2,MATCH($C13,Lists!$E$1:$L$1,0))=0,"",INDEX(Lists!$E$1:$K$13,PO_V1!Y$2,MATCH($C13,Lists!$E$1:$L$1,0))))</f>
      </c>
    </row>
    <row r="14" spans="2:25" x14ac:dyDescent="0.25">
      <c r="B14" s="303" t="s">
        <v>34</v>
      </c>
      <c r="C14" s="304" t="s">
        <v>33</v>
      </c>
      <c r="D14" s="304" t="s">
        <v>29</v>
      </c>
      <c r="E14" s="102" t="s">
        <v>268</v>
      </c>
      <c r="F14" s="98"/>
      <c r="G14" s="98" t="s">
        <v>267</v>
      </c>
      <c r="H14" s="305">
        <v>1</v>
      </c>
      <c r="I14" s="306">
        <v>654</v>
      </c>
      <c r="J14" s="17">
        <f t="shared" si="1"/>
        <v>98.1</v>
      </c>
      <c r="K14" s="68">
        <f t="shared" si="2"/>
        <v>752.1</v>
      </c>
      <c r="M14">
        <v>12</v>
      </c>
      <c r="O14" t="s">
        <v>40</v>
      </c>
      <c r="P14" s="18" t="s">
        <v>41</v>
      </c>
      <c r="Q14" t="str">
        <f t="array" ref="Q14">IF($C14="","",IF(INDEX(Lists!$E$1:$K$13,PO_V1!Q$2,MATCH($C14,Lists!$E$1:$L$1,0))=0,"",INDEX(Lists!$E$1:$K$13,PO_V1!Q$2,MATCH($C14,Lists!$E$1:$L$1,0))))</f>
        <v>Whole Foods Foundation</v>
      </c>
      <c r="R14" t="str">
        <f t="array" ref="R14">IF($C14="","",IF(INDEX(Lists!$E$1:$K$13,PO_V1!R$2,MATCH($C14,Lists!$E$1:$L$1,0))=0,"",INDEX(Lists!$E$1:$K$13,PO_V1!R$2,MATCH($C14,Lists!$E$1:$L$1,0))))</f>
        <v>Whole Kids Garden Grant</v>
      </c>
      <c r="S14">
        <f t="array" ref="S14">IF($C14="","",IF(INDEX(Lists!$E$1:$K$13,PO_V1!S$2,MATCH($C14,Lists!$E$1:$L$1,0))=0,"",INDEX(Lists!$E$1:$K$13,PO_V1!S$2,MATCH($C14,Lists!$E$1:$L$1,0))))</f>
      </c>
      <c r="T14">
        <f t="array" ref="T14">IF($C14="","",IF(INDEX(Lists!$E$1:$K$13,PO_V1!T$2,MATCH($C14,Lists!$E$1:$L$1,0))=0,"",INDEX(Lists!$E$1:$K$13,PO_V1!T$2,MATCH($C14,Lists!$E$1:$L$1,0))))</f>
      </c>
      <c r="U14">
        <f t="array" ref="U14">IF($C14="","",IF(INDEX(Lists!$E$1:$K$13,PO_V1!U$2,MATCH($C14,Lists!$E$1:$L$1,0))=0,"",INDEX(Lists!$E$1:$K$13,PO_V1!U$2,MATCH($C14,Lists!$E$1:$L$1,0))))</f>
      </c>
      <c r="V14">
        <f t="array" ref="V14">IF($C14="","",IF(INDEX(Lists!$E$1:$K$13,PO_V1!V$2,MATCH($C14,Lists!$E$1:$L$1,0))=0,"",INDEX(Lists!$E$1:$K$13,PO_V1!V$2,MATCH($C14,Lists!$E$1:$L$1,0))))</f>
      </c>
      <c r="W14">
        <f t="array" ref="W14">IF($C14="","",IF(INDEX(Lists!$E$1:$K$13,PO_V1!W$2,MATCH($C14,Lists!$E$1:$L$1,0))=0,"",INDEX(Lists!$E$1:$K$13,PO_V1!W$2,MATCH($C14,Lists!$E$1:$L$1,0))))</f>
      </c>
      <c r="X14">
        <f t="array" ref="X14">IF($C14="","",IF(INDEX(Lists!$E$1:$K$13,PO_V1!X$2,MATCH($C14,Lists!$E$1:$L$1,0))=0,"",INDEX(Lists!$E$1:$K$13,PO_V1!X$2,MATCH($C14,Lists!$E$1:$L$1,0))))</f>
      </c>
      <c r="Y14">
        <f t="array" ref="Y14">IF($C14="","",IF(INDEX(Lists!$E$1:$K$13,PO_V1!Y$2,MATCH($C14,Lists!$E$1:$L$1,0))=0,"",INDEX(Lists!$E$1:$K$13,PO_V1!Y$2,MATCH($C14,Lists!$E$1:$L$1,0))))</f>
      </c>
    </row>
    <row r="15" spans="2:25" x14ac:dyDescent="0.25">
      <c r="B15" s="303" t="s">
        <v>34</v>
      </c>
      <c r="C15" s="304" t="s">
        <v>6</v>
      </c>
      <c r="D15" s="304" t="s">
        <v>41</v>
      </c>
      <c r="E15" s="102" t="s">
        <v>268</v>
      </c>
      <c r="F15" s="98"/>
      <c r="G15" s="98" t="s">
        <v>267</v>
      </c>
      <c r="H15" s="305">
        <v>1</v>
      </c>
      <c r="I15" s="306">
        <v>65</v>
      </c>
      <c r="J15" s="17">
        <f t="shared" si="1"/>
        <v>9.75</v>
      </c>
      <c r="K15" s="68">
        <f t="shared" si="2"/>
        <v>74.75</v>
      </c>
      <c r="M15">
        <v>13</v>
      </c>
      <c r="P15" s="18"/>
      <c r="Q15" t="e">
        <f t="array" ref="Q15">IF($C15="","",IF(INDEX(Lists!$E$1:$K$13,PO_V1!Q$2,MATCH($C15,Lists!$E$1:$L$1,0))=0,"",INDEX(Lists!$E$1:$K$13,PO_V1!Q$2,MATCH($C15,Lists!$E$1:$L$1,0))))</f>
        <v>#N/A</v>
      </c>
      <c r="R15" t="e">
        <f t="array" ref="R15">IF($C15="","",IF(INDEX(Lists!$E$1:$K$13,PO_V1!R$2,MATCH($C15,Lists!$E$1:$L$1,0))=0,"",INDEX(Lists!$E$1:$K$13,PO_V1!R$2,MATCH($C15,Lists!$E$1:$L$1,0))))</f>
        <v>#N/A</v>
      </c>
      <c r="S15" t="e">
        <f t="array" ref="S15">IF($C15="","",IF(INDEX(Lists!$E$1:$K$13,PO_V1!S$2,MATCH($C15,Lists!$E$1:$L$1,0))=0,"",INDEX(Lists!$E$1:$K$13,PO_V1!S$2,MATCH($C15,Lists!$E$1:$L$1,0))))</f>
        <v>#N/A</v>
      </c>
      <c r="T15" t="e">
        <f t="array" ref="T15">IF($C15="","",IF(INDEX(Lists!$E$1:$K$13,PO_V1!T$2,MATCH($C15,Lists!$E$1:$L$1,0))=0,"",INDEX(Lists!$E$1:$K$13,PO_V1!T$2,MATCH($C15,Lists!$E$1:$L$1,0))))</f>
        <v>#N/A</v>
      </c>
      <c r="U15" t="e">
        <f t="array" ref="U15">IF($C15="","",IF(INDEX(Lists!$E$1:$K$13,PO_V1!U$2,MATCH($C15,Lists!$E$1:$L$1,0))=0,"",INDEX(Lists!$E$1:$K$13,PO_V1!U$2,MATCH($C15,Lists!$E$1:$L$1,0))))</f>
        <v>#N/A</v>
      </c>
      <c r="V15" t="e">
        <f t="array" ref="V15">IF($C15="","",IF(INDEX(Lists!$E$1:$K$13,PO_V1!V$2,MATCH($C15,Lists!$E$1:$L$1,0))=0,"",INDEX(Lists!$E$1:$K$13,PO_V1!V$2,MATCH($C15,Lists!$E$1:$L$1,0))))</f>
        <v>#N/A</v>
      </c>
      <c r="W15" t="e">
        <f t="array" ref="W15">IF($C15="","",IF(INDEX(Lists!$E$1:$K$13,PO_V1!W$2,MATCH($C15,Lists!$E$1:$L$1,0))=0,"",INDEX(Lists!$E$1:$K$13,PO_V1!W$2,MATCH($C15,Lists!$E$1:$L$1,0))))</f>
        <v>#N/A</v>
      </c>
      <c r="X15" t="e">
        <f t="array" ref="X15">IF($C15="","",IF(INDEX(Lists!$E$1:$K$13,PO_V1!X$2,MATCH($C15,Lists!$E$1:$L$1,0))=0,"",INDEX(Lists!$E$1:$K$13,PO_V1!X$2,MATCH($C15,Lists!$E$1:$L$1,0))))</f>
        <v>#N/A</v>
      </c>
      <c r="Y15" t="e">
        <f t="array" ref="Y15">IF($C15="","",IF(INDEX(Lists!$E$1:$K$13,PO_V1!Y$2,MATCH($C15,Lists!$E$1:$L$1,0))=0,"",INDEX(Lists!$E$1:$K$13,PO_V1!Y$2,MATCH($C15,Lists!$E$1:$L$1,0))))</f>
        <v>#N/A</v>
      </c>
    </row>
    <row r="16" spans="2:25" x14ac:dyDescent="0.25">
      <c r="B16" s="307" t="s">
        <v>34</v>
      </c>
      <c r="C16" s="304" t="s">
        <v>33</v>
      </c>
      <c r="D16" s="304" t="s">
        <v>29</v>
      </c>
      <c r="E16" s="102" t="s">
        <v>269</v>
      </c>
      <c r="F16" s="98"/>
      <c r="G16" s="98" t="s">
        <v>267</v>
      </c>
      <c r="H16" s="305">
        <v>1</v>
      </c>
      <c r="I16" s="306">
        <v>52</v>
      </c>
      <c r="J16" s="17">
        <f t="shared" si="1"/>
        <v>7.8</v>
      </c>
      <c r="K16" s="68">
        <f t="shared" si="2"/>
        <v>59.8</v>
      </c>
      <c r="M16">
        <v>14</v>
      </c>
      <c r="P16" s="18"/>
      <c r="Q16" t="str">
        <f t="array" ref="Q16">IF($C16="","",IF(INDEX(Lists!$E$1:$K$13,PO_V1!Q$2,MATCH($C16,Lists!$E$1:$L$1,0))=0,"",INDEX(Lists!$E$1:$K$13,PO_V1!Q$2,MATCH($C16,Lists!$E$1:$L$1,0))))</f>
        <v>Whole Foods Foundation</v>
      </c>
      <c r="R16" t="str">
        <f t="array" ref="R16">IF($C16="","",IF(INDEX(Lists!$E$1:$K$13,PO_V1!R$2,MATCH($C16,Lists!$E$1:$L$1,0))=0,"",INDEX(Lists!$E$1:$K$13,PO_V1!R$2,MATCH($C16,Lists!$E$1:$L$1,0))))</f>
        <v>Whole Kids Garden Grant</v>
      </c>
      <c r="S16">
        <f t="array" ref="S16">IF($C16="","",IF(INDEX(Lists!$E$1:$K$13,PO_V1!S$2,MATCH($C16,Lists!$E$1:$L$1,0))=0,"",INDEX(Lists!$E$1:$K$13,PO_V1!S$2,MATCH($C16,Lists!$E$1:$L$1,0))))</f>
      </c>
      <c r="T16">
        <f t="array" ref="T16">IF($C16="","",IF(INDEX(Lists!$E$1:$K$13,PO_V1!T$2,MATCH($C16,Lists!$E$1:$L$1,0))=0,"",INDEX(Lists!$E$1:$K$13,PO_V1!T$2,MATCH($C16,Lists!$E$1:$L$1,0))))</f>
      </c>
      <c r="U16">
        <f t="array" ref="U16">IF($C16="","",IF(INDEX(Lists!$E$1:$K$13,PO_V1!U$2,MATCH($C16,Lists!$E$1:$L$1,0))=0,"",INDEX(Lists!$E$1:$K$13,PO_V1!U$2,MATCH($C16,Lists!$E$1:$L$1,0))))</f>
      </c>
      <c r="V16">
        <f t="array" ref="V16">IF($C16="","",IF(INDEX(Lists!$E$1:$K$13,PO_V1!V$2,MATCH($C16,Lists!$E$1:$L$1,0))=0,"",INDEX(Lists!$E$1:$K$13,PO_V1!V$2,MATCH($C16,Lists!$E$1:$L$1,0))))</f>
      </c>
      <c r="W16">
        <f t="array" ref="W16">IF($C16="","",IF(INDEX(Lists!$E$1:$K$13,PO_V1!W$2,MATCH($C16,Lists!$E$1:$L$1,0))=0,"",INDEX(Lists!$E$1:$K$13,PO_V1!W$2,MATCH($C16,Lists!$E$1:$L$1,0))))</f>
      </c>
      <c r="X16">
        <f t="array" ref="X16">IF($C16="","",IF(INDEX(Lists!$E$1:$K$13,PO_V1!X$2,MATCH($C16,Lists!$E$1:$L$1,0))=0,"",INDEX(Lists!$E$1:$K$13,PO_V1!X$2,MATCH($C16,Lists!$E$1:$L$1,0))))</f>
      </c>
      <c r="Y16">
        <f t="array" ref="Y16">IF($C16="","",IF(INDEX(Lists!$E$1:$K$13,PO_V1!Y$2,MATCH($C16,Lists!$E$1:$L$1,0))=0,"",INDEX(Lists!$E$1:$K$13,PO_V1!Y$2,MATCH($C16,Lists!$E$1:$L$1,0))))</f>
      </c>
    </row>
    <row r="17" spans="2:28" x14ac:dyDescent="0.25">
      <c r="B17" s="307"/>
      <c r="C17" s="304" t="s">
        <v>43</v>
      </c>
      <c r="D17" s="21">
        <f>PO_V1!D17</f>
      </c>
      <c r="E17" s="102"/>
      <c r="F17" s="98"/>
      <c r="G17" s="98"/>
      <c r="H17" s="305"/>
      <c r="I17" s="306"/>
      <c r="J17" s="17">
        <f t="shared" si="1"/>
      </c>
      <c r="K17" s="68">
        <f t="shared" si="2"/>
      </c>
      <c r="M17">
        <v>15</v>
      </c>
      <c r="Q17">
        <f t="array" ref="Q17">IF($C17="","",IF(INDEX(Lists!$E$1:$K$13,PO_V1!Q$2,MATCH($C17,Lists!$E$1:$L$1,0))=0,"",INDEX(Lists!$E$1:$K$13,PO_V1!Q$2,MATCH($C17,Lists!$E$1:$L$1,0))))</f>
      </c>
      <c r="R17">
        <f t="array" ref="R17">IF($C17="","",IF(INDEX(Lists!$E$1:$K$13,PO_V1!R$2,MATCH($C17,Lists!$E$1:$L$1,0))=0,"",INDEX(Lists!$E$1:$K$13,PO_V1!R$2,MATCH($C17,Lists!$E$1:$L$1,0))))</f>
      </c>
      <c r="S17">
        <f t="array" ref="S17">IF($C17="","",IF(INDEX(Lists!$E$1:$K$13,PO_V1!S$2,MATCH($C17,Lists!$E$1:$L$1,0))=0,"",INDEX(Lists!$E$1:$K$13,PO_V1!S$2,MATCH($C17,Lists!$E$1:$L$1,0))))</f>
      </c>
      <c r="T17">
        <f t="array" ref="T17">IF($C17="","",IF(INDEX(Lists!$E$1:$K$13,PO_V1!T$2,MATCH($C17,Lists!$E$1:$L$1,0))=0,"",INDEX(Lists!$E$1:$K$13,PO_V1!T$2,MATCH($C17,Lists!$E$1:$L$1,0))))</f>
      </c>
      <c r="U17">
        <f t="array" ref="U17">IF($C17="","",IF(INDEX(Lists!$E$1:$K$13,PO_V1!U$2,MATCH($C17,Lists!$E$1:$L$1,0))=0,"",INDEX(Lists!$E$1:$K$13,PO_V1!U$2,MATCH($C17,Lists!$E$1:$L$1,0))))</f>
      </c>
      <c r="V17">
        <f t="array" ref="V17">IF($C17="","",IF(INDEX(Lists!$E$1:$K$13,PO_V1!V$2,MATCH($C17,Lists!$E$1:$L$1,0))=0,"",INDEX(Lists!$E$1:$K$13,PO_V1!V$2,MATCH($C17,Lists!$E$1:$L$1,0))))</f>
      </c>
      <c r="W17">
        <f t="array" ref="W17">IF($C17="","",IF(INDEX(Lists!$E$1:$K$13,PO_V1!W$2,MATCH($C17,Lists!$E$1:$L$1,0))=0,"",INDEX(Lists!$E$1:$K$13,PO_V1!W$2,MATCH($C17,Lists!$E$1:$L$1,0))))</f>
      </c>
      <c r="X17">
        <f t="array" ref="X17">IF($C17="","",IF(INDEX(Lists!$E$1:$K$13,PO_V1!X$2,MATCH($C17,Lists!$E$1:$L$1,0))=0,"",INDEX(Lists!$E$1:$K$13,PO_V1!X$2,MATCH($C17,Lists!$E$1:$L$1,0))))</f>
      </c>
      <c r="Y17">
        <f t="array" ref="Y17">IF($C17="","",IF(INDEX(Lists!$E$1:$K$13,PO_V1!Y$2,MATCH($C17,Lists!$E$1:$L$1,0))=0,"",INDEX(Lists!$E$1:$K$13,PO_V1!Y$2,MATCH($C17,Lists!$E$1:$L$1,0))))</f>
      </c>
      <c r="AB17">
        <f t="array" ref="AB17">IF($C17="","",IF(INDEX(Lists!$E$1:$I$13,PO_V1!AA$2,MATCH(PO_V1!$C17,Lists!$E$1:$I$1,0))=0,"",INDEX(Lists!$E$1:$I$13,PO_V1!AA$2,MATCH(PO_V1!$C17,Lists!$E$1:$I$1,0))))</f>
      </c>
    </row>
    <row r="18" spans="2:28" x14ac:dyDescent="0.25">
      <c r="B18" s="307"/>
      <c r="C18" s="304" t="s">
        <v>43</v>
      </c>
      <c r="D18" s="21">
        <f>PO_V1!D18</f>
      </c>
      <c r="E18" s="102"/>
      <c r="F18" s="98"/>
      <c r="G18" s="98"/>
      <c r="H18" s="305"/>
      <c r="I18" s="306"/>
      <c r="J18" s="17">
        <f t="shared" si="1"/>
      </c>
      <c r="K18" s="68">
        <f t="shared" si="2"/>
      </c>
      <c r="M18">
        <v>16</v>
      </c>
      <c r="Q18">
        <f t="array" ref="Q18">IF($C18="","",IF(INDEX(Lists!$E$1:$K$13,PO_V1!Q$2,MATCH($C18,Lists!$E$1:$L$1,0))=0,"",INDEX(Lists!$E$1:$K$13,PO_V1!Q$2,MATCH($C18,Lists!$E$1:$L$1,0))))</f>
      </c>
      <c r="R18">
        <f t="array" ref="R18">IF($C18="","",IF(INDEX(Lists!$E$1:$K$13,PO_V1!R$2,MATCH($C18,Lists!$E$1:$L$1,0))=0,"",INDEX(Lists!$E$1:$K$13,PO_V1!R$2,MATCH($C18,Lists!$E$1:$L$1,0))))</f>
      </c>
      <c r="S18">
        <f t="array" ref="S18">IF($C18="","",IF(INDEX(Lists!$E$1:$K$13,PO_V1!S$2,MATCH($C18,Lists!$E$1:$L$1,0))=0,"",INDEX(Lists!$E$1:$K$13,PO_V1!S$2,MATCH($C18,Lists!$E$1:$L$1,0))))</f>
      </c>
      <c r="T18">
        <f t="array" ref="T18">IF($C18="","",IF(INDEX(Lists!$E$1:$K$13,PO_V1!T$2,MATCH($C18,Lists!$E$1:$L$1,0))=0,"",INDEX(Lists!$E$1:$K$13,PO_V1!T$2,MATCH($C18,Lists!$E$1:$L$1,0))))</f>
      </c>
      <c r="U18">
        <f t="array" ref="U18">IF($C18="","",IF(INDEX(Lists!$E$1:$K$13,PO_V1!U$2,MATCH($C18,Lists!$E$1:$L$1,0))=0,"",INDEX(Lists!$E$1:$K$13,PO_V1!U$2,MATCH($C18,Lists!$E$1:$L$1,0))))</f>
      </c>
      <c r="V18">
        <f t="array" ref="V18">IF($C18="","",IF(INDEX(Lists!$E$1:$K$13,PO_V1!V$2,MATCH($C18,Lists!$E$1:$L$1,0))=0,"",INDEX(Lists!$E$1:$K$13,PO_V1!V$2,MATCH($C18,Lists!$E$1:$L$1,0))))</f>
      </c>
      <c r="W18">
        <f t="array" ref="W18">IF($C18="","",IF(INDEX(Lists!$E$1:$K$13,PO_V1!W$2,MATCH($C18,Lists!$E$1:$L$1,0))=0,"",INDEX(Lists!$E$1:$K$13,PO_V1!W$2,MATCH($C18,Lists!$E$1:$L$1,0))))</f>
      </c>
      <c r="X18">
        <f t="array" ref="X18">IF($C18="","",IF(INDEX(Lists!$E$1:$K$13,PO_V1!X$2,MATCH($C18,Lists!$E$1:$L$1,0))=0,"",INDEX(Lists!$E$1:$K$13,PO_V1!X$2,MATCH($C18,Lists!$E$1:$L$1,0))))</f>
      </c>
      <c r="Y18">
        <f t="array" ref="Y18">IF($C18="","",IF(INDEX(Lists!$E$1:$K$13,PO_V1!Y$2,MATCH($C18,Lists!$E$1:$L$1,0))=0,"",INDEX(Lists!$E$1:$K$13,PO_V1!Y$2,MATCH($C18,Lists!$E$1:$L$1,0))))</f>
      </c>
      <c r="AB18">
        <f t="array" ref="AB18">IF($C18="","",IF(INDEX(Lists!$E$1:$I$13,PO_V1!AA$2,MATCH(PO_V1!$C18,Lists!$E$1:$I$1,0))=0,"",INDEX(Lists!$E$1:$I$13,PO_V1!AA$2,MATCH(PO_V1!$C18,Lists!$E$1:$I$1,0))))</f>
      </c>
    </row>
    <row r="19" spans="2:25" x14ac:dyDescent="0.25">
      <c r="B19" s="307"/>
      <c r="C19" s="304" t="s">
        <v>43</v>
      </c>
      <c r="D19" s="21">
        <f>PO_V1!D19</f>
      </c>
      <c r="E19" s="102"/>
      <c r="F19" s="98"/>
      <c r="G19" s="98"/>
      <c r="H19" s="305"/>
      <c r="I19" s="306"/>
      <c r="J19" s="17">
        <f t="shared" si="1"/>
      </c>
      <c r="K19" s="68">
        <f t="shared" si="2"/>
      </c>
      <c r="M19">
        <v>17</v>
      </c>
      <c r="Q19">
        <f t="array" ref="Q19">IF($C19="","",IF(INDEX(Lists!$E$1:$K$13,PO_V1!Q$2,MATCH($C19,Lists!$E$1:$L$1,0))=0,"",INDEX(Lists!$E$1:$K$13,PO_V1!Q$2,MATCH($C19,Lists!$E$1:$L$1,0))))</f>
      </c>
      <c r="R19">
        <f t="array" ref="R19">IF($C19="","",IF(INDEX(Lists!$E$1:$K$13,PO_V1!R$2,MATCH($C19,Lists!$E$1:$L$1,0))=0,"",INDEX(Lists!$E$1:$K$13,PO_V1!R$2,MATCH($C19,Lists!$E$1:$L$1,0))))</f>
      </c>
      <c r="S19">
        <f t="array" ref="S19">IF($C19="","",IF(INDEX(Lists!$E$1:$K$13,PO_V1!S$2,MATCH($C19,Lists!$E$1:$L$1,0))=0,"",INDEX(Lists!$E$1:$K$13,PO_V1!S$2,MATCH($C19,Lists!$E$1:$L$1,0))))</f>
      </c>
      <c r="T19">
        <f t="array" ref="T19">IF($C19="","",IF(INDEX(Lists!$E$1:$K$13,PO_V1!T$2,MATCH($C19,Lists!$E$1:$L$1,0))=0,"",INDEX(Lists!$E$1:$K$13,PO_V1!T$2,MATCH($C19,Lists!$E$1:$L$1,0))))</f>
      </c>
      <c r="U19">
        <f t="array" ref="U19">IF($C19="","",IF(INDEX(Lists!$E$1:$K$13,PO_V1!U$2,MATCH($C19,Lists!$E$1:$L$1,0))=0,"",INDEX(Lists!$E$1:$K$13,PO_V1!U$2,MATCH($C19,Lists!$E$1:$L$1,0))))</f>
      </c>
      <c r="V19">
        <f t="array" ref="V19">IF($C19="","",IF(INDEX(Lists!$E$1:$K$13,PO_V1!V$2,MATCH($C19,Lists!$E$1:$L$1,0))=0,"",INDEX(Lists!$E$1:$K$13,PO_V1!V$2,MATCH($C19,Lists!$E$1:$L$1,0))))</f>
      </c>
      <c r="W19">
        <f t="array" ref="W19">IF($C19="","",IF(INDEX(Lists!$E$1:$K$13,PO_V1!W$2,MATCH($C19,Lists!$E$1:$L$1,0))=0,"",INDEX(Lists!$E$1:$K$13,PO_V1!W$2,MATCH($C19,Lists!$E$1:$L$1,0))))</f>
      </c>
      <c r="X19">
        <f t="array" ref="X19">IF($C19="","",IF(INDEX(Lists!$E$1:$K$13,PO_V1!X$2,MATCH($C19,Lists!$E$1:$L$1,0))=0,"",INDEX(Lists!$E$1:$K$13,PO_V1!X$2,MATCH($C19,Lists!$E$1:$L$1,0))))</f>
      </c>
      <c r="Y19">
        <f t="array" ref="Y19">IF($C19="","",IF(INDEX(Lists!$E$1:$K$13,PO_V1!Y$2,MATCH($C19,Lists!$E$1:$L$1,0))=0,"",INDEX(Lists!$E$1:$K$13,PO_V1!Y$2,MATCH($C19,Lists!$E$1:$L$1,0))))</f>
      </c>
    </row>
    <row r="20" spans="2:25" x14ac:dyDescent="0.25">
      <c r="B20" s="308"/>
      <c r="C20" s="309" t="s">
        <v>43</v>
      </c>
      <c r="D20" s="310">
        <f>PO_V1!D20</f>
      </c>
      <c r="E20" s="311"/>
      <c r="F20" s="312"/>
      <c r="G20" s="313"/>
      <c r="H20" s="314"/>
      <c r="I20" s="315"/>
      <c r="J20" s="316">
        <f t="shared" si="1"/>
      </c>
      <c r="K20" s="69">
        <f t="shared" si="2"/>
      </c>
      <c r="M20">
        <v>18</v>
      </c>
      <c r="Q20">
        <f t="array" ref="Q20">IF($C20="","",IF(INDEX(Lists!$E$1:$K$13,PO_V1!Q$2,MATCH($C20,Lists!$E$1:$L$1,0))=0,"",INDEX(Lists!$E$1:$K$13,PO_V1!Q$2,MATCH($C20,Lists!$E$1:$L$1,0))))</f>
      </c>
      <c r="R20">
        <f t="array" ref="R20">IF($C20="","",IF(INDEX(Lists!$E$1:$K$13,PO_V1!R$2,MATCH($C20,Lists!$E$1:$L$1,0))=0,"",INDEX(Lists!$E$1:$K$13,PO_V1!R$2,MATCH($C20,Lists!$E$1:$L$1,0))))</f>
      </c>
      <c r="S20">
        <f t="array" ref="S20">IF($C20="","",IF(INDEX(Lists!$E$1:$K$13,PO_V1!S$2,MATCH($C20,Lists!$E$1:$L$1,0))=0,"",INDEX(Lists!$E$1:$K$13,PO_V1!S$2,MATCH($C20,Lists!$E$1:$L$1,0))))</f>
      </c>
      <c r="T20">
        <f t="array" ref="T20">IF($C20="","",IF(INDEX(Lists!$E$1:$K$13,PO_V1!T$2,MATCH($C20,Lists!$E$1:$L$1,0))=0,"",INDEX(Lists!$E$1:$K$13,PO_V1!T$2,MATCH($C20,Lists!$E$1:$L$1,0))))</f>
      </c>
      <c r="U20">
        <f t="array" ref="U20">IF($C20="","",IF(INDEX(Lists!$E$1:$K$13,PO_V1!U$2,MATCH($C20,Lists!$E$1:$L$1,0))=0,"",INDEX(Lists!$E$1:$K$13,PO_V1!U$2,MATCH($C20,Lists!$E$1:$L$1,0))))</f>
      </c>
      <c r="V20">
        <f t="array" ref="V20">IF($C20="","",IF(INDEX(Lists!$E$1:$K$13,PO_V1!V$2,MATCH($C20,Lists!$E$1:$L$1,0))=0,"",INDEX(Lists!$E$1:$K$13,PO_V1!V$2,MATCH($C20,Lists!$E$1:$L$1,0))))</f>
      </c>
      <c r="W20">
        <f t="array" ref="W20">IF($C20="","",IF(INDEX(Lists!$E$1:$K$13,PO_V1!W$2,MATCH($C20,Lists!$E$1:$L$1,0))=0,"",INDEX(Lists!$E$1:$K$13,PO_V1!W$2,MATCH($C20,Lists!$E$1:$L$1,0))))</f>
      </c>
      <c r="X20">
        <f t="array" ref="X20">IF($C20="","",IF(INDEX(Lists!$E$1:$K$13,PO_V1!X$2,MATCH($C20,Lists!$E$1:$L$1,0))=0,"",INDEX(Lists!$E$1:$K$13,PO_V1!X$2,MATCH($C20,Lists!$E$1:$L$1,0))))</f>
      </c>
      <c r="Y20">
        <f t="array" ref="Y20">IF($C20="","",IF(INDEX(Lists!$E$1:$K$13,PO_V1!Y$2,MATCH($C20,Lists!$E$1:$L$1,0))=0,"",INDEX(Lists!$E$1:$K$13,PO_V1!Y$2,MATCH($C20,Lists!$E$1:$L$1,0))))</f>
      </c>
    </row>
    <row r="21" spans="2:25" x14ac:dyDescent="0.25">
      <c r="B21" s="307"/>
      <c r="C21" s="304" t="s">
        <v>43</v>
      </c>
      <c r="D21" s="21">
        <f>PO_V1!D21</f>
      </c>
      <c r="E21" s="102"/>
      <c r="F21" s="98"/>
      <c r="G21" s="15"/>
      <c r="H21" s="317"/>
      <c r="I21" s="318"/>
      <c r="J21" s="319">
        <f>IF(G21="","",(H21+H24)*G21)</f>
      </c>
      <c r="K21" s="320"/>
      <c r="Q21">
        <f t="array" ref="Q21">IF($C21="","",IF(INDEX(Lists!$E$1:$K$13,PO_V1!Q$2,MATCH($C21,Lists!$E$1:$L$1,0))=0,"",INDEX(Lists!$E$1:$K$13,PO_V1!Q$2,MATCH($C21,Lists!$E$1:$L$1,0))))</f>
      </c>
      <c r="R21">
        <f t="array" ref="R21">IF($C21="","",IF(INDEX(Lists!$E$1:$K$13,PO_V1!R$2,MATCH($C21,Lists!$E$1:$L$1,0))=0,"",INDEX(Lists!$E$1:$K$13,PO_V1!R$2,MATCH($C21,Lists!$E$1:$L$1,0))))</f>
      </c>
      <c r="S21">
        <f t="array" ref="S21">IF($C21="","",IF(INDEX(Lists!$E$1:$K$13,PO_V1!S$2,MATCH($C21,Lists!$E$1:$L$1,0))=0,"",INDEX(Lists!$E$1:$K$13,PO_V1!S$2,MATCH($C21,Lists!$E$1:$L$1,0))))</f>
      </c>
      <c r="T21">
        <f t="array" ref="T21">IF($C21="","",IF(INDEX(Lists!$E$1:$K$13,PO_V1!T$2,MATCH($C21,Lists!$E$1:$L$1,0))=0,"",INDEX(Lists!$E$1:$K$13,PO_V1!T$2,MATCH($C21,Lists!$E$1:$L$1,0))))</f>
      </c>
      <c r="U21">
        <f t="array" ref="U21">IF($C21="","",IF(INDEX(Lists!$E$1:$K$13,PO_V1!U$2,MATCH($C21,Lists!$E$1:$L$1,0))=0,"",INDEX(Lists!$E$1:$K$13,PO_V1!U$2,MATCH($C21,Lists!$E$1:$L$1,0))))</f>
      </c>
      <c r="V21">
        <f t="array" ref="V21">IF($C21="","",IF(INDEX(Lists!$E$1:$K$13,PO_V1!V$2,MATCH($C21,Lists!$E$1:$L$1,0))=0,"",INDEX(Lists!$E$1:$K$13,PO_V1!V$2,MATCH($C21,Lists!$E$1:$L$1,0))))</f>
      </c>
      <c r="W21">
        <f t="array" ref="W21">IF($C21="","",IF(INDEX(Lists!$E$1:$K$13,PO_V1!W$2,MATCH($C21,Lists!$E$1:$L$1,0))=0,"",INDEX(Lists!$E$1:$K$13,PO_V1!W$2,MATCH($C21,Lists!$E$1:$L$1,0))))</f>
      </c>
      <c r="X21">
        <f t="array" ref="X21">IF($C21="","",IF(INDEX(Lists!$E$1:$K$13,PO_V1!X$2,MATCH($C21,Lists!$E$1:$L$1,0))=0,"",INDEX(Lists!$E$1:$K$13,PO_V1!X$2,MATCH($C21,Lists!$E$1:$L$1,0))))</f>
      </c>
      <c r="Y21">
        <f t="array" ref="Y21">IF($C21="","",IF(INDEX(Lists!$E$1:$K$13,PO_V1!Y$2,MATCH($C21,Lists!$E$1:$L$1,0))=0,"",INDEX(Lists!$E$1:$K$13,PO_V1!Y$2,MATCH($C21,Lists!$E$1:$L$1,0))))</f>
      </c>
    </row>
    <row r="22" spans="2:25" x14ac:dyDescent="0.25">
      <c r="B22" s="131"/>
      <c r="E22" s="321"/>
      <c r="F22" s="321"/>
      <c r="I22" s="322"/>
      <c r="K22" s="301"/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2:12" x14ac:dyDescent="0.25">
      <c r="B23" s="131"/>
      <c r="E23" s="6"/>
      <c r="F23" s="6"/>
      <c r="J23" s="19" t="s">
        <v>44</v>
      </c>
      <c r="K23" s="323">
        <f>SUM(J12:J21)</f>
        <v>187.8</v>
      </c>
      <c r="L23" s="131"/>
    </row>
    <row r="24" ht="15.75" customHeight="1" spans="2:11" x14ac:dyDescent="0.25">
      <c r="B24" s="109"/>
      <c r="C24" s="110"/>
      <c r="D24" s="110"/>
      <c r="E24" s="324"/>
      <c r="F24" s="324"/>
      <c r="G24" s="110"/>
      <c r="H24" s="325">
        <f>IF(G21="","",0.15*H21)</f>
      </c>
      <c r="I24" s="110"/>
      <c r="J24" s="110"/>
      <c r="K24" s="111"/>
    </row>
    <row r="25" ht="3.6" customHeight="1" spans="8:12" s="87" customFormat="1" x14ac:dyDescent="0.25">
      <c r="H25" s="88"/>
      <c r="J25" s="89"/>
      <c r="K25" s="90"/>
      <c r="L25" s="131"/>
    </row>
    <row r="26" ht="14.45" customHeight="1" spans="2:12" x14ac:dyDescent="0.25">
      <c r="B26" s="298"/>
      <c r="C26" s="112"/>
      <c r="D26" s="112"/>
      <c r="E26" s="112"/>
      <c r="F26" s="112"/>
      <c r="G26" s="112"/>
      <c r="H26" s="326"/>
      <c r="I26" s="112"/>
      <c r="J26" s="327"/>
      <c r="K26" s="328"/>
      <c r="L26" s="131"/>
    </row>
    <row r="27" spans="2:11" s="112" customFormat="1" x14ac:dyDescent="0.25">
      <c r="B27" s="1"/>
      <c r="C27" s="2"/>
      <c r="D27" s="2"/>
      <c r="E27" s="2"/>
      <c r="F27" s="2"/>
      <c r="G27" s="2"/>
      <c r="H27" s="2"/>
      <c r="I27" s="2"/>
      <c r="J27" s="2"/>
      <c r="K27" s="94"/>
    </row>
    <row r="28" ht="29.25" customHeight="1" spans="2:11" s="110" customFormat="1" x14ac:dyDescent="0.25">
      <c r="B28" s="296" t="s">
        <v>98</v>
      </c>
      <c r="C28" s="297"/>
      <c r="D28" s="297"/>
      <c r="E28" s="297"/>
      <c r="F28" s="297"/>
      <c r="G28" s="297"/>
      <c r="H28" s="297"/>
      <c r="I28" s="297"/>
      <c r="J28" s="110" t="s">
        <v>2</v>
      </c>
      <c r="K28" s="111"/>
    </row>
    <row r="29" spans="2:11" x14ac:dyDescent="0.25">
      <c r="B29" s="298"/>
      <c r="C29" s="112"/>
      <c r="D29" s="112"/>
      <c r="E29" s="112"/>
      <c r="F29" s="112"/>
      <c r="G29" s="112"/>
      <c r="H29" s="112"/>
      <c r="I29" s="112"/>
      <c r="J29" s="112"/>
      <c r="K29" s="300"/>
    </row>
    <row r="30" spans="2:11" x14ac:dyDescent="0.25">
      <c r="B30" s="95" t="s">
        <v>20</v>
      </c>
      <c r="C30" s="14" t="s">
        <v>3</v>
      </c>
      <c r="D30" s="14" t="s">
        <v>46</v>
      </c>
      <c r="E30" s="14" t="s">
        <v>47</v>
      </c>
      <c r="F30" s="57" t="s">
        <v>48</v>
      </c>
      <c r="G30" s="96"/>
      <c r="H30" s="58"/>
      <c r="I30" s="57" t="s">
        <v>49</v>
      </c>
      <c r="J30" s="14" t="s">
        <v>26</v>
      </c>
      <c r="K30" s="301"/>
    </row>
    <row r="31" spans="2:16" x14ac:dyDescent="0.25">
      <c r="B31" s="97" t="str">
        <f t="shared" ref="B31:C40" si="3">IF(B12="","",B12)</f>
        <v>Screws and Bolts</v>
      </c>
      <c r="C31" s="98" t="str">
        <f t="shared" si="3"/>
        <v>Whole Foods Foundation</v>
      </c>
      <c r="D31" s="21">
        <f>IF(B31="","",INDEX('UEC Codes'!$A$1:$H$17,MATCH(C31,'UEC Codes'!$D$1:$D$17,0),5))</f>
        <v>26671696</v>
      </c>
      <c r="E31" s="21">
        <f>IF(B31="","",INDEX('UEC Codes'!$A$1:$H$17,MATCH(D12,'UEC Codes'!$C$1:$C$17,0),2))</f>
        <v>4009</v>
      </c>
      <c r="F31" s="102" t="e">
        <f>IF(B31="","",INDEX('UEC GL'!A1:D55,MATCH(E12,'UEC GL'!$B$1:$B$48,0),3))</f>
        <v>#N/A</v>
      </c>
      <c r="G31" s="329"/>
      <c r="H31" s="98"/>
      <c r="I31" s="102" t="e">
        <f>IF(B31="","",INDEX('UEC GL'!A1:D55,MATCH(E12,'UEC GL'!$B$1:$B$55,0),1))</f>
        <v>#N/A</v>
      </c>
      <c r="J31" s="17">
        <f t="shared" ref="J31:J39" si="4">IF(K12="","",K12)</f>
        <v>2875</v>
      </c>
      <c r="K31" s="301"/>
      <c r="N31" s="7"/>
      <c r="O31" s="7"/>
      <c r="P31" s="8"/>
    </row>
    <row r="32" spans="2:16" x14ac:dyDescent="0.25">
      <c r="B32" s="97" t="str">
        <f t="shared" si="3"/>
        <v>Washers</v>
      </c>
      <c r="C32" s="98" t="str">
        <f t="shared" si="3"/>
        <v>Whole Foods Foundation</v>
      </c>
      <c r="D32" s="21">
        <f>IF(B32="","",INDEX('UEC Codes'!$A$1:$H$17,MATCH(C32,'UEC Codes'!$D$1:$D$17,0),5))</f>
        <v>26671696</v>
      </c>
      <c r="E32" s="21">
        <f>IF(B32="","",INDEX('UEC Codes'!$A$1:$H$17,MATCH(D13,'UEC Codes'!$C$1:$C$17,0),2))</f>
        <v>4009</v>
      </c>
      <c r="F32" s="102">
        <f>IF(B32="","",INDEX('UEC GL'!A2:D56,MATCH(E13,'UEC GL'!$B$1:$B$48,0),3))</f>
        <v>0</v>
      </c>
      <c r="G32" s="329"/>
      <c r="H32" s="98"/>
      <c r="I32" s="102">
        <f>IF(B32="","",INDEX('UEC GL'!A2:D56,MATCH(E13,'UEC GL'!$B$1:$B$55,0),1))</f>
        <v>5638</v>
      </c>
      <c r="J32" s="17">
        <f t="shared" si="4"/>
        <v>524.4</v>
      </c>
      <c r="K32" s="301"/>
      <c r="O32" s="7"/>
      <c r="P32" s="8"/>
    </row>
    <row r="33" spans="2:16" x14ac:dyDescent="0.25">
      <c r="B33" s="97" t="str">
        <f t="shared" si="3"/>
        <v>Misc</v>
      </c>
      <c r="C33" s="98" t="str">
        <f t="shared" si="3"/>
        <v>Whole Foods Foundation</v>
      </c>
      <c r="D33" s="21">
        <f>IF(B33="","",INDEX('UEC Codes'!$A$1:$H$17,MATCH(C33,'UEC Codes'!$D$1:$D$17,0),5))</f>
        <v>26671696</v>
      </c>
      <c r="E33" s="21">
        <f>IF(B33="","",INDEX('UEC Codes'!$A$1:$H$17,MATCH(D14,'UEC Codes'!$C$1:$C$17,0),2))</f>
        <v>4009</v>
      </c>
      <c r="F33" s="102" t="e">
        <f>IF(B33="","",INDEX('UEC GL'!A4:D57,MATCH(E14,'UEC GL'!$B$1:$B$48,0),3))</f>
        <v>#N/A</v>
      </c>
      <c r="G33" s="329"/>
      <c r="H33" s="98"/>
      <c r="I33" s="102" t="e">
        <f>IF(B33="","",INDEX('UEC GL'!A4:D57,MATCH(E14,'UEC GL'!$B$1:$B$55,0),1))</f>
        <v>#N/A</v>
      </c>
      <c r="J33" s="17">
        <f t="shared" si="4"/>
        <v>752.1</v>
      </c>
      <c r="K33" s="301"/>
      <c r="O33" s="7"/>
      <c r="P33" s="8"/>
    </row>
    <row r="34" spans="2:16" x14ac:dyDescent="0.25">
      <c r="B34" s="97" t="str">
        <f t="shared" si="3"/>
        <v>Misc</v>
      </c>
      <c r="C34" s="21" t="str">
        <f t="shared" ref="C34:C40" si="5">IF(C15="","",C15)</f>
        <v>GOC - ESDC</v>
      </c>
      <c r="D34" s="21" t="e">
        <f>IF(B34="","",INDEX('UEC Codes'!$A$1:$H$17,MATCH(C34,'UEC Codes'!$D$1:$D$17,0),5))</f>
        <v>#N/A</v>
      </c>
      <c r="E34" s="21">
        <f>IF(B34="","",INDEX('UEC Codes'!$A$1:$H$17,MATCH(D15,'UEC Codes'!$C$1:$C$17,0),2))</f>
        <v>4012</v>
      </c>
      <c r="F34" s="102" t="e">
        <f>IF(B34="","",INDEX('UEC GL'!A5:D58,MATCH(E15,'UEC GL'!$B$1:$B$48,0),3))</f>
        <v>#N/A</v>
      </c>
      <c r="G34" s="329"/>
      <c r="H34" s="98"/>
      <c r="I34" s="102" t="e">
        <f>IF(B34="","",INDEX('UEC GL'!A5:D58,MATCH(E15,'UEC GL'!$B$1:$B$55,0),1))</f>
        <v>#N/A</v>
      </c>
      <c r="J34" s="17">
        <f t="shared" si="4"/>
        <v>74.75</v>
      </c>
      <c r="K34" s="301"/>
      <c r="O34" s="7"/>
      <c r="P34" s="8"/>
    </row>
    <row r="35" spans="2:16" x14ac:dyDescent="0.25">
      <c r="B35" s="97" t="str">
        <f t="shared" si="3"/>
        <v>Misc</v>
      </c>
      <c r="C35" s="21" t="str">
        <f t="shared" si="5"/>
        <v>Whole Foods Foundation</v>
      </c>
      <c r="D35" s="21">
        <f>IF(B35="","",INDEX('UEC Codes'!$A$1:$H$17,MATCH(C35,'UEC Codes'!$D$1:$D$17,0),5))</f>
        <v>26671696</v>
      </c>
      <c r="E35" s="16">
        <f>IF(B35="","",INDEX('UEC Codes'!$A$1:$H$17,MATCH(D16,'UEC Codes'!$C$1:$C$17,0),2))</f>
        <v>4009</v>
      </c>
      <c r="F35" s="102" t="e">
        <f>IF(B35="","",INDEX('UEC GL'!A5:D58,MATCH(E15,'UEC GL'!$B$1:$B$55,0),3))</f>
        <v>#N/A</v>
      </c>
      <c r="G35" s="329"/>
      <c r="H35" s="98"/>
      <c r="I35" s="102" t="e">
        <f>IF(B35="","",INDEX('UEC GL'!A6:D59,MATCH(E16,'UEC GL'!$B$1:$B$55,0),1))</f>
        <v>#N/A</v>
      </c>
      <c r="J35" s="17">
        <f t="shared" si="4"/>
        <v>59.8</v>
      </c>
      <c r="K35" s="301"/>
      <c r="O35" s="7"/>
      <c r="P35" s="8"/>
    </row>
    <row r="36" spans="2:16" x14ac:dyDescent="0.25">
      <c r="B36" s="97">
        <f t="shared" si="3"/>
      </c>
      <c r="C36" s="21">
        <f t="shared" si="5"/>
      </c>
      <c r="D36" s="21">
        <f>IF(B36="","",INDEX('UEC Codes'!$A$1:$H$17,MATCH(C36,'UEC Codes'!$D$1:$D$17,0),5))</f>
      </c>
      <c r="E36" s="15">
        <f>IF(B36="","",INDEX('UEC Codes'!$A$1:$H$17,MATCH(D17,'UEC Codes'!$C$1:$C$17,0),2))</f>
      </c>
      <c r="F36" s="102">
        <f>PO_F!F11</f>
      </c>
      <c r="G36" s="329"/>
      <c r="H36" s="98"/>
      <c r="I36" s="102">
        <f>IF(B36="","",INDEX('UEC GL'!A7:D60,MATCH(E17,'UEC GL'!$B$1:$B$55,0),1))</f>
      </c>
      <c r="J36" s="17">
        <f t="shared" si="4"/>
      </c>
      <c r="K36" s="301"/>
      <c r="O36" s="7"/>
      <c r="P36" s="8"/>
    </row>
    <row r="37" spans="2:16" x14ac:dyDescent="0.25">
      <c r="B37" s="97">
        <f t="shared" si="3"/>
      </c>
      <c r="C37" s="21">
        <f t="shared" si="5"/>
      </c>
      <c r="D37" s="21">
        <f>IF(B37="","",INDEX('UEC Codes'!$A$1:$H$17,MATCH(C37,'UEC Codes'!$D$1:$D$17,0),5))</f>
      </c>
      <c r="E37" s="15">
        <f>IF(B37="","",INDEX('UEC Codes'!$A$1:$H$17,MATCH(D18,'UEC Codes'!$C$1:$C$17,0),2))</f>
      </c>
      <c r="F37" s="102">
        <f>IF(B37="","",INDEX('UEC GL'!A5:D58,MATCH(E15,'UEC GL'!$B$1:$B$55,0),3))</f>
      </c>
      <c r="G37" s="329"/>
      <c r="H37" s="98"/>
      <c r="I37" s="102">
        <f>IF(B37="","",INDEX('UEC GL'!A8:D61,MATCH(E18,'UEC GL'!$B$1:$B$55,0),1))</f>
      </c>
      <c r="J37" s="17">
        <f t="shared" si="4"/>
      </c>
      <c r="K37" s="301"/>
      <c r="O37" s="7"/>
      <c r="P37" s="8"/>
    </row>
    <row r="38" spans="2:16" x14ac:dyDescent="0.25">
      <c r="B38" s="97">
        <f t="shared" si="3"/>
      </c>
      <c r="C38" s="21">
        <f t="shared" si="5"/>
      </c>
      <c r="D38" s="21">
        <f>IF(B38="","",INDEX('UEC Codes'!$A$1:$H$6,MATCH(C38,'UEC Codes'!$D$1:$D$6,0),5))</f>
      </c>
      <c r="E38" s="15">
        <f>IF(B38="","",INDEX('UEC Codes'!$A$1:$H$17,MATCH(D19,'UEC Codes'!$C$1:$C$17,0),2))</f>
      </c>
      <c r="F38" s="102">
        <f>IF(B38="","",INDEX('UEC GL'!A6:D59,MATCH(E16,'UEC GL'!$B$1:$B$55,0),3))</f>
      </c>
      <c r="G38" s="329"/>
      <c r="H38" s="98"/>
      <c r="I38" s="102">
        <f>IF(B38="","",INDEX('UEC GL'!A9:D62,MATCH(E19,'UEC GL'!$B$1:$B$55,0),1))</f>
      </c>
      <c r="J38" s="17">
        <f t="shared" si="4"/>
      </c>
      <c r="K38" s="301"/>
      <c r="O38" s="7"/>
      <c r="P38" s="8"/>
    </row>
    <row r="39" spans="2:16" x14ac:dyDescent="0.25">
      <c r="B39" s="97">
        <f t="shared" si="3"/>
      </c>
      <c r="C39" s="21">
        <f t="shared" si="5"/>
      </c>
      <c r="D39" s="21">
        <f>IF(B39="","",INDEX('UEC Codes'!$A$1:$H$6,MATCH(C39,'UEC Codes'!$D$1:$D$6,0),5))</f>
      </c>
      <c r="E39" s="15">
        <f>IF(B39="","",INDEX('UEC Codes'!$A$1:$H$17,MATCH(D20,'UEC Codes'!$C$1:$C$17,0),2))</f>
      </c>
      <c r="F39" s="102">
        <f>IF(B39="","",INDEX('UEC GL'!A7:D60,MATCH(E17,'UEC GL'!$B$1:$B$55,0),3))</f>
      </c>
      <c r="G39" s="329"/>
      <c r="H39" s="98"/>
      <c r="I39" s="102">
        <f>IF(B39="","",INDEX('UEC GL'!A10:D63,MATCH(E20,'UEC GL'!$B$1:$B$55,0),1))</f>
      </c>
      <c r="J39" s="17">
        <f t="shared" si="4"/>
      </c>
      <c r="K39" s="301"/>
      <c r="O39" s="7"/>
      <c r="P39" s="8"/>
    </row>
    <row r="40" ht="14.45" customHeight="1" spans="2:16" x14ac:dyDescent="0.25">
      <c r="B40" s="97">
        <f t="shared" si="3"/>
      </c>
      <c r="C40" s="21">
        <f t="shared" si="5"/>
      </c>
      <c r="D40" s="21">
        <f>IF(B40="","",INDEX('UEC Codes'!$A$1:$H$6,MATCH(C40,'UEC Codes'!$D$1:$D$6,0),5))</f>
      </c>
      <c r="E40" s="15">
        <f>IF(B40="","",INDEX('UEC Codes'!$A$1:$H$17,MATCH(D21,'UEC Codes'!$C$1:$C$17,0),2))</f>
      </c>
      <c r="F40" s="102">
        <f>IF(B40="","",INDEX('UEC GL'!A8:D61,MATCH(E18,'UEC GL'!$B$1:$B$55,0),3))</f>
      </c>
      <c r="G40" s="329"/>
      <c r="H40" s="98"/>
      <c r="I40" s="102">
        <f>IF(B40="","",INDEX('UEC GL'!A11:D64,MATCH(E21,'UEC GL'!$B$1:$B$55,0),1))</f>
      </c>
      <c r="J40" s="17">
        <f>IF(J21="","",J21)</f>
      </c>
      <c r="K40" s="301"/>
      <c r="O40" s="7"/>
      <c r="P40" s="8"/>
    </row>
    <row r="41" ht="14.45" customHeight="1" spans="2:16" x14ac:dyDescent="0.25">
      <c r="B41" s="131"/>
      <c r="K41" s="301"/>
      <c r="P41" s="18"/>
    </row>
    <row r="42" spans="2:16" x14ac:dyDescent="0.25">
      <c r="B42" s="131"/>
      <c r="J42" s="19" t="s">
        <v>44</v>
      </c>
      <c r="K42" s="323">
        <f>SUM(J31:J40)</f>
        <v>4286.05</v>
      </c>
      <c r="P42" s="18"/>
    </row>
    <row r="43" spans="2:16" x14ac:dyDescent="0.25">
      <c r="B43" s="131"/>
      <c r="K43" s="301"/>
      <c r="P43" s="18"/>
    </row>
    <row r="44" spans="2:16" x14ac:dyDescent="0.25">
      <c r="B44" s="131"/>
      <c r="K44" s="301"/>
      <c r="P44" s="18"/>
    </row>
    <row r="45" ht="15.75" customHeight="1" spans="2:27" x14ac:dyDescent="0.25">
      <c r="B45" s="109"/>
      <c r="C45" s="110"/>
      <c r="D45" s="110"/>
      <c r="E45" s="110"/>
      <c r="F45" s="110"/>
      <c r="G45" s="110"/>
      <c r="H45" s="110"/>
      <c r="I45" s="110"/>
      <c r="J45" s="110"/>
      <c r="K45" s="111"/>
      <c r="P45" s="18"/>
      <c r="AA45">
        <f t="array" ref="AA45">IF($C45="","",IF(INDEX(Lists!$E$1:$I$13,PO_V1!AA$2,MATCH(PO_V1!$C45,Lists!$E$1:$I$1,0))=0,"",INDEX(Lists!$E$1:$I$13,PO_V1!AA$2,MATCH(PO_V1!$C45,Lists!$E$1:$I$1,0))))</f>
      </c>
    </row>
    <row r="46" hidden="1" spans="11:27" x14ac:dyDescent="0.25">
      <c r="K46" s="112"/>
      <c r="P46" s="18"/>
      <c r="AA46">
        <f t="array" ref="AA46">IF($C46="","",IF(INDEX(Lists!$E$1:$I$13,PO_V1!AA$2,MATCH(PO_V1!$C46,Lists!$E$1:$I$1,0))=0,"",INDEX(Lists!$E$1:$I$13,PO_V1!AA$2,MATCH(PO_V1!$C46,Lists!$E$1:$I$1,0))))</f>
      </c>
    </row>
    <row r="48" ht="2.1" customHeight="1" x14ac:dyDescent="0.25"/>
    <row r="49" ht="14.1" customHeight="1" hidden="1" x14ac:dyDescent="0.25"/>
    <row r="50" ht="14.45" customHeight="1" hidden="1" x14ac:dyDescent="0.25"/>
    <row r="51" ht="14.45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1048572" ht="29.1" customHeight="1" hidden="1" x14ac:dyDescent="0.25"/>
    <row r="1048573" ht="36" customHeight="1" hidden="1" x14ac:dyDescent="0.25"/>
    <row r="1048575" ht="18" customHeight="1" hidden="1" x14ac:dyDescent="0.25"/>
    <row r="1048576" ht="1.35" customHeight="1" x14ac:dyDescent="0.25"/>
  </sheetData>
  <mergeCells count="34">
    <mergeCell ref="B2:I2"/>
    <mergeCell ref="C3:D3"/>
    <mergeCell ref="C4:D4"/>
    <mergeCell ref="C5:D5"/>
    <mergeCell ref="C6:D6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B28:I28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</mergeCells>
  <conditionalFormatting sqref="B13">
    <cfRule type="expression" dxfId="4" priority="52">
      <formula>IF($C$7&lt;2,TRUE,FALSE)</formula>
    </cfRule>
  </conditionalFormatting>
  <conditionalFormatting sqref="B14">
    <cfRule type="expression" dxfId="5" priority="50">
      <formula>IF($C$7&lt;3,TRUE,FALSE)</formula>
    </cfRule>
  </conditionalFormatting>
  <conditionalFormatting sqref="B15">
    <cfRule type="expression" dxfId="6" priority="49">
      <formula>IF($C$7&lt;4,TRUE,FALSE)</formula>
    </cfRule>
  </conditionalFormatting>
  <conditionalFormatting sqref="B16">
    <cfRule type="expression" dxfId="7" priority="48">
      <formula>IF($C$7&lt;5,TRUE,FALSE)</formula>
    </cfRule>
  </conditionalFormatting>
  <conditionalFormatting sqref="B17">
    <cfRule type="expression" dxfId="8" priority="47">
      <formula>IF($C$7&lt;6,TRUE,FALSE)</formula>
    </cfRule>
  </conditionalFormatting>
  <conditionalFormatting sqref="B18">
    <cfRule type="expression" dxfId="9" priority="46">
      <formula>IF($C$7&lt;7,TRUE,FALSE)</formula>
    </cfRule>
  </conditionalFormatting>
  <conditionalFormatting sqref="B19">
    <cfRule type="expression" dxfId="10" priority="53">
      <formula>IF($C$7&lt;8,TRUE,FALSE)</formula>
    </cfRule>
  </conditionalFormatting>
  <conditionalFormatting sqref="B20">
    <cfRule type="expression" dxfId="11" priority="51">
      <formula>IF($C$7&lt;9,TRUE,FALSE)</formula>
    </cfRule>
  </conditionalFormatting>
  <conditionalFormatting sqref="B21">
    <cfRule type="expression" dxfId="12" priority="37">
      <formula>IF($C$7&lt;10,TRUE,FALSE)</formula>
    </cfRule>
  </conditionalFormatting>
  <conditionalFormatting sqref="B32">
    <cfRule type="expression" dxfId="13" priority="11">
      <formula>IF($C$7&lt;2,TRUE,FALSE)</formula>
    </cfRule>
  </conditionalFormatting>
  <conditionalFormatting sqref="B33">
    <cfRule type="expression" dxfId="14" priority="14">
      <formula>IF($C$7&lt;3,TRUE,FALSE)</formula>
    </cfRule>
  </conditionalFormatting>
  <conditionalFormatting sqref="B34">
    <cfRule type="expression" dxfId="15" priority="15">
      <formula>IF($C$7&lt;4,TRUE,FALSE)</formula>
    </cfRule>
  </conditionalFormatting>
  <conditionalFormatting sqref="B35">
    <cfRule type="expression" dxfId="16" priority="16">
      <formula>IF($C$7&lt;5,TRUE,FALSE)</formula>
    </cfRule>
  </conditionalFormatting>
  <conditionalFormatting sqref="B36">
    <cfRule type="expression" dxfId="17" priority="17">
      <formula>IF($C$7&lt;6,TRUE,FALSE)</formula>
    </cfRule>
  </conditionalFormatting>
  <conditionalFormatting sqref="B37">
    <cfRule type="expression" dxfId="18" priority="18">
      <formula>IF($C$7&lt;7,TRUE,FALSE)</formula>
    </cfRule>
  </conditionalFormatting>
  <conditionalFormatting sqref="B38">
    <cfRule type="expression" dxfId="19" priority="19">
      <formula>IF($C$7&lt;8,TRUE,FALSE)</formula>
    </cfRule>
  </conditionalFormatting>
  <conditionalFormatting sqref="B39">
    <cfRule type="expression" dxfId="20" priority="12">
      <formula>IF($C$7&lt;9,TRUE,FALSE)</formula>
    </cfRule>
  </conditionalFormatting>
  <conditionalFormatting sqref="B40">
    <cfRule type="expression" dxfId="21" priority="13">
      <formula>IF($C$7&lt;10,TRUE,FALSE)</formula>
    </cfRule>
  </conditionalFormatting>
  <conditionalFormatting sqref="C13:J13">
    <cfRule type="expression" dxfId="22" priority="45">
      <formula>IF($C$7&lt;2,TRUE,FALSE)</formula>
    </cfRule>
  </conditionalFormatting>
  <conditionalFormatting sqref="C14:J14">
    <cfRule type="expression" dxfId="23" priority="40">
      <formula>IF($C$7&lt;3,TRUE,FALSE)</formula>
    </cfRule>
  </conditionalFormatting>
  <conditionalFormatting sqref="C15:J15">
    <cfRule type="expression" dxfId="24" priority="41">
      <formula>IF($C$7&lt;4,TRUE,FALSE)</formula>
    </cfRule>
  </conditionalFormatting>
  <conditionalFormatting sqref="C16:J16">
    <cfRule type="expression" dxfId="25" priority="42">
      <formula>IF($C$7&lt;5,TRUE,FALSE)</formula>
    </cfRule>
  </conditionalFormatting>
  <conditionalFormatting sqref="C17:J17">
    <cfRule type="expression" dxfId="26" priority="43">
      <formula>IF($C$7&lt;6,TRUE,FALSE)</formula>
    </cfRule>
  </conditionalFormatting>
  <conditionalFormatting sqref="C18:J18">
    <cfRule type="expression" dxfId="27" priority="44">
      <formula>IF($C$7&lt;7,TRUE,FALSE)</formula>
    </cfRule>
  </conditionalFormatting>
  <conditionalFormatting sqref="C19:J19">
    <cfRule type="expression" dxfId="28" priority="38">
      <formula>IF($C$7&lt;8,TRUE,FALSE)</formula>
    </cfRule>
  </conditionalFormatting>
  <conditionalFormatting sqref="C20:J20">
    <cfRule type="expression" dxfId="29" priority="39">
      <formula>IF($C$7&lt;9,TRUE,FALSE)</formula>
    </cfRule>
  </conditionalFormatting>
  <conditionalFormatting sqref="C21:J21">
    <cfRule type="expression" dxfId="30" priority="55">
      <formula>IF($C$7&lt;10,TRUE,FALSE)</formula>
    </cfRule>
  </conditionalFormatting>
  <conditionalFormatting sqref="C32:J32">
    <cfRule type="expression" dxfId="31" priority="7">
      <formula>IF($C$7&lt;2,TRUE,FALSE)</formula>
    </cfRule>
  </conditionalFormatting>
  <conditionalFormatting sqref="C33:J33">
    <cfRule type="expression" dxfId="32" priority="6">
      <formula>IF($C$7&lt;3,TRUE,FALSE)</formula>
    </cfRule>
  </conditionalFormatting>
  <conditionalFormatting sqref="C34:J34">
    <cfRule type="expression" dxfId="33" priority="8">
      <formula>IF($C$7&lt;4,TRUE,FALSE)</formula>
    </cfRule>
  </conditionalFormatting>
  <conditionalFormatting sqref="C35:J35">
    <cfRule type="expression" dxfId="34" priority="9">
      <formula>IF($C$7&lt;5,TRUE,FALSE)</formula>
    </cfRule>
  </conditionalFormatting>
  <conditionalFormatting sqref="C36:J36">
    <cfRule type="expression" dxfId="35" priority="5">
      <formula>IF($C$7&lt;6,TRUE,FALSE)</formula>
    </cfRule>
  </conditionalFormatting>
  <conditionalFormatting sqref="C37:J37">
    <cfRule type="expression" dxfId="36" priority="4">
      <formula>IF($C$7&lt;7,TRUE,FALSE)</formula>
    </cfRule>
  </conditionalFormatting>
  <conditionalFormatting sqref="C38:J38">
    <cfRule type="expression" dxfId="37" priority="3">
      <formula>IF($C$7&lt;8,TRUE,FALSE)</formula>
    </cfRule>
  </conditionalFormatting>
  <conditionalFormatting sqref="C39:J39">
    <cfRule type="expression" dxfId="38" priority="2">
      <formula>IF($C$7&lt;9,TRUE,FALSE)</formula>
    </cfRule>
  </conditionalFormatting>
  <conditionalFormatting sqref="C40:J40">
    <cfRule type="expression" dxfId="39" priority="1">
      <formula>IF($C$7&lt;10,TRUE,FALSE)</formula>
    </cfRule>
  </conditionalFormatting>
  <conditionalFormatting sqref="K13">
    <cfRule type="expression" dxfId="40" priority="30">
      <formula>IF($C$7&lt;2,TRUE,FALSE)</formula>
    </cfRule>
  </conditionalFormatting>
  <conditionalFormatting sqref="K14">
    <cfRule type="expression" dxfId="41" priority="34">
      <formula>IF($C$7&lt;3,TRUE,FALSE)</formula>
    </cfRule>
  </conditionalFormatting>
  <conditionalFormatting sqref="K15">
    <cfRule type="expression" dxfId="42" priority="33">
      <formula>IF($C$7&lt;4,TRUE,FALSE)</formula>
    </cfRule>
  </conditionalFormatting>
  <conditionalFormatting sqref="K16">
    <cfRule type="expression" dxfId="43" priority="32">
      <formula>IF($C$7&lt;5,TRUE,FALSE)</formula>
    </cfRule>
  </conditionalFormatting>
  <conditionalFormatting sqref="K17">
    <cfRule type="expression" dxfId="44" priority="31">
      <formula>IF($C$7&lt;6,TRUE,FALSE)</formula>
    </cfRule>
  </conditionalFormatting>
  <conditionalFormatting sqref="K18">
    <cfRule type="expression" dxfId="45" priority="29">
      <formula>IF($C$7&lt;7,TRUE,FALSE)</formula>
    </cfRule>
  </conditionalFormatting>
  <conditionalFormatting sqref="K19">
    <cfRule type="expression" dxfId="46" priority="36">
      <formula>IF($C$7&lt;8,TRUE,FALSE)</formula>
    </cfRule>
  </conditionalFormatting>
  <conditionalFormatting sqref="K20">
    <cfRule type="expression" dxfId="47" priority="35">
      <formula>IF($C$7&lt;9,TRUE,FALSE)</formula>
    </cfRule>
  </conditionalFormatting>
  <conditionalFormatting sqref="K21">
    <cfRule type="expression" dxfId="48" priority="54">
      <formula>IF($C$7&lt;10,TRUE,FALSE)</formula>
    </cfRule>
  </conditionalFormatting>
  <dataValidations count="5">
    <dataValidation type="list" allowBlank="1" showInputMessage="1" showErrorMessage="1" sqref="C12:C22">
      <formula1>$N$3:$N$9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C7:D7">
      <formula1>"0,1,2,3,4,5,6,7,8,9,10"</formula1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G6">
      <formula1>44562</formula1>
      <formula2>45658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 zoomScaleNormal="100">
      <selection activeCell="C29" sqref="C29"/>
    </sheetView>
  </sheetViews>
  <sheetFormatPr defaultRowHeight="15" outlineLevelRow="0" outlineLevelCol="0" x14ac:dyDescent="0.25" defaultColWidth="8.85546875"/>
  <cols>
    <col min="1" max="1" width="9.85546875" customWidth="1"/>
    <col min="2" max="3" width="33.42578125" customWidth="1"/>
    <col min="4" max="4" width="103.42578125" customWidth="1"/>
    <col min="9" max="9" width="30" customWidth="1"/>
  </cols>
  <sheetData>
    <row r="1" ht="15.75" customHeight="1" spans="1:4" x14ac:dyDescent="0.25">
      <c r="A1" s="280" t="s">
        <v>185</v>
      </c>
      <c r="B1" s="281" t="s">
        <v>186</v>
      </c>
      <c r="C1" s="281" t="s">
        <v>187</v>
      </c>
      <c r="D1" s="282" t="s">
        <v>188</v>
      </c>
    </row>
    <row r="2" spans="1:10" x14ac:dyDescent="0.25">
      <c r="A2" s="283">
        <v>5610</v>
      </c>
      <c r="B2" s="284" t="s">
        <v>189</v>
      </c>
      <c r="C2" s="284"/>
      <c r="D2" s="284"/>
      <c r="H2" s="285" t="s">
        <v>190</v>
      </c>
      <c r="I2" s="285" t="s">
        <v>189</v>
      </c>
      <c r="J2" s="285" t="s">
        <v>191</v>
      </c>
    </row>
    <row r="3" spans="1:10" x14ac:dyDescent="0.25">
      <c r="A3" s="283">
        <v>5615</v>
      </c>
      <c r="B3" s="284" t="s">
        <v>192</v>
      </c>
      <c r="C3" s="284"/>
      <c r="D3" s="284"/>
      <c r="H3" s="285" t="s">
        <v>193</v>
      </c>
      <c r="I3" s="285" t="s">
        <v>192</v>
      </c>
      <c r="J3" s="285" t="s">
        <v>194</v>
      </c>
    </row>
    <row r="4" spans="1:10" x14ac:dyDescent="0.25">
      <c r="A4" s="283">
        <v>5616</v>
      </c>
      <c r="B4" s="284" t="s">
        <v>195</v>
      </c>
      <c r="C4" s="284"/>
      <c r="D4" s="284"/>
      <c r="H4" s="285" t="s">
        <v>196</v>
      </c>
      <c r="I4" s="285" t="s">
        <v>195</v>
      </c>
      <c r="J4" s="285" t="s">
        <v>194</v>
      </c>
    </row>
    <row r="5" spans="1:10" x14ac:dyDescent="0.25">
      <c r="A5" s="283">
        <v>5662</v>
      </c>
      <c r="B5" s="284" t="s">
        <v>197</v>
      </c>
      <c r="C5" s="284"/>
      <c r="D5" s="284"/>
      <c r="H5" s="285" t="s">
        <v>198</v>
      </c>
      <c r="I5" s="285" t="s">
        <v>199</v>
      </c>
      <c r="J5" s="285" t="s">
        <v>194</v>
      </c>
    </row>
    <row r="6" spans="1:10" x14ac:dyDescent="0.25">
      <c r="A6" s="283">
        <v>1700</v>
      </c>
      <c r="B6" s="284" t="s">
        <v>200</v>
      </c>
      <c r="C6" s="284"/>
      <c r="D6" s="284"/>
      <c r="H6" s="285" t="s">
        <v>201</v>
      </c>
      <c r="I6" s="285" t="s">
        <v>202</v>
      </c>
      <c r="J6" s="285" t="s">
        <v>191</v>
      </c>
    </row>
    <row r="7" spans="1:10" x14ac:dyDescent="0.25">
      <c r="A7" s="283">
        <v>5770</v>
      </c>
      <c r="B7" s="284" t="s">
        <v>203</v>
      </c>
      <c r="C7" s="284"/>
      <c r="D7" s="284"/>
      <c r="H7" s="285" t="s">
        <v>204</v>
      </c>
      <c r="I7" s="285" t="s">
        <v>205</v>
      </c>
      <c r="J7" s="285" t="s">
        <v>191</v>
      </c>
    </row>
    <row r="8" spans="1:10" x14ac:dyDescent="0.25">
      <c r="A8" s="286">
        <v>5636</v>
      </c>
      <c r="B8" s="284" t="s">
        <v>199</v>
      </c>
      <c r="C8" s="284"/>
      <c r="D8" s="284"/>
      <c r="H8" s="285" t="s">
        <v>206</v>
      </c>
      <c r="I8" s="285" t="s">
        <v>207</v>
      </c>
      <c r="J8" s="285" t="s">
        <v>191</v>
      </c>
    </row>
    <row r="9" spans="1:10" x14ac:dyDescent="0.25">
      <c r="A9" s="283">
        <v>1860</v>
      </c>
      <c r="B9" s="284" t="s">
        <v>208</v>
      </c>
      <c r="C9" s="284"/>
      <c r="D9" s="284"/>
      <c r="H9" s="285" t="s">
        <v>209</v>
      </c>
      <c r="I9" s="285" t="s">
        <v>61</v>
      </c>
      <c r="J9" s="285" t="s">
        <v>194</v>
      </c>
    </row>
    <row r="10" spans="1:10" x14ac:dyDescent="0.25">
      <c r="A10" s="283">
        <v>5638</v>
      </c>
      <c r="B10" s="284" t="s">
        <v>202</v>
      </c>
      <c r="C10" s="284"/>
      <c r="D10" s="284"/>
      <c r="H10" s="285" t="s">
        <v>210</v>
      </c>
      <c r="I10" s="285" t="s">
        <v>211</v>
      </c>
      <c r="J10" s="285" t="s">
        <v>194</v>
      </c>
    </row>
    <row r="11" spans="1:10" x14ac:dyDescent="0.25">
      <c r="A11" s="283">
        <v>5640</v>
      </c>
      <c r="B11" s="284" t="s">
        <v>205</v>
      </c>
      <c r="C11" s="284"/>
      <c r="D11" s="284"/>
      <c r="H11" s="285" t="s">
        <v>212</v>
      </c>
      <c r="I11" s="285" t="s">
        <v>213</v>
      </c>
      <c r="J11" s="285" t="s">
        <v>194</v>
      </c>
    </row>
    <row r="12" spans="1:10" x14ac:dyDescent="0.25">
      <c r="A12" s="283">
        <v>5645</v>
      </c>
      <c r="B12" s="284" t="s">
        <v>207</v>
      </c>
      <c r="C12" s="284"/>
      <c r="D12" s="284"/>
      <c r="H12" s="285" t="s">
        <v>214</v>
      </c>
      <c r="I12" s="285" t="s">
        <v>215</v>
      </c>
      <c r="J12" s="285" t="s">
        <v>191</v>
      </c>
    </row>
    <row r="13" spans="1:10" x14ac:dyDescent="0.25">
      <c r="A13" s="283">
        <v>5647</v>
      </c>
      <c r="B13" s="284" t="s">
        <v>211</v>
      </c>
      <c r="C13" s="284"/>
      <c r="D13" s="284"/>
      <c r="H13" s="285" t="s">
        <v>216</v>
      </c>
      <c r="I13" s="285" t="s">
        <v>217</v>
      </c>
      <c r="J13" s="285" t="s">
        <v>194</v>
      </c>
    </row>
    <row r="14" spans="1:10" x14ac:dyDescent="0.25">
      <c r="A14" s="283">
        <v>5648</v>
      </c>
      <c r="B14" s="284" t="s">
        <v>213</v>
      </c>
      <c r="C14" s="284"/>
      <c r="D14" s="284"/>
      <c r="H14" s="285" t="s">
        <v>218</v>
      </c>
      <c r="I14" s="285" t="s">
        <v>219</v>
      </c>
      <c r="J14" s="285" t="s">
        <v>194</v>
      </c>
    </row>
    <row r="15" spans="1:10" x14ac:dyDescent="0.25">
      <c r="A15" s="283">
        <v>5651</v>
      </c>
      <c r="B15" s="284" t="s">
        <v>215</v>
      </c>
      <c r="C15" s="284"/>
      <c r="D15" s="284"/>
      <c r="H15" s="285" t="s">
        <v>220</v>
      </c>
      <c r="I15" s="287" t="s">
        <v>197</v>
      </c>
      <c r="J15" s="285" t="s">
        <v>194</v>
      </c>
    </row>
    <row r="16" spans="1:10" x14ac:dyDescent="0.25">
      <c r="A16" s="283">
        <v>5671</v>
      </c>
      <c r="B16" s="284" t="s">
        <v>221</v>
      </c>
      <c r="C16" s="284"/>
      <c r="D16" s="284"/>
      <c r="H16" s="285" t="s">
        <v>222</v>
      </c>
      <c r="I16" s="285" t="s">
        <v>221</v>
      </c>
      <c r="J16" s="285" t="s">
        <v>194</v>
      </c>
    </row>
    <row r="17" spans="1:10" x14ac:dyDescent="0.25">
      <c r="A17" s="283">
        <v>5652</v>
      </c>
      <c r="B17" s="284" t="s">
        <v>217</v>
      </c>
      <c r="C17" s="284"/>
      <c r="D17" s="284"/>
      <c r="H17" s="285" t="s">
        <v>223</v>
      </c>
      <c r="I17" s="285" t="s">
        <v>224</v>
      </c>
      <c r="J17" s="285" t="s">
        <v>194</v>
      </c>
    </row>
    <row r="18" spans="1:10" x14ac:dyDescent="0.25">
      <c r="A18" s="288">
        <v>5850</v>
      </c>
      <c r="B18" s="289" t="s">
        <v>225</v>
      </c>
      <c r="C18" s="289"/>
      <c r="D18" s="289"/>
      <c r="H18" s="285" t="s">
        <v>226</v>
      </c>
      <c r="I18" s="285" t="s">
        <v>227</v>
      </c>
      <c r="J18" s="285" t="s">
        <v>191</v>
      </c>
    </row>
    <row r="19" spans="1:10" x14ac:dyDescent="0.25">
      <c r="A19" s="283">
        <v>5672</v>
      </c>
      <c r="B19" s="284" t="s">
        <v>224</v>
      </c>
      <c r="C19" s="284"/>
      <c r="D19" s="284"/>
      <c r="H19" s="285" t="s">
        <v>228</v>
      </c>
      <c r="I19" s="285" t="s">
        <v>229</v>
      </c>
      <c r="J19" s="285" t="s">
        <v>230</v>
      </c>
    </row>
    <row r="20" spans="1:10" x14ac:dyDescent="0.25">
      <c r="A20" s="283">
        <v>5694</v>
      </c>
      <c r="B20" s="284" t="s">
        <v>229</v>
      </c>
      <c r="C20" s="284"/>
      <c r="D20" s="284"/>
      <c r="H20" s="285" t="s">
        <v>231</v>
      </c>
      <c r="I20" s="285" t="s">
        <v>232</v>
      </c>
      <c r="J20" s="285" t="s">
        <v>230</v>
      </c>
    </row>
    <row r="21" spans="1:10" x14ac:dyDescent="0.25">
      <c r="A21" s="283">
        <v>5693</v>
      </c>
      <c r="B21" s="284" t="s">
        <v>227</v>
      </c>
      <c r="C21" s="284"/>
      <c r="D21" s="284"/>
      <c r="H21" s="285" t="s">
        <v>233</v>
      </c>
      <c r="I21" s="285" t="s">
        <v>234</v>
      </c>
      <c r="J21" s="285" t="s">
        <v>191</v>
      </c>
    </row>
    <row r="22" spans="1:10" x14ac:dyDescent="0.25">
      <c r="A22" s="283">
        <v>5695</v>
      </c>
      <c r="B22" s="284" t="s">
        <v>232</v>
      </c>
      <c r="C22" s="284"/>
      <c r="D22" s="284"/>
      <c r="H22" s="285" t="s">
        <v>235</v>
      </c>
      <c r="I22" s="285" t="s">
        <v>236</v>
      </c>
      <c r="J22" s="285" t="s">
        <v>191</v>
      </c>
    </row>
    <row r="23" spans="1:10" x14ac:dyDescent="0.25">
      <c r="A23" s="283">
        <v>5700</v>
      </c>
      <c r="B23" s="284" t="s">
        <v>234</v>
      </c>
      <c r="C23" s="284"/>
      <c r="D23" s="284"/>
      <c r="H23" s="285" t="s">
        <v>237</v>
      </c>
      <c r="I23" s="285" t="s">
        <v>238</v>
      </c>
      <c r="J23" s="285" t="s">
        <v>194</v>
      </c>
    </row>
    <row r="24" spans="1:10" x14ac:dyDescent="0.25">
      <c r="A24" s="283">
        <v>5660</v>
      </c>
      <c r="B24" s="284" t="s">
        <v>219</v>
      </c>
      <c r="C24" s="284"/>
      <c r="D24" s="284"/>
      <c r="H24" s="285" t="s">
        <v>239</v>
      </c>
      <c r="I24" s="285" t="s">
        <v>203</v>
      </c>
      <c r="J24" s="285" t="s">
        <v>194</v>
      </c>
    </row>
    <row r="25" spans="1:10" x14ac:dyDescent="0.25">
      <c r="A25" s="290">
        <v>5646</v>
      </c>
      <c r="B25" s="284" t="s">
        <v>61</v>
      </c>
      <c r="C25" s="284"/>
      <c r="D25" s="284"/>
      <c r="H25" s="285" t="s">
        <v>240</v>
      </c>
      <c r="I25" s="285" t="s">
        <v>241</v>
      </c>
      <c r="J25" s="285" t="s">
        <v>194</v>
      </c>
    </row>
    <row r="26" spans="1:10" x14ac:dyDescent="0.25">
      <c r="A26" s="283">
        <v>5760</v>
      </c>
      <c r="B26" s="284" t="s">
        <v>236</v>
      </c>
      <c r="C26" s="284"/>
      <c r="D26" s="284"/>
      <c r="H26" s="285" t="s">
        <v>242</v>
      </c>
      <c r="I26" s="285" t="s">
        <v>243</v>
      </c>
      <c r="J26" s="285" t="s">
        <v>194</v>
      </c>
    </row>
    <row r="27" spans="1:10" x14ac:dyDescent="0.25">
      <c r="A27" s="283">
        <v>5773</v>
      </c>
      <c r="B27" s="284" t="s">
        <v>243</v>
      </c>
      <c r="C27" s="284"/>
      <c r="D27" s="284"/>
      <c r="H27" s="285" t="s">
        <v>244</v>
      </c>
      <c r="I27" s="285" t="s">
        <v>245</v>
      </c>
      <c r="J27" s="285" t="s">
        <v>191</v>
      </c>
    </row>
    <row r="28" spans="1:10" x14ac:dyDescent="0.25">
      <c r="A28" s="283">
        <v>5769</v>
      </c>
      <c r="B28" s="284" t="s">
        <v>238</v>
      </c>
      <c r="C28" s="284"/>
      <c r="D28" s="284"/>
      <c r="H28" s="285" t="s">
        <v>246</v>
      </c>
      <c r="I28" s="285" t="s">
        <v>247</v>
      </c>
      <c r="J28" s="285" t="s">
        <v>194</v>
      </c>
    </row>
    <row r="29" spans="1:10" x14ac:dyDescent="0.25">
      <c r="A29" s="283">
        <v>5771</v>
      </c>
      <c r="B29" s="284" t="s">
        <v>241</v>
      </c>
      <c r="C29" s="291"/>
      <c r="D29" s="284"/>
      <c r="H29" s="285" t="s">
        <v>248</v>
      </c>
      <c r="I29" s="285" t="s">
        <v>249</v>
      </c>
      <c r="J29" s="285" t="s">
        <v>194</v>
      </c>
    </row>
    <row r="30" spans="1:10" x14ac:dyDescent="0.25">
      <c r="A30" s="283">
        <v>5780</v>
      </c>
      <c r="B30" s="284" t="s">
        <v>245</v>
      </c>
      <c r="C30" s="284"/>
      <c r="D30" s="284"/>
      <c r="H30" s="285" t="s">
        <v>250</v>
      </c>
      <c r="I30" s="285" t="s">
        <v>251</v>
      </c>
      <c r="J30" s="285" t="s">
        <v>191</v>
      </c>
    </row>
    <row r="31" spans="1:10" x14ac:dyDescent="0.25">
      <c r="A31" s="283">
        <v>5783</v>
      </c>
      <c r="B31" s="284" t="s">
        <v>252</v>
      </c>
      <c r="C31" s="284"/>
      <c r="D31" s="284"/>
      <c r="H31" s="285" t="s">
        <v>253</v>
      </c>
      <c r="I31" s="285" t="s">
        <v>254</v>
      </c>
      <c r="J31" s="285" t="s">
        <v>194</v>
      </c>
    </row>
    <row r="32" spans="1:10" x14ac:dyDescent="0.25">
      <c r="A32" s="283">
        <v>5784</v>
      </c>
      <c r="B32" s="284" t="s">
        <v>249</v>
      </c>
      <c r="C32" s="284"/>
      <c r="D32" s="284"/>
      <c r="H32" s="285" t="s">
        <v>255</v>
      </c>
      <c r="I32" s="285" t="s">
        <v>256</v>
      </c>
      <c r="J32" s="285" t="s">
        <v>230</v>
      </c>
    </row>
    <row r="33" spans="1:10" x14ac:dyDescent="0.25">
      <c r="A33" s="283">
        <v>5785</v>
      </c>
      <c r="B33" s="284" t="s">
        <v>251</v>
      </c>
      <c r="C33" s="284"/>
      <c r="D33" s="284"/>
      <c r="H33" s="285" t="s">
        <v>257</v>
      </c>
      <c r="I33" s="285" t="s">
        <v>225</v>
      </c>
      <c r="J33" s="285" t="s">
        <v>230</v>
      </c>
    </row>
    <row r="34" spans="1:10" x14ac:dyDescent="0.25">
      <c r="A34" s="283">
        <v>5789</v>
      </c>
      <c r="B34" s="284" t="s">
        <v>254</v>
      </c>
      <c r="C34" s="284"/>
      <c r="D34" s="284"/>
      <c r="H34" s="285" t="s">
        <v>258</v>
      </c>
      <c r="I34" s="285" t="s">
        <v>259</v>
      </c>
      <c r="J34" s="285" t="s">
        <v>194</v>
      </c>
    </row>
    <row r="35" spans="1:10" x14ac:dyDescent="0.25">
      <c r="A35" s="288">
        <v>5790</v>
      </c>
      <c r="B35" s="289" t="s">
        <v>256</v>
      </c>
      <c r="C35" s="289"/>
      <c r="D35" s="289"/>
      <c r="H35" s="285" t="s">
        <v>260</v>
      </c>
      <c r="I35" s="285" t="s">
        <v>261</v>
      </c>
      <c r="J35" s="285" t="s">
        <v>194</v>
      </c>
    </row>
    <row r="36" spans="1:4" x14ac:dyDescent="0.25">
      <c r="A36" s="290"/>
      <c r="B36" s="284"/>
      <c r="C36" s="284"/>
      <c r="D36" s="284"/>
    </row>
    <row r="37" spans="1:4" x14ac:dyDescent="0.25">
      <c r="A37" s="290"/>
      <c r="B37" s="284"/>
      <c r="C37" s="284"/>
      <c r="D37" s="284"/>
    </row>
    <row r="38" spans="1:4" x14ac:dyDescent="0.25">
      <c r="A38" s="289"/>
      <c r="B38" s="289"/>
      <c r="C38" s="289"/>
      <c r="D38" s="289"/>
    </row>
    <row r="39" spans="1:4" x14ac:dyDescent="0.25">
      <c r="A39" s="289"/>
      <c r="B39" s="289"/>
      <c r="C39" s="289"/>
      <c r="D39" s="289"/>
    </row>
    <row r="40" spans="1:4" x14ac:dyDescent="0.25">
      <c r="A40" s="292"/>
      <c r="B40" s="293"/>
      <c r="C40" s="293"/>
      <c r="D40" s="293"/>
    </row>
    <row r="41" spans="1:4" x14ac:dyDescent="0.25">
      <c r="A41" s="292"/>
      <c r="B41" s="293"/>
      <c r="C41" s="293"/>
      <c r="D41" s="293"/>
    </row>
    <row r="42" spans="1:4" x14ac:dyDescent="0.25">
      <c r="A42" s="292"/>
      <c r="B42" s="293"/>
      <c r="C42" s="293"/>
      <c r="D42" s="293"/>
    </row>
    <row r="43" spans="1:4" x14ac:dyDescent="0.25">
      <c r="A43" s="292"/>
      <c r="B43" s="293"/>
      <c r="C43" s="293"/>
      <c r="D43" s="29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 zoomScale="85" zoomScaleNormal="85">
      <selection activeCell="C37" sqref="C37"/>
    </sheetView>
  </sheetViews>
  <sheetFormatPr defaultRowHeight="15" outlineLevelRow="0" outlineLevelCol="0" x14ac:dyDescent="0.25" defaultColWidth="8.85546875"/>
  <cols>
    <col min="1" max="1" width="24.140625" style="265" customWidth="1"/>
    <col min="2" max="2" width="28" style="265" customWidth="1"/>
    <col min="3" max="3" width="39.140625" style="265" customWidth="1"/>
    <col min="4" max="4" width="34.85546875" style="265" customWidth="1"/>
    <col min="5" max="5" width="6" style="266" customWidth="1"/>
    <col min="6" max="6" width="8.85546875" style="265" customWidth="1"/>
    <col min="7" max="7" width="17" style="265" customWidth="1"/>
    <col min="8" max="8" width="18" style="265" customWidth="1"/>
    <col min="9" max="9" width="33.42578125" style="265" customWidth="1"/>
    <col min="10" max="10" width="8.85546875" customWidth="1"/>
  </cols>
  <sheetData>
    <row r="1" spans="1:9" x14ac:dyDescent="0.25">
      <c r="A1" s="267" t="s">
        <v>143</v>
      </c>
      <c r="B1" s="267"/>
      <c r="C1" s="267"/>
      <c r="D1" s="267"/>
      <c r="E1" s="268"/>
      <c r="F1" s="267" t="s">
        <v>144</v>
      </c>
      <c r="G1" s="267"/>
      <c r="H1" s="267"/>
      <c r="I1" s="267"/>
    </row>
    <row r="2" ht="60" customHeight="1" spans="1:9" x14ac:dyDescent="0.25">
      <c r="A2" s="269" t="str">
        <f>'Purchase Order'!$C$3</f>
        <v>Ulnooweg Education Centre</v>
      </c>
      <c r="B2" s="269"/>
      <c r="C2" s="269"/>
      <c r="D2" s="269"/>
      <c r="E2" s="270"/>
      <c r="F2" s="269" t="str">
        <f>'Expense Report'!C3</f>
        <v>Ulnooweg Education Centre</v>
      </c>
      <c r="G2" s="269"/>
      <c r="H2" s="269"/>
      <c r="I2" s="269"/>
    </row>
    <row r="3" ht="30" customHeight="1" spans="1:9" x14ac:dyDescent="0.25">
      <c r="A3" s="269" t="str">
        <f>IF(IF($A$2="Ulnooweg Education Centre",'UEC GL'!A1,'UDG GL'!A1)=0,"",IF($A$2="Ulnooweg Education Centre",'UEC GL'!A1,'UDG GL'!A1))</f>
        <v>GL Code</v>
      </c>
      <c r="B3" s="269" t="str">
        <f>IF(IF($A$2="Ulnooweg Education Centre",'UEC GL'!B1,'UDG GL'!B1)=0,"",IF($A$2="Ulnooweg Education Centre",'UEC GL'!B1,'UDG GL'!B1))</f>
        <v>USER TEXT</v>
      </c>
      <c r="C3" s="269" t="str">
        <f>IF(IF($A$2="Ulnooweg Education Centre",'UEC GL'!C1,'UDG GL'!C1)=0,"",IF($A$2="Ulnooweg Education Centre",'UEC GL'!C1,'UDG GL'!C1))</f>
        <v>GL CODE Description</v>
      </c>
      <c r="D3" s="269" t="str">
        <f>IF(IF($A$2="Ulnooweg Education Centre",'UEC GL'!D1,'UDG GL'!D1)=0,"",IF($A$2="Ulnooweg Education Centre",'UEC GL'!D1,'UDG GL'!D1))</f>
        <v>Justification</v>
      </c>
      <c r="E3" s="270"/>
      <c r="F3" s="269" t="str">
        <f>IF(IF($F$2="Ulnooweg Education Centre",'UEC GL'!A1,'UDG GL'!A1)=0,"",IF($F$2="Ulnooweg Education Centre",'UEC GL'!A1,'UDG GL'!A1))</f>
        <v>GL Code</v>
      </c>
      <c r="G3" s="269" t="str">
        <f>IF(IF($F$2="Ulnooweg Education Centre",'UEC GL'!B1,'UDG GL'!B1)=0,"",IF($F$2="Ulnooweg Education Centre",'UEC GL'!B1,'UDG GL'!B1))</f>
        <v>USER TEXT</v>
      </c>
      <c r="H3" s="269" t="str">
        <f>IF(IF($F$2="Ulnooweg Education Centre",'UEC GL'!C1,'UDG GL'!C1)=0,"",IF($F$2="Ulnooweg Education Centre",'UEC GL'!C1,'UDG GL'!C1))</f>
        <v>GL CODE Description</v>
      </c>
      <c r="I3" s="269" t="str">
        <f>IF(IF($F$2="Ulnooweg Education Centre",'UEC GL'!D1,'UDG GL'!D1)=0,"",IF($F$2="Ulnooweg Education Centre",'UEC GL'!D1,'UDG GL'!D1))</f>
        <v>Justification</v>
      </c>
    </row>
    <row r="4" ht="30" customHeight="1" spans="1:9" x14ac:dyDescent="0.25">
      <c r="A4" s="269">
        <f>IF(IF($A$2="Ulnooweg Education Centre",'UEC GL'!A2,'UDG GL'!A2)=0,"",IF($A$2="Ulnooweg Education Centre",'UEC GL'!A2,'UDG GL'!A2))</f>
        <v>5610</v>
      </c>
      <c r="B4" s="269" t="str">
        <f>IF(IF($A$2="Ulnooweg Education Centre",'UEC GL'!B2,'UDG GL'!B2)=0,"",IF($A$2="Ulnooweg Education Centre",'UEC GL'!B2,'UDG GL'!B2))</f>
        <v>Accounting and Legal</v>
      </c>
      <c r="C4" s="269">
        <f>IF(IF($A$2="Ulnooweg Education Centre",'UEC GL'!C2,'UDG GL'!C2)=0,"",IF($A$2="Ulnooweg Education Centre",'UEC GL'!C2,'UDG GL'!C2))</f>
      </c>
      <c r="D4" s="269">
        <f>IF(IF($A$2="Ulnooweg Education Centre",'UEC GL'!D2,'UDG GL'!D2)=0,"",IF($A$2="Ulnooweg Education Centre",'UEC GL'!D2,'UDG GL'!D2))</f>
      </c>
      <c r="E4" s="270"/>
      <c r="F4" s="269">
        <f>IF(IF($F$2="Ulnooweg Education Centre",'UEC GL'!A2,'UDG GL'!A2)=0,"",IF($F$2="Ulnooweg Education Centre",'UEC GL'!A2,'UDG GL'!A2))</f>
        <v>5610</v>
      </c>
      <c r="G4" s="269" t="str">
        <f>IF(IF($F$2="Ulnooweg Education Centre",'UEC GL'!B2,'UDG GL'!B2)=0,"",IF($F$2="Ulnooweg Education Centre",'UEC GL'!B2,'UDG GL'!B2))</f>
        <v>Accounting and Legal</v>
      </c>
      <c r="H4" s="269">
        <f>IF(IF($F$2="Ulnooweg Education Centre",'UEC GL'!C2,'UDG GL'!C2)=0,"",IF($F$2="Ulnooweg Education Centre",'UEC GL'!C2,'UDG GL'!C2))</f>
      </c>
      <c r="I4" s="269">
        <f>IF(IF($F$2="Ulnooweg Education Centre",'UEC GL'!D2,'UDG GL'!D2)=0,"",IF($F$2="Ulnooweg Education Centre",'UEC GL'!D2,'UDG GL'!D2))</f>
      </c>
    </row>
    <row r="5" ht="72" customHeight="1" spans="1:15" x14ac:dyDescent="0.25">
      <c r="A5" s="269">
        <f>IF(IF($A$2="Ulnooweg Education Centre",'UEC GL'!A3,'UDG GL'!A3)=0,"",IF($A$2="Ulnooweg Education Centre",'UEC GL'!A3,'UDG GL'!A3))</f>
        <v>5617</v>
      </c>
      <c r="B5" s="269" t="str">
        <f>IF(IF($A$2="Ulnooweg Education Centre",'UEC GL'!B3,'UDG GL'!B3)=0,"",IF($A$2="Ulnooweg Education Centre",'UEC GL'!B3,'UDG GL'!B3))</f>
        <v>Admin Fee</v>
      </c>
      <c r="C5" s="269">
        <f>IF(IF($A$2="Ulnooweg Education Centre",'UEC GL'!C4,'UDG GL'!C3)=0,"",IF($A$2="Ulnooweg Education Centre",'UEC GL'!C4,'UDG GL'!C3))</f>
      </c>
      <c r="D5" s="269">
        <f>IF(IF($A$2="Ulnooweg Education Centre",'UEC GL'!D4,'UDG GL'!D3)=0,"",IF($A$2="Ulnooweg Education Centre",'UEC GL'!D4,'UDG GL'!D3))</f>
      </c>
      <c r="E5" s="270"/>
      <c r="F5" s="269">
        <f>IF(IF($F$2="Ulnooweg Education Centre",'UEC GL'!A3,'UDG GL'!A3)=0,"",IF($F$2="Ulnooweg Education Centre",'UEC GL'!A3,'UDG GL'!A3))</f>
        <v>5617</v>
      </c>
      <c r="G5" s="269" t="str">
        <f>IF(IF($F$2="Ulnooweg Education Centre",'UEC GL'!B3,'UDG GL'!B3)=0,"",IF($F$2="Ulnooweg Education Centre",'UEC GL'!B3,'UDG GL'!B3))</f>
        <v>Admin Fee</v>
      </c>
      <c r="H5" s="269">
        <f>IF(IF($F$2="Ulnooweg Education Centre",'UEC GL'!C3,'UDG GL'!C3)=0,"",IF($F$2="Ulnooweg Education Centre",'UEC GL'!C3,'UDG GL'!C3))</f>
      </c>
      <c r="I5" s="269">
        <f>IF(IF($F$2="Ulnooweg Education Centre",'UEC GL'!D3,'UDG GL'!D3)=0,"",IF($F$2="Ulnooweg Education Centre",'UEC GL'!D3,'UDG GL'!D3))</f>
      </c>
      <c r="O5" t="e">
        <f>IF(B13="","",INDEX('Dynamic GL'!$F$1:$I$57,MATCH('Expense Report'!F13,'Dynamic GL'!$G$1:$G$57,0),2))</f>
        <v>#N/A</v>
      </c>
    </row>
    <row r="6" ht="30" customHeight="1" spans="1:9" x14ac:dyDescent="0.25">
      <c r="A6" s="269">
        <f>IF(IF($A$2="Ulnooweg Education Centre",'UEC GL'!A4,'UDG GL'!A4)=0,"",IF($A$2="Ulnooweg Education Centre",'UEC GL'!A4,'UDG GL'!A4))</f>
        <v>5615</v>
      </c>
      <c r="B6" s="269" t="str">
        <f>IF(IF($A$2="Ulnooweg Education Centre",'UEC GL'!B4,'UDG GL'!B4)=0,"",IF($A$2="Ulnooweg Education Centre",'UEC GL'!B4,'UDG GL'!B4))</f>
        <v>Advertsing &amp; Promotion</v>
      </c>
      <c r="C6" s="269">
        <f>IF(IF($A$2="Ulnooweg Education Centre",'UEC GL'!C5,'UDG GL'!C4)=0,"",IF($A$2="Ulnooweg Education Centre",'UEC GL'!C5,'UDG GL'!C4))</f>
      </c>
      <c r="D6" s="269">
        <f>IF(IF($A$2="Ulnooweg Education Centre",'UEC GL'!D5,'UDG GL'!D4)=0,"",IF($A$2="Ulnooweg Education Centre",'UEC GL'!D5,'UDG GL'!D4))</f>
      </c>
      <c r="E6" s="270"/>
      <c r="F6" s="269">
        <f>IF(IF($F$2="Ulnooweg Education Centre",'UEC GL'!A4,'UDG GL'!A4)=0,"",IF($F$2="Ulnooweg Education Centre",'UEC GL'!A4,'UDG GL'!A4))</f>
        <v>5615</v>
      </c>
      <c r="G6" s="269" t="str">
        <f>IF(IF($F$2="Ulnooweg Education Centre",'UEC GL'!B4,'UDG GL'!B4)=0,"",IF($F$2="Ulnooweg Education Centre",'UEC GL'!B4,'UDG GL'!B4))</f>
        <v>Advertsing &amp; Promotion</v>
      </c>
      <c r="H6" s="269">
        <f>IF(IF($F$2="Ulnooweg Education Centre",'UEC GL'!C4,'UDG GL'!C4)=0,"",IF($F$2="Ulnooweg Education Centre",'UEC GL'!C4,'UDG GL'!C4))</f>
      </c>
      <c r="I6" s="269">
        <f>IF(IF($F$2="Ulnooweg Education Centre",'UEC GL'!D4,'UDG GL'!D4)=0,"",IF($F$2="Ulnooweg Education Centre",'UEC GL'!D4,'UDG GL'!D4))</f>
      </c>
    </row>
    <row r="7" ht="30" customHeight="1" spans="1:9" x14ac:dyDescent="0.25">
      <c r="A7" s="269">
        <f>IF(IF($A$2="Ulnooweg Education Centre",'UEC GL'!A5,'UDG GL'!A5)=0,"",IF($A$2="Ulnooweg Education Centre",'UEC GL'!A5,'UDG GL'!A5))</f>
        <v>5616</v>
      </c>
      <c r="B7" s="269" t="str">
        <f>IF(IF($A$2="Ulnooweg Education Centre",'UEC GL'!B5,'UDG GL'!B5)=0,"",IF($A$2="Ulnooweg Education Centre",'UEC GL'!B5,'UDG GL'!B5))</f>
        <v>Amortization Expense</v>
      </c>
      <c r="C7" s="269">
        <f>IF(IF($A$2="Ulnooweg Education Centre",'UEC GL'!C6,'UDG GL'!C5)=0,"",IF($A$2="Ulnooweg Education Centre",'UEC GL'!C6,'UDG GL'!C5))</f>
      </c>
      <c r="D7" s="269">
        <f>IF(IF($A$2="Ulnooweg Education Centre",'UEC GL'!D6,'UDG GL'!D5)=0,"",IF($A$2="Ulnooweg Education Centre",'UEC GL'!D6,'UDG GL'!D5))</f>
      </c>
      <c r="E7" s="270"/>
      <c r="F7" s="269">
        <f>IF(IF($F$2="Ulnooweg Education Centre",'UEC GL'!A5,'UDG GL'!A5)=0,"",IF($F$2="Ulnooweg Education Centre",'UEC GL'!A5,'UDG GL'!A5))</f>
        <v>5616</v>
      </c>
      <c r="G7" s="269" t="str">
        <f>IF(IF($F$2="Ulnooweg Education Centre",'UEC GL'!B5,'UDG GL'!B5)=0,"",IF($F$2="Ulnooweg Education Centre",'UEC GL'!B5,'UDG GL'!B5))</f>
        <v>Amortization Expense</v>
      </c>
      <c r="H7" s="269">
        <f>IF(IF($F$2="Ulnooweg Education Centre",'UEC GL'!C5,'UDG GL'!C5)=0,"",IF($F$2="Ulnooweg Education Centre",'UEC GL'!C5,'UDG GL'!C5))</f>
      </c>
      <c r="I7" s="269">
        <f>IF(IF($F$2="Ulnooweg Education Centre",'UEC GL'!D5,'UDG GL'!D5)=0,"",IF($F$2="Ulnooweg Education Centre",'UEC GL'!D5,'UDG GL'!D5))</f>
      </c>
    </row>
    <row r="8" ht="29.1" customHeight="1" spans="1:9" x14ac:dyDescent="0.25">
      <c r="A8" s="269">
        <f>IF(IF($A$2="Ulnooweg Education Centre",'UEC GL'!A6,'UDG GL'!A6)=0,"",IF($A$2="Ulnooweg Education Centre",'UEC GL'!A6,'UDG GL'!A6))</f>
        <v>5636</v>
      </c>
      <c r="B8" s="269" t="str">
        <f>IF(IF($A$2="Ulnooweg Education Centre",'UEC GL'!B6,'UDG GL'!B6)=0,"",IF($A$2="Ulnooweg Education Centre",'UEC GL'!B6,'UDG GL'!B6))</f>
        <v>Conference Fees</v>
      </c>
      <c r="C8" s="269">
        <f>IF(IF($A$2="Ulnooweg Education Centre",'UEC GL'!C7,'UDG GL'!C6)=0,"",IF($A$2="Ulnooweg Education Centre",'UEC GL'!C7,'UDG GL'!C6))</f>
      </c>
      <c r="D8" s="269">
        <f>IF(IF($A$2="Ulnooweg Education Centre",'UEC GL'!D7,'UDG GL'!D6)=0,"",IF($A$2="Ulnooweg Education Centre",'UEC GL'!D7,'UDG GL'!D6))</f>
      </c>
      <c r="E8" s="270"/>
      <c r="F8" s="269">
        <f>IF(IF($F$2="Ulnooweg Education Centre",'UEC GL'!A6,'UDG GL'!A6)=0,"",IF($F$2="Ulnooweg Education Centre",'UEC GL'!A6,'UDG GL'!A6))</f>
        <v>5636</v>
      </c>
      <c r="G8" s="269" t="str">
        <f>IF(IF($F$2="Ulnooweg Education Centre",'UEC GL'!B6,'UDG GL'!B6)=0,"",IF($F$2="Ulnooweg Education Centre",'UEC GL'!B6,'UDG GL'!B6))</f>
        <v>Conference Fees</v>
      </c>
      <c r="H8" s="269">
        <f>IF(IF($F$2="Ulnooweg Education Centre",'UEC GL'!C6,'UDG GL'!C6)=0,"",IF($F$2="Ulnooweg Education Centre",'UEC GL'!C6,'UDG GL'!C6))</f>
      </c>
      <c r="I8" s="269">
        <f>IF(IF($F$2="Ulnooweg Education Centre",'UEC GL'!D6,'UDG GL'!D6)=0,"",IF($F$2="Ulnooweg Education Centre",'UEC GL'!D6,'UDG GL'!D6))</f>
      </c>
    </row>
    <row r="9" ht="29.1" customHeight="1" spans="1:9" x14ac:dyDescent="0.25">
      <c r="A9" s="269">
        <f>IF(IF($A$2="Ulnooweg Education Centre",'UEC GL'!A7,'UDG GL'!A7)=0,"",IF($A$2="Ulnooweg Education Centre",'UEC GL'!A7,'UDG GL'!A7))</f>
        <v>5638</v>
      </c>
      <c r="B9" s="269" t="str">
        <f>IF(IF($A$2="Ulnooweg Education Centre",'UEC GL'!B7,'UDG GL'!B7)=0,"",IF($A$2="Ulnooweg Education Centre",'UEC GL'!B7,'UDG GL'!B7))</f>
        <v>Consulting</v>
      </c>
      <c r="C9" s="269">
        <f>IF(IF($A$2="Ulnooweg Education Centre",'UEC GL'!C8,'UDG GL'!C7)=0,"",IF($A$2="Ulnooweg Education Centre",'UEC GL'!C8,'UDG GL'!C7))</f>
      </c>
      <c r="D9" s="269">
        <f>IF(IF($A$2="Ulnooweg Education Centre",'UEC GL'!D8,'UDG GL'!D7)=0,"",IF($A$2="Ulnooweg Education Centre",'UEC GL'!D8,'UDG GL'!D7))</f>
      </c>
      <c r="E9" s="270"/>
      <c r="F9" s="269">
        <f>IF(IF($F$2="Ulnooweg Education Centre",'UEC GL'!A7,'UDG GL'!A7)=0,"",IF($F$2="Ulnooweg Education Centre",'UEC GL'!A7,'UDG GL'!A7))</f>
        <v>5638</v>
      </c>
      <c r="G9" s="269" t="str">
        <f>IF(IF($F$2="Ulnooweg Education Centre",'UEC GL'!B7,'UDG GL'!B7)=0,"",IF($F$2="Ulnooweg Education Centre",'UEC GL'!B7,'UDG GL'!B7))</f>
        <v>Consulting</v>
      </c>
      <c r="H9" s="269">
        <f>IF(IF($F$2="Ulnooweg Education Centre",'UEC GL'!C7,'UDG GL'!C7)=0,"",IF($F$2="Ulnooweg Education Centre",'UEC GL'!C7,'UDG GL'!C7))</f>
      </c>
      <c r="I9" s="269">
        <f>IF(IF($F$2="Ulnooweg Education Centre",'UEC GL'!D7,'UDG GL'!D7)=0,"",IF($F$2="Ulnooweg Education Centre",'UEC GL'!D7,'UDG GL'!D7))</f>
      </c>
    </row>
    <row r="10" spans="1:9" x14ac:dyDescent="0.25">
      <c r="A10" s="269">
        <f>IF(IF($A$2="Ulnooweg Education Centre",'UEC GL'!A8,'UDG GL'!A8)=0,"",IF($A$2="Ulnooweg Education Centre",'UEC GL'!A8,'UDG GL'!A8))</f>
        <v>5640</v>
      </c>
      <c r="B10" s="269" t="str">
        <f>IF(IF($A$2="Ulnooweg Education Centre",'UEC GL'!B8,'UDG GL'!B8)=0,"",IF($A$2="Ulnooweg Education Centre",'UEC GL'!B8,'UDG GL'!B8))</f>
        <v>Courier &amp; Postage</v>
      </c>
      <c r="C10" s="269">
        <f>IF(IF($A$2="Ulnooweg Education Centre",'UEC GL'!C9,'UDG GL'!C8)=0,"",IF($A$2="Ulnooweg Education Centre",'UEC GL'!C9,'UDG GL'!C8))</f>
      </c>
      <c r="D10" s="269">
        <f>IF(IF($A$2="Ulnooweg Education Centre",'UEC GL'!D9,'UDG GL'!D8)=0,"",IF($A$2="Ulnooweg Education Centre",'UEC GL'!D9,'UDG GL'!D8))</f>
      </c>
      <c r="E10" s="270"/>
      <c r="F10" s="269">
        <f>IF(IF($F$2="Ulnooweg Education Centre",'UEC GL'!A8,'UDG GL'!A8)=0,"",IF($F$2="Ulnooweg Education Centre",'UEC GL'!A8,'UDG GL'!A8))</f>
        <v>5640</v>
      </c>
      <c r="G10" s="269" t="str">
        <f>IF(IF($F$2="Ulnooweg Education Centre",'UEC GL'!B8,'UDG GL'!B8)=0,"",IF($F$2="Ulnooweg Education Centre",'UEC GL'!B8,'UDG GL'!B8))</f>
        <v>Courier &amp; Postage</v>
      </c>
      <c r="H10" s="269">
        <f>IF(IF($F$2="Ulnooweg Education Centre",'UEC GL'!C8,'UDG GL'!C8)=0,"",IF($F$2="Ulnooweg Education Centre",'UEC GL'!C8,'UDG GL'!C8))</f>
      </c>
      <c r="I10" s="269">
        <f>IF(IF($F$2="Ulnooweg Education Centre",'UEC GL'!D8,'UDG GL'!D8)=0,"",IF($F$2="Ulnooweg Education Centre",'UEC GL'!D8,'UDG GL'!D8))</f>
      </c>
    </row>
    <row r="11" ht="30" customHeight="1" spans="1:9" x14ac:dyDescent="0.25">
      <c r="A11" s="269">
        <f>IF(IF($A$2="Ulnooweg Education Centre",'UEC GL'!A9,'UDG GL'!A9)=0,"",IF($A$2="Ulnooweg Education Centre",'UEC GL'!A9,'UDG GL'!A9))</f>
        <v>5645</v>
      </c>
      <c r="B11" s="269" t="str">
        <f>IF(IF($A$2="Ulnooweg Education Centre",'UEC GL'!B9,'UDG GL'!B9)=0,"",IF($A$2="Ulnooweg Education Centre",'UEC GL'!B9,'UDG GL'!B9))</f>
        <v>Dues &amp; Subscriptions</v>
      </c>
      <c r="C11" s="269">
        <f>IF(IF($A$2="Ulnooweg Education Centre",'UEC GL'!C10,'UDG GL'!C9)=0,"",IF($A$2="Ulnooweg Education Centre",'UEC GL'!C10,'UDG GL'!C9))</f>
      </c>
      <c r="D11" s="269">
        <f>IF(IF($A$2="Ulnooweg Education Centre",'UEC GL'!D10,'UDG GL'!D9)=0,"",IF($A$2="Ulnooweg Education Centre",'UEC GL'!D10,'UDG GL'!D9))</f>
      </c>
      <c r="E11" s="270"/>
      <c r="F11" s="269">
        <f>IF(IF($F$2="Ulnooweg Education Centre",'UEC GL'!A9,'UDG GL'!A9)=0,"",IF($F$2="Ulnooweg Education Centre",'UEC GL'!A9,'UDG GL'!A9))</f>
        <v>5645</v>
      </c>
      <c r="G11" s="269" t="str">
        <f>IF(IF($F$2="Ulnooweg Education Centre",'UEC GL'!B9,'UDG GL'!B9)=0,"",IF($F$2="Ulnooweg Education Centre",'UEC GL'!B9,'UDG GL'!B9))</f>
        <v>Dues &amp; Subscriptions</v>
      </c>
      <c r="H11" s="269">
        <f>IF(IF($F$2="Ulnooweg Education Centre",'UEC GL'!C9,'UDG GL'!C9)=0,"",IF($F$2="Ulnooweg Education Centre",'UEC GL'!C9,'UDG GL'!C9))</f>
      </c>
      <c r="I11" s="269">
        <f>IF(IF($F$2="Ulnooweg Education Centre",'UEC GL'!D9,'UDG GL'!D9)=0,"",IF($F$2="Ulnooweg Education Centre",'UEC GL'!D9,'UDG GL'!D9))</f>
      </c>
    </row>
    <row r="12" ht="101.1" customHeight="1" spans="1:9" x14ac:dyDescent="0.25">
      <c r="A12" s="269">
        <f>IF(IF($A$2="Ulnooweg Education Centre",'UEC GL'!A10,'UDG GL'!A10)=0,"",IF($A$2="Ulnooweg Education Centre",'UEC GL'!A10,'UDG GL'!A10))</f>
        <v>5646</v>
      </c>
      <c r="B12" s="269" t="str">
        <f>IF(IF($A$2="Ulnooweg Education Centre",'UEC GL'!B10,'UDG GL'!B10)=0,"",IF($A$2="Ulnooweg Education Centre",'UEC GL'!B10,'UDG GL'!B10))</f>
        <v>Project Supplies</v>
      </c>
      <c r="C12" s="269">
        <f>IF(IF($A$2="Ulnooweg Education Centre",'UEC GL'!C11,'UDG GL'!C10)=0,"",IF($A$2="Ulnooweg Education Centre",'UEC GL'!C11,'UDG GL'!C10))</f>
      </c>
      <c r="D12" s="269">
        <f>IF(IF($A$2="Ulnooweg Education Centre",'UEC GL'!D11,'UDG GL'!D10)=0,"",IF($A$2="Ulnooweg Education Centre",'UEC GL'!D11,'UDG GL'!D10))</f>
      </c>
      <c r="E12" s="270"/>
      <c r="F12" s="269">
        <f>IF(IF($F$2="Ulnooweg Education Centre",'UEC GL'!A10,'UDG GL'!A10)=0,"",IF($F$2="Ulnooweg Education Centre",'UEC GL'!A10,'UDG GL'!A10))</f>
        <v>5646</v>
      </c>
      <c r="G12" s="269" t="str">
        <f>IF(IF($F$2="Ulnooweg Education Centre",'UEC GL'!B10,'UDG GL'!B10)=0,"",IF($F$2="Ulnooweg Education Centre",'UEC GL'!B10,'UDG GL'!B10))</f>
        <v>Project Supplies</v>
      </c>
      <c r="H12" s="269">
        <f>IF(IF($F$2="Ulnooweg Education Centre",'UEC GL'!C10,'UDG GL'!C10)=0,"",IF($F$2="Ulnooweg Education Centre",'UEC GL'!C10,'UDG GL'!C10))</f>
      </c>
      <c r="I12" s="269">
        <f>IF(IF($F$2="Ulnooweg Education Centre",'UEC GL'!D10,'UDG GL'!D10)=0,"",IF($F$2="Ulnooweg Education Centre",'UEC GL'!D10,'UDG GL'!D10))</f>
      </c>
    </row>
    <row r="13" ht="144" customHeight="1" spans="1:9" x14ac:dyDescent="0.25">
      <c r="A13" s="269">
        <f>IF(IF($A$2="Ulnooweg Education Centre",'UEC GL'!A11,'UDG GL'!A11)=0,"",IF($A$2="Ulnooweg Education Centre",'UEC GL'!A11,'UDG GL'!A11))</f>
        <v>5647</v>
      </c>
      <c r="B13" s="269" t="str">
        <f>IF(IF($A$2="Ulnooweg Education Centre",'UEC GL'!B11,'UDG GL'!B11)=0,"",IF($A$2="Ulnooweg Education Centre",'UEC GL'!B11,'UDG GL'!B11))</f>
        <v>Elders Honorarium</v>
      </c>
      <c r="C13" s="269">
        <f>IF(IF($A$2="Ulnooweg Education Centre",'UEC GL'!C12,'UDG GL'!C11)=0,"",IF($A$2="Ulnooweg Education Centre",'UEC GL'!C12,'UDG GL'!C11))</f>
      </c>
      <c r="D13" s="269">
        <f>IF(IF($A$2="Ulnooweg Education Centre",'UEC GL'!D12,'UDG GL'!D11)=0,"",IF($A$2="Ulnooweg Education Centre",'UEC GL'!D12,'UDG GL'!D11))</f>
      </c>
      <c r="E13" s="270"/>
      <c r="F13" s="269">
        <f>IF(IF($F$2="Ulnooweg Education Centre",'UEC GL'!A11,'UDG GL'!A11)=0,"",IF($F$2="Ulnooweg Education Centre",'UEC GL'!A11,'UDG GL'!A11))</f>
        <v>5647</v>
      </c>
      <c r="G13" s="269" t="str">
        <f>IF(IF($F$2="Ulnooweg Education Centre",'UEC GL'!B11,'UDG GL'!B11)=0,"",IF($F$2="Ulnooweg Education Centre",'UEC GL'!B11,'UDG GL'!B11))</f>
        <v>Elders Honorarium</v>
      </c>
      <c r="H13" s="269">
        <f>IF(IF($F$2="Ulnooweg Education Centre",'UEC GL'!C11,'UDG GL'!C11)=0,"",IF($F$2="Ulnooweg Education Centre",'UEC GL'!C11,'UDG GL'!C11))</f>
      </c>
      <c r="I13" s="269">
        <f>IF(IF($F$2="Ulnooweg Education Centre",'UEC GL'!D11,'UDG GL'!D11)=0,"",IF($F$2="Ulnooweg Education Centre",'UEC GL'!D11,'UDG GL'!D11))</f>
      </c>
    </row>
    <row r="14" ht="86.45" customHeight="1" spans="1:9" x14ac:dyDescent="0.25">
      <c r="A14" s="269">
        <f>IF(IF($A$2="Ulnooweg Education Centre",'UEC GL'!A12,'UDG GL'!A12)=0,"",IF($A$2="Ulnooweg Education Centre",'UEC GL'!A12,'UDG GL'!A12))</f>
        <v>5648</v>
      </c>
      <c r="B14" s="269" t="str">
        <f>IF(IF($A$2="Ulnooweg Education Centre",'UEC GL'!B12,'UDG GL'!B12)=0,"",IF($A$2="Ulnooweg Education Centre",'UEC GL'!B12,'UDG GL'!B12))</f>
        <v>Elders Travel</v>
      </c>
      <c r="C14" s="269">
        <f>IF(IF($A$2="Ulnooweg Education Centre",'UEC GL'!C13,'UDG GL'!C12)=0,"",IF($A$2="Ulnooweg Education Centre",'UEC GL'!C13,'UDG GL'!C12))</f>
      </c>
      <c r="D14" s="269">
        <f>IF(IF($A$2="Ulnooweg Education Centre",'UEC GL'!D13,'UDG GL'!D12)=0,"",IF($A$2="Ulnooweg Education Centre",'UEC GL'!D13,'UDG GL'!D12))</f>
      </c>
      <c r="E14" s="270"/>
      <c r="F14" s="269">
        <f>IF(IF($F$2="Ulnooweg Education Centre",'UEC GL'!A12,'UDG GL'!A12)=0,"",IF($F$2="Ulnooweg Education Centre",'UEC GL'!A12,'UDG GL'!A12))</f>
        <v>5648</v>
      </c>
      <c r="G14" s="269" t="str">
        <f>IF(IF($F$2="Ulnooweg Education Centre",'UEC GL'!B12,'UDG GL'!B12)=0,"",IF($F$2="Ulnooweg Education Centre",'UEC GL'!B12,'UDG GL'!B12))</f>
        <v>Elders Travel</v>
      </c>
      <c r="H14" s="269">
        <f>IF(IF($F$2="Ulnooweg Education Centre",'UEC GL'!C12,'UDG GL'!C12)=0,"",IF($F$2="Ulnooweg Education Centre",'UEC GL'!C12,'UDG GL'!C12))</f>
      </c>
      <c r="I14" s="269">
        <f>IF(IF($F$2="Ulnooweg Education Centre",'UEC GL'!D12,'UDG GL'!D12)=0,"",IF($F$2="Ulnooweg Education Centre",'UEC GL'!D12,'UDG GL'!D12))</f>
      </c>
    </row>
    <row r="15" ht="30" customHeight="1" spans="1:9" x14ac:dyDescent="0.25">
      <c r="A15" s="269">
        <f>IF(IF($A$2="Ulnooweg Education Centre",'UEC GL'!A13,'UDG GL'!A13)=0,"",IF($A$2="Ulnooweg Education Centre",'UEC GL'!A13,'UDG GL'!A13))</f>
        <v>5651</v>
      </c>
      <c r="B15" s="269" t="str">
        <f>IF(IF($A$2="Ulnooweg Education Centre",'UEC GL'!B13,'UDG GL'!B13)=0,"",IF($A$2="Ulnooweg Education Centre",'UEC GL'!B13,'UDG GL'!B13))</f>
        <v>Equipment - Computer</v>
      </c>
      <c r="C15" s="269">
        <f>IF(IF($A$2="Ulnooweg Education Centre",'UEC GL'!C14,'UDG GL'!C13)=0,"",IF($A$2="Ulnooweg Education Centre",'UEC GL'!C14,'UDG GL'!C13))</f>
      </c>
      <c r="D15" s="269">
        <f>IF(IF($A$2="Ulnooweg Education Centre",'UEC GL'!D14,'UDG GL'!D13)=0,"",IF($A$2="Ulnooweg Education Centre",'UEC GL'!D14,'UDG GL'!D13))</f>
      </c>
      <c r="E15" s="270"/>
      <c r="F15" s="269">
        <f>IF(IF($F$2="Ulnooweg Education Centre",'UEC GL'!A13,'UDG GL'!A13)=0,"",IF($F$2="Ulnooweg Education Centre",'UEC GL'!A13,'UDG GL'!A13))</f>
        <v>5651</v>
      </c>
      <c r="G15" s="269" t="str">
        <f>IF(IF($F$2="Ulnooweg Education Centre",'UEC GL'!B13,'UDG GL'!B13)=0,"",IF($F$2="Ulnooweg Education Centre",'UEC GL'!B13,'UDG GL'!B13))</f>
        <v>Equipment - Computer</v>
      </c>
      <c r="H15" s="269">
        <f>IF(IF($F$2="Ulnooweg Education Centre",'UEC GL'!C13,'UDG GL'!C13)=0,"",IF($F$2="Ulnooweg Education Centre",'UEC GL'!C13,'UDG GL'!C13))</f>
      </c>
      <c r="I15" s="269">
        <f>IF(IF($F$2="Ulnooweg Education Centre",'UEC GL'!D13,'UDG GL'!D13)=0,"",IF($F$2="Ulnooweg Education Centre",'UEC GL'!D13,'UDG GL'!D13))</f>
      </c>
    </row>
    <row r="16" spans="1:9" x14ac:dyDescent="0.25">
      <c r="A16" s="269">
        <f>IF(IF($A$2="Ulnooweg Education Centre",'UEC GL'!A14,'UDG GL'!A14)=0,"",IF($A$2="Ulnooweg Education Centre",'UEC GL'!A14,'UDG GL'!A14))</f>
        <v>5652</v>
      </c>
      <c r="B16" s="269" t="str">
        <f>IF(IF($A$2="Ulnooweg Education Centre",'UEC GL'!B14,'UDG GL'!B14)=0,"",IF($A$2="Ulnooweg Education Centre",'UEC GL'!B14,'UDG GL'!B14))</f>
        <v>Furniture - Office</v>
      </c>
      <c r="C16" s="269">
        <f>IF(IF($A$2="Ulnooweg Education Centre",'UEC GL'!C15,'UDG GL'!C14)=0,"",IF($A$2="Ulnooweg Education Centre",'UEC GL'!C15,'UDG GL'!C14))</f>
      </c>
      <c r="D16" s="269">
        <f>IF(IF($A$2="Ulnooweg Education Centre",'UEC GL'!D15,'UDG GL'!D14)=0,"",IF($A$2="Ulnooweg Education Centre",'UEC GL'!D15,'UDG GL'!D14))</f>
      </c>
      <c r="E16" s="270"/>
      <c r="F16" s="269">
        <f>IF(IF($F$2="Ulnooweg Education Centre",'UEC GL'!A14,'UDG GL'!A14)=0,"",IF($F$2="Ulnooweg Education Centre",'UEC GL'!A14,'UDG GL'!A14))</f>
        <v>5652</v>
      </c>
      <c r="G16" s="269" t="str">
        <f>IF(IF($F$2="Ulnooweg Education Centre",'UEC GL'!B14,'UDG GL'!B14)=0,"",IF($F$2="Ulnooweg Education Centre",'UEC GL'!B14,'UDG GL'!B14))</f>
        <v>Furniture - Office</v>
      </c>
      <c r="H16" s="269">
        <f>IF(IF($F$2="Ulnooweg Education Centre",'UEC GL'!C14,'UDG GL'!C14)=0,"",IF($F$2="Ulnooweg Education Centre",'UEC GL'!C14,'UDG GL'!C14))</f>
      </c>
      <c r="I16" s="269">
        <f>IF(IF($F$2="Ulnooweg Education Centre",'UEC GL'!D14,'UDG GL'!D14)=0,"",IF($F$2="Ulnooweg Education Centre",'UEC GL'!D14,'UDG GL'!D14))</f>
      </c>
    </row>
    <row r="17" ht="43.35" customHeight="1" spans="1:9" x14ac:dyDescent="0.25">
      <c r="A17" s="269">
        <f>IF(IF($A$2="Ulnooweg Education Centre",'UEC GL'!A15,'UDG GL'!A15)=0,"",IF($A$2="Ulnooweg Education Centre",'UEC GL'!A15,'UDG GL'!A15))</f>
        <v>5660</v>
      </c>
      <c r="B17" s="269" t="str">
        <f>IF(IF($A$2="Ulnooweg Education Centre",'UEC GL'!B15,'UDG GL'!B15)=0,"",IF($A$2="Ulnooweg Education Centre",'UEC GL'!B15,'UDG GL'!B15))</f>
        <v>Participants Materials</v>
      </c>
      <c r="C17" s="269">
        <f>IF(IF($A$2="Ulnooweg Education Centre",'UEC GL'!C16,'UDG GL'!C15)=0,"",IF($A$2="Ulnooweg Education Centre",'UEC GL'!C16,'UDG GL'!C15))</f>
      </c>
      <c r="D17" s="269">
        <f>IF(IF($A$2="Ulnooweg Education Centre",'UEC GL'!D16,'UDG GL'!D15)=0,"",IF($A$2="Ulnooweg Education Centre",'UEC GL'!D16,'UDG GL'!D15))</f>
      </c>
      <c r="E17" s="270"/>
      <c r="F17" s="269">
        <f>IF(IF($F$2="Ulnooweg Education Centre",'UEC GL'!A15,'UDG GL'!A15)=0,"",IF($F$2="Ulnooweg Education Centre",'UEC GL'!A15,'UDG GL'!A15))</f>
        <v>5660</v>
      </c>
      <c r="G17" s="269" t="str">
        <f>IF(IF($F$2="Ulnooweg Education Centre",'UEC GL'!B15,'UDG GL'!B15)=0,"",IF($F$2="Ulnooweg Education Centre",'UEC GL'!B15,'UDG GL'!B15))</f>
        <v>Participants Materials</v>
      </c>
      <c r="H17" s="269">
        <f>IF(IF($F$2="Ulnooweg Education Centre",'UEC GL'!C15,'UDG GL'!C15)=0,"",IF($F$2="Ulnooweg Education Centre",'UEC GL'!C15,'UDG GL'!C15))</f>
      </c>
      <c r="I17" s="269">
        <f>IF(IF($F$2="Ulnooweg Education Centre",'UEC GL'!D15,'UDG GL'!D15)=0,"",IF($F$2="Ulnooweg Education Centre",'UEC GL'!D15,'UDG GL'!D15))</f>
      </c>
    </row>
    <row r="18" ht="57.6" customHeight="1" spans="1:9" x14ac:dyDescent="0.25">
      <c r="A18" s="269">
        <f>IF(IF($A$2="Ulnooweg Education Centre",'UEC GL'!A16,'UDG GL'!A16)=0,"",IF($A$2="Ulnooweg Education Centre",'UEC GL'!A16,'UDG GL'!A16))</f>
        <v>5662</v>
      </c>
      <c r="B18" s="269" t="str">
        <f>IF(IF($A$2="Ulnooweg Education Centre",'UEC GL'!B16,'UDG GL'!B16)=0,"",IF($A$2="Ulnooweg Education Centre",'UEC GL'!B16,'UDG GL'!B16))</f>
        <v>Auto Leasing</v>
      </c>
      <c r="C18" s="269">
        <f>IF(IF($A$2="Ulnooweg Education Centre",'UEC GL'!C17,'UDG GL'!C16)=0,"",IF($A$2="Ulnooweg Education Centre",'UEC GL'!C17,'UDG GL'!C16))</f>
      </c>
      <c r="D18" s="269">
        <f>IF(IF($A$2="Ulnooweg Education Centre",'UEC GL'!D17,'UDG GL'!D16)=0,"",IF($A$2="Ulnooweg Education Centre",'UEC GL'!D17,'UDG GL'!D16))</f>
      </c>
      <c r="E18" s="270"/>
      <c r="F18" s="269">
        <f>IF(IF($F$2="Ulnooweg Education Centre",'UEC GL'!A16,'UDG GL'!A16)=0,"",IF($F$2="Ulnooweg Education Centre",'UEC GL'!A16,'UDG GL'!A16))</f>
        <v>5662</v>
      </c>
      <c r="G18" s="269" t="str">
        <f>IF(IF($F$2="Ulnooweg Education Centre",'UEC GL'!B16,'UDG GL'!B16)=0,"",IF($F$2="Ulnooweg Education Centre",'UEC GL'!B16,'UDG GL'!B16))</f>
        <v>Auto Leasing</v>
      </c>
      <c r="H18" s="269">
        <f>IF(IF($F$2="Ulnooweg Education Centre",'UEC GL'!C16,'UDG GL'!C16)=0,"",IF($F$2="Ulnooweg Education Centre",'UEC GL'!C16,'UDG GL'!C16))</f>
      </c>
      <c r="I18" s="269">
        <f>IF(IF($F$2="Ulnooweg Education Centre",'UEC GL'!D16,'UDG GL'!D16)=0,"",IF($F$2="Ulnooweg Education Centre",'UEC GL'!D16,'UDG GL'!D16))</f>
      </c>
    </row>
    <row r="19" ht="288" customHeight="1" spans="1:9" x14ac:dyDescent="0.25">
      <c r="A19" s="269">
        <f>IF(IF($A$2="Ulnooweg Education Centre",'UEC GL'!A17,'UDG GL'!A17)=0,"",IF($A$2="Ulnooweg Education Centre",'UEC GL'!A17,'UDG GL'!A17))</f>
        <v>5671</v>
      </c>
      <c r="B19" s="269" t="str">
        <f>IF(IF($A$2="Ulnooweg Education Centre",'UEC GL'!B17,'UDG GL'!B17)=0,"",IF($A$2="Ulnooweg Education Centre",'UEC GL'!B17,'UDG GL'!B17))</f>
        <v>Fuel</v>
      </c>
      <c r="C19" s="269">
        <f>IF(IF($A$2="Ulnooweg Education Centre",'UEC GL'!C18,'UDG GL'!C17)=0,"",IF($A$2="Ulnooweg Education Centre",'UEC GL'!C18,'UDG GL'!C17))</f>
      </c>
      <c r="D19" s="269">
        <f>IF(IF($A$2="Ulnooweg Education Centre",'UEC GL'!D18,'UDG GL'!D17)=0,"",IF($A$2="Ulnooweg Education Centre",'UEC GL'!D18,'UDG GL'!D17))</f>
      </c>
      <c r="E19" s="270"/>
      <c r="F19" s="269">
        <f>IF(IF($F$2="Ulnooweg Education Centre",'UEC GL'!A17,'UDG GL'!A17)=0,"",IF($F$2="Ulnooweg Education Centre",'UEC GL'!A17,'UDG GL'!A17))</f>
        <v>5671</v>
      </c>
      <c r="G19" s="269" t="str">
        <f>IF(IF($F$2="Ulnooweg Education Centre",'UEC GL'!B17,'UDG GL'!B17)=0,"",IF($F$2="Ulnooweg Education Centre",'UEC GL'!B17,'UDG GL'!B17))</f>
        <v>Fuel</v>
      </c>
      <c r="H19" s="269">
        <f>IF(IF($F$2="Ulnooweg Education Centre",'UEC GL'!C17,'UDG GL'!C17)=0,"",IF($F$2="Ulnooweg Education Centre",'UEC GL'!C17,'UDG GL'!C17))</f>
      </c>
      <c r="I19" s="269">
        <f>IF(IF($F$2="Ulnooweg Education Centre",'UEC GL'!D17,'UDG GL'!D17)=0,"",IF($F$2="Ulnooweg Education Centre",'UEC GL'!D17,'UDG GL'!D17))</f>
      </c>
    </row>
    <row r="20" spans="1:9" x14ac:dyDescent="0.25">
      <c r="A20" s="269">
        <f>IF(IF($A$2="Ulnooweg Education Centre",'UEC GL'!A18,'UDG GL'!A18)=0,"",IF($A$2="Ulnooweg Education Centre",'UEC GL'!A18,'UDG GL'!A18))</f>
        <v>5672</v>
      </c>
      <c r="B20" s="269" t="str">
        <f>IF(IF($A$2="Ulnooweg Education Centre",'UEC GL'!B18,'UDG GL'!B18)=0,"",IF($A$2="Ulnooweg Education Centre",'UEC GL'!B18,'UDG GL'!B18))</f>
        <v>Insurance</v>
      </c>
      <c r="C20" s="269">
        <f>IF(IF($A$2="Ulnooweg Education Centre",'UEC GL'!C19,'UDG GL'!C18)=0,"",IF($A$2="Ulnooweg Education Centre",'UEC GL'!C19,'UDG GL'!C18))</f>
      </c>
      <c r="D20" s="269">
        <f>IF(IF($A$2="Ulnooweg Education Centre",'UEC GL'!D19,'UDG GL'!D18)=0,"",IF($A$2="Ulnooweg Education Centre",'UEC GL'!D19,'UDG GL'!D18))</f>
      </c>
      <c r="E20" s="270"/>
      <c r="F20" s="269">
        <f>IF(IF($F$2="Ulnooweg Education Centre",'UEC GL'!A18,'UDG GL'!A18)=0,"",IF($F$2="Ulnooweg Education Centre",'UEC GL'!A18,'UDG GL'!A18))</f>
        <v>5672</v>
      </c>
      <c r="G20" s="269" t="str">
        <f>IF(IF($F$2="Ulnooweg Education Centre",'UEC GL'!B18,'UDG GL'!B18)=0,"",IF($F$2="Ulnooweg Education Centre",'UEC GL'!B18,'UDG GL'!B18))</f>
        <v>Insurance</v>
      </c>
      <c r="H20" s="269">
        <f>IF(IF($F$2="Ulnooweg Education Centre",'UEC GL'!C18,'UDG GL'!C18)=0,"",IF($F$2="Ulnooweg Education Centre",'UEC GL'!C18,'UDG GL'!C18))</f>
      </c>
      <c r="I20" s="269">
        <f>IF(IF($F$2="Ulnooweg Education Centre",'UEC GL'!D18,'UDG GL'!D18)=0,"",IF($F$2="Ulnooweg Education Centre",'UEC GL'!D18,'UDG GL'!D18))</f>
      </c>
    </row>
    <row r="21" ht="57.6" customHeight="1" spans="1:9" x14ac:dyDescent="0.25">
      <c r="A21" s="269">
        <f>IF(IF($A$2="Ulnooweg Education Centre",'UEC GL'!A19,'UDG GL'!A19)=0,"",IF($A$2="Ulnooweg Education Centre",'UEC GL'!A19,'UDG GL'!A19))</f>
        <v>5693</v>
      </c>
      <c r="B21" s="269" t="str">
        <f>IF(IF($A$2="Ulnooweg Education Centre",'UEC GL'!B19,'UDG GL'!B19)=0,"",IF($A$2="Ulnooweg Education Centre",'UEC GL'!B19,'UDG GL'!B19))</f>
        <v>Marketing and Communications</v>
      </c>
      <c r="C21" s="269">
        <f>IF(IF($A$2="Ulnooweg Education Centre",'UEC GL'!C20,'UDG GL'!C19)=0,"",IF($A$2="Ulnooweg Education Centre",'UEC GL'!C20,'UDG GL'!C19))</f>
      </c>
      <c r="D21" s="269">
        <f>IF(IF($A$2="Ulnooweg Education Centre",'UEC GL'!D20,'UDG GL'!D19)=0,"",IF($A$2="Ulnooweg Education Centre",'UEC GL'!D20,'UDG GL'!D19))</f>
      </c>
      <c r="E21" s="270"/>
      <c r="F21" s="269">
        <f>IF(IF($F$2="Ulnooweg Education Centre",'UEC GL'!A19,'UDG GL'!A19)=0,"",IF($F$2="Ulnooweg Education Centre",'UEC GL'!A19,'UDG GL'!A19))</f>
        <v>5693</v>
      </c>
      <c r="G21" s="269" t="str">
        <f>IF(IF($F$2="Ulnooweg Education Centre",'UEC GL'!B19,'UDG GL'!B19)=0,"",IF($F$2="Ulnooweg Education Centre",'UEC GL'!B19,'UDG GL'!B19))</f>
        <v>Marketing and Communications</v>
      </c>
      <c r="H21" s="269">
        <f>IF(IF($F$2="Ulnooweg Education Centre",'UEC GL'!C19,'UDG GL'!C19)=0,"",IF($F$2="Ulnooweg Education Centre",'UEC GL'!C19,'UDG GL'!C19))</f>
      </c>
      <c r="I21" s="269">
        <f>IF(IF($F$2="Ulnooweg Education Centre",'UEC GL'!D19,'UDG GL'!D19)=0,"",IF($F$2="Ulnooweg Education Centre",'UEC GL'!D19,'UDG GL'!D19))</f>
      </c>
    </row>
    <row r="22" ht="57.6" customHeight="1" spans="1:9" x14ac:dyDescent="0.25">
      <c r="A22" s="269">
        <f>IF(IF($A$2="Ulnooweg Education Centre",'UEC GL'!A20,'UDG GL'!A20)=0,"",IF($A$2="Ulnooweg Education Centre",'UEC GL'!A20,'UDG GL'!A20))</f>
        <v>5694</v>
      </c>
      <c r="B22" s="269" t="str">
        <f>IF(IF($A$2="Ulnooweg Education Centre",'UEC GL'!B20,'UDG GL'!B20)=0,"",IF($A$2="Ulnooweg Education Centre",'UEC GL'!B20,'UDG GL'!B20))</f>
        <v>Maintenance and Repairs</v>
      </c>
      <c r="C22" s="269">
        <f>IF(IF($A$2="Ulnooweg Education Centre",'UEC GL'!C21,'UDG GL'!C20)=0,"",IF($A$2="Ulnooweg Education Centre",'UEC GL'!C21,'UDG GL'!C20))</f>
      </c>
      <c r="D22" s="269">
        <f>IF(IF($A$2="Ulnooweg Education Centre",'UEC GL'!D21,'UDG GL'!D20)=0,"",IF($A$2="Ulnooweg Education Centre",'UEC GL'!D21,'UDG GL'!D20))</f>
      </c>
      <c r="E22" s="270"/>
      <c r="F22" s="269">
        <f>IF(IF($F$2="Ulnooweg Education Centre",'UEC GL'!A20,'UDG GL'!A20)=0,"",IF($F$2="Ulnooweg Education Centre",'UEC GL'!A20,'UDG GL'!A20))</f>
        <v>5694</v>
      </c>
      <c r="G22" s="269" t="str">
        <f>IF(IF($F$2="Ulnooweg Education Centre",'UEC GL'!B20,'UDG GL'!B20)=0,"",IF($F$2="Ulnooweg Education Centre",'UEC GL'!B20,'UDG GL'!B20))</f>
        <v>Maintenance and Repairs</v>
      </c>
      <c r="H22" s="269">
        <f>IF(IF($F$2="Ulnooweg Education Centre",'UEC GL'!C20,'UDG GL'!C20)=0,"",IF($F$2="Ulnooweg Education Centre",'UEC GL'!C20,'UDG GL'!C20))</f>
      </c>
      <c r="I22" s="269">
        <f>IF(IF($F$2="Ulnooweg Education Centre",'UEC GL'!D20,'UDG GL'!D20)=0,"",IF($F$2="Ulnooweg Education Centre",'UEC GL'!D20,'UDG GL'!D20))</f>
      </c>
    </row>
    <row r="23" ht="14.45" customHeight="1" spans="1:9" x14ac:dyDescent="0.25">
      <c r="A23" s="269">
        <f>IF(IF($A$2="Ulnooweg Education Centre",'UEC GL'!A21,'UDG GL'!A21)=0,"",IF($A$2="Ulnooweg Education Centre",'UEC GL'!A21,'UDG GL'!A21))</f>
        <v>5695</v>
      </c>
      <c r="B23" s="269" t="str">
        <f>IF(IF($A$2="Ulnooweg Education Centre",'UEC GL'!B21,'UDG GL'!B21)=0,"",IF($A$2="Ulnooweg Education Centre",'UEC GL'!B21,'UDG GL'!B21))</f>
        <v>Meetings</v>
      </c>
      <c r="C23" s="269">
        <f>IF(IF($A$2="Ulnooweg Education Centre",'UEC GL'!C22,'UDG GL'!C21)=0,"",IF($A$2="Ulnooweg Education Centre",'UEC GL'!C22,'UDG GL'!C21))</f>
      </c>
      <c r="D23" s="269">
        <f>IF(IF($A$2="Ulnooweg Education Centre",'UEC GL'!D22,'UDG GL'!D21)=0,"",IF($A$2="Ulnooweg Education Centre",'UEC GL'!D22,'UDG GL'!D21))</f>
      </c>
      <c r="E23" s="270"/>
      <c r="F23" s="269">
        <f>IF(IF($F$2="Ulnooweg Education Centre",'UEC GL'!A21,'UDG GL'!A21)=0,"",IF($F$2="Ulnooweg Education Centre",'UEC GL'!A21,'UDG GL'!A21))</f>
        <v>5695</v>
      </c>
      <c r="G23" s="269" t="str">
        <f>IF(IF($F$2="Ulnooweg Education Centre",'UEC GL'!B21,'UDG GL'!B21)=0,"",IF($F$2="Ulnooweg Education Centre",'UEC GL'!B21,'UDG GL'!B21))</f>
        <v>Meetings</v>
      </c>
      <c r="H23" s="269">
        <f>IF(IF($F$2="Ulnooweg Education Centre",'UEC GL'!C21,'UDG GL'!C21)=0,"",IF($F$2="Ulnooweg Education Centre",'UEC GL'!C21,'UDG GL'!C21))</f>
      </c>
      <c r="I23" s="269">
        <f>IF(IF($F$2="Ulnooweg Education Centre",'UEC GL'!D21,'UDG GL'!D21)=0,"",IF($F$2="Ulnooweg Education Centre",'UEC GL'!D21,'UDG GL'!D21))</f>
      </c>
    </row>
    <row r="24" ht="201.6" customHeight="1" spans="1:9" x14ac:dyDescent="0.25">
      <c r="A24" s="269">
        <f>IF(IF($A$2="Ulnooweg Education Centre",'UEC GL'!A22,'UDG GL'!A22)=0,"",IF($A$2="Ulnooweg Education Centre",'UEC GL'!A22,'UDG GL'!A22))</f>
        <v>5700</v>
      </c>
      <c r="B24" s="269" t="str">
        <f>IF(IF($A$2="Ulnooweg Education Centre",'UEC GL'!B22,'UDG GL'!B22)=0,"",IF($A$2="Ulnooweg Education Centre",'UEC GL'!B22,'UDG GL'!B22))</f>
        <v>Office Supplies</v>
      </c>
      <c r="C24" s="269">
        <f>IF(IF($A$2="Ulnooweg Education Centre",'UEC GL'!C23,'UDG GL'!C22)=0,"",IF($A$2="Ulnooweg Education Centre",'UEC GL'!C23,'UDG GL'!C22))</f>
      </c>
      <c r="D24" s="269">
        <f>IF(IF($A$2="Ulnooweg Education Centre",'UEC GL'!D23,'UDG GL'!D22)=0,"",IF($A$2="Ulnooweg Education Centre",'UEC GL'!D23,'UDG GL'!D22))</f>
      </c>
      <c r="E24" s="270"/>
      <c r="F24" s="269">
        <f>IF(IF($F$2="Ulnooweg Education Centre",'UEC GL'!A22,'UDG GL'!A22)=0,"",IF($F$2="Ulnooweg Education Centre",'UEC GL'!A22,'UDG GL'!A22))</f>
        <v>5700</v>
      </c>
      <c r="G24" s="269" t="str">
        <f>IF(IF($F$2="Ulnooweg Education Centre",'UEC GL'!B22,'UDG GL'!B22)=0,"",IF($F$2="Ulnooweg Education Centre",'UEC GL'!B22,'UDG GL'!B22))</f>
        <v>Office Supplies</v>
      </c>
      <c r="H24" s="269">
        <f>IF(IF($F$2="Ulnooweg Education Centre",'UEC GL'!C22,'UDG GL'!C22)=0,"",IF($F$2="Ulnooweg Education Centre",'UEC GL'!C22,'UDG GL'!C22))</f>
      </c>
      <c r="I24" s="269">
        <f>IF(IF($F$2="Ulnooweg Education Centre",'UEC GL'!D22,'UDG GL'!D22)=0,"",IF($F$2="Ulnooweg Education Centre",'UEC GL'!D22,'UDG GL'!D22))</f>
      </c>
    </row>
    <row r="25" ht="14.45" customHeight="1" spans="1:9" x14ac:dyDescent="0.25">
      <c r="A25" s="269">
        <f>IF(IF($A$2="Ulnooweg Education Centre",'UEC GL'!A23,'UDG GL'!A23)=0,"",IF($A$2="Ulnooweg Education Centre",'UEC GL'!A23,'UDG GL'!A23))</f>
        <v>5760</v>
      </c>
      <c r="B25" s="269" t="str">
        <f>IF(IF($A$2="Ulnooweg Education Centre",'UEC GL'!B23,'UDG GL'!B23)=0,"",IF($A$2="Ulnooweg Education Centre",'UEC GL'!B23,'UDG GL'!B23))</f>
        <v>Rent</v>
      </c>
      <c r="C25" s="269">
        <f>IF(IF($A$2="Ulnooweg Education Centre",'UEC GL'!C24,'UDG GL'!C23)=0,"",IF($A$2="Ulnooweg Education Centre",'UEC GL'!C24,'UDG GL'!C23))</f>
      </c>
      <c r="D25" s="269">
        <f>IF(IF($A$2="Ulnooweg Education Centre",'UEC GL'!D24,'UDG GL'!D23)=0,"",IF($A$2="Ulnooweg Education Centre",'UEC GL'!D24,'UDG GL'!D23))</f>
      </c>
      <c r="E25" s="270"/>
      <c r="F25" s="269">
        <f>IF(IF($F$2="Ulnooweg Education Centre",'UEC GL'!A23,'UDG GL'!A23)=0,"",IF($F$2="Ulnooweg Education Centre",'UEC GL'!A23,'UDG GL'!A23))</f>
        <v>5760</v>
      </c>
      <c r="G25" s="269" t="str">
        <f>IF(IF($F$2="Ulnooweg Education Centre",'UEC GL'!B23,'UDG GL'!B23)=0,"",IF($F$2="Ulnooweg Education Centre",'UEC GL'!B23,'UDG GL'!B23))</f>
        <v>Rent</v>
      </c>
      <c r="H25" s="269">
        <f>IF(IF($F$2="Ulnooweg Education Centre",'UEC GL'!C23,'UDG GL'!C23)=0,"",IF($F$2="Ulnooweg Education Centre",'UEC GL'!C23,'UDG GL'!C23))</f>
      </c>
      <c r="I25" s="269">
        <f>IF(IF($F$2="Ulnooweg Education Centre",'UEC GL'!D23,'UDG GL'!D23)=0,"",IF($F$2="Ulnooweg Education Centre",'UEC GL'!D23,'UDG GL'!D23))</f>
      </c>
    </row>
    <row r="26" ht="29.1" customHeight="1" spans="1:9" x14ac:dyDescent="0.25">
      <c r="A26" s="269">
        <f>IF(IF($A$2="Ulnooweg Education Centre",'UEC GL'!A24,'UDG GL'!A24)=0,"",IF($A$2="Ulnooweg Education Centre",'UEC GL'!A24,'UDG GL'!A24))</f>
        <v>5769</v>
      </c>
      <c r="B26" s="269" t="str">
        <f>IF(IF($A$2="Ulnooweg Education Centre",'UEC GL'!B24,'UDG GL'!B24)=0,"",IF($A$2="Ulnooweg Education Centre",'UEC GL'!B24,'UDG GL'!B24))</f>
        <v>Software</v>
      </c>
      <c r="C26" s="269">
        <f>IF(IF($A$2="Ulnooweg Education Centre",'UEC GL'!C25,'UDG GL'!C24)=0,"",IF($A$2="Ulnooweg Education Centre",'UEC GL'!C25,'UDG GL'!C24))</f>
      </c>
      <c r="D26" s="269">
        <f>IF(IF($A$2="Ulnooweg Education Centre",'UEC GL'!D25,'UDG GL'!D24)=0,"",IF($A$2="Ulnooweg Education Centre",'UEC GL'!D25,'UDG GL'!D24))</f>
      </c>
      <c r="E26" s="270"/>
      <c r="F26" s="269">
        <f>IF(IF($F$2="Ulnooweg Education Centre",'UEC GL'!A24,'UDG GL'!A24)=0,"",IF($F$2="Ulnooweg Education Centre",'UEC GL'!A24,'UDG GL'!A24))</f>
        <v>5769</v>
      </c>
      <c r="G26" s="269" t="str">
        <f>IF(IF($F$2="Ulnooweg Education Centre",'UEC GL'!B24,'UDG GL'!B24)=0,"",IF($F$2="Ulnooweg Education Centre",'UEC GL'!B24,'UDG GL'!B24))</f>
        <v>Software</v>
      </c>
      <c r="H26" s="269">
        <f>IF(IF($F$2="Ulnooweg Education Centre",'UEC GL'!C24,'UDG GL'!C24)=0,"",IF($F$2="Ulnooweg Education Centre",'UEC GL'!C24,'UDG GL'!C24))</f>
      </c>
      <c r="I26" s="269">
        <f>IF(IF($F$2="Ulnooweg Education Centre",'UEC GL'!D24,'UDG GL'!D24)=0,"",IF($F$2="Ulnooweg Education Centre",'UEC GL'!D24,'UDG GL'!D24))</f>
      </c>
    </row>
    <row r="27" spans="1:9" x14ac:dyDescent="0.25">
      <c r="A27" s="269">
        <f>IF(IF($A$2="Ulnooweg Education Centre",'UEC GL'!A25,'UDG GL'!A25)=0,"",IF($A$2="Ulnooweg Education Centre",'UEC GL'!A25,'UDG GL'!A25))</f>
        <v>5770</v>
      </c>
      <c r="B27" s="269" t="str">
        <f>IF(IF($A$2="Ulnooweg Education Centre",'UEC GL'!B25,'UDG GL'!B25)=0,"",IF($A$2="Ulnooweg Education Centre",'UEC GL'!B25,'UDG GL'!B25))</f>
        <v>Catering Expense</v>
      </c>
      <c r="C27" s="269">
        <f>IF(IF($A$2="Ulnooweg Education Centre",'UEC GL'!C26,'UDG GL'!C25)=0,"",IF($A$2="Ulnooweg Education Centre",'UEC GL'!C26,'UDG GL'!C25))</f>
      </c>
      <c r="D27" s="269">
        <f>IF(IF($A$2="Ulnooweg Education Centre",'UEC GL'!D26,'UDG GL'!D25)=0,"",IF($A$2="Ulnooweg Education Centre",'UEC GL'!D26,'UDG GL'!D25))</f>
      </c>
      <c r="E27" s="270"/>
      <c r="F27" s="269">
        <f>IF(IF($F$2="Ulnooweg Education Centre",'UEC GL'!A25,'UDG GL'!A25)=0,"",IF($F$2="Ulnooweg Education Centre",'UEC GL'!A25,'UDG GL'!A25))</f>
        <v>5770</v>
      </c>
      <c r="G27" s="269" t="str">
        <f>IF(IF($F$2="Ulnooweg Education Centre",'UEC GL'!B25,'UDG GL'!B25)=0,"",IF($F$2="Ulnooweg Education Centre",'UEC GL'!B25,'UDG GL'!B25))</f>
        <v>Catering Expense</v>
      </c>
      <c r="H27" s="269">
        <f>IF(IF($F$2="Ulnooweg Education Centre",'UEC GL'!C25,'UDG GL'!C25)=0,"",IF($F$2="Ulnooweg Education Centre",'UEC GL'!C25,'UDG GL'!C25))</f>
      </c>
      <c r="I27" s="269">
        <f>IF(IF($F$2="Ulnooweg Education Centre",'UEC GL'!D25,'UDG GL'!D25)=0,"",IF($F$2="Ulnooweg Education Centre",'UEC GL'!D25,'UDG GL'!D25))</f>
      </c>
    </row>
    <row r="28" ht="158.45" customHeight="1" spans="1:9" x14ac:dyDescent="0.25">
      <c r="A28" s="269">
        <f>IF(IF($A$2="Ulnooweg Education Centre",'UEC GL'!A26,'UDG GL'!A26)=0,"",IF($A$2="Ulnooweg Education Centre",'UEC GL'!A26,'UDG GL'!A26))</f>
        <v>5771</v>
      </c>
      <c r="B28" s="269" t="str">
        <f>IF(IF($A$2="Ulnooweg Education Centre",'UEC GL'!B26,'UDG GL'!B26)=0,"",IF($A$2="Ulnooweg Education Centre",'UEC GL'!B26,'UDG GL'!B26))</f>
        <v>Speakers</v>
      </c>
      <c r="C28" s="269">
        <f>IF(IF($A$2="Ulnooweg Education Centre",'UEC GL'!C27,'UDG GL'!C26)=0,"",IF($A$2="Ulnooweg Education Centre",'UEC GL'!C27,'UDG GL'!C26))</f>
      </c>
      <c r="D28" s="269">
        <f>IF(IF($A$2="Ulnooweg Education Centre",'UEC GL'!D27,'UDG GL'!D26)=0,"",IF($A$2="Ulnooweg Education Centre",'UEC GL'!D27,'UDG GL'!D26))</f>
      </c>
      <c r="E28" s="270"/>
      <c r="F28" s="269">
        <f>IF(IF($F$2="Ulnooweg Education Centre",'UEC GL'!A26,'UDG GL'!A26)=0,"",IF($F$2="Ulnooweg Education Centre",'UEC GL'!A26,'UDG GL'!A26))</f>
        <v>5771</v>
      </c>
      <c r="G28" s="269" t="str">
        <f>IF(IF($F$2="Ulnooweg Education Centre",'UEC GL'!B26,'UDG GL'!B26)=0,"",IF($F$2="Ulnooweg Education Centre",'UEC GL'!B26,'UDG GL'!B26))</f>
        <v>Speakers</v>
      </c>
      <c r="H28" s="269">
        <f>IF(IF($F$2="Ulnooweg Education Centre",'UEC GL'!C26,'UDG GL'!C26)=0,"",IF($F$2="Ulnooweg Education Centre",'UEC GL'!C26,'UDG GL'!C26))</f>
      </c>
      <c r="I28" s="269">
        <f>IF(IF($F$2="Ulnooweg Education Centre",'UEC GL'!D26,'UDG GL'!D26)=0,"",IF($F$2="Ulnooweg Education Centre",'UEC GL'!D26,'UDG GL'!D26))</f>
      </c>
    </row>
    <row r="29" ht="115.35" customHeight="1" spans="1:9" x14ac:dyDescent="0.25">
      <c r="A29" s="269">
        <f>IF(IF($A$2="Ulnooweg Education Centre",'UEC GL'!A27,'UDG GL'!A27)=0,"",IF($A$2="Ulnooweg Education Centre",'UEC GL'!A27,'UDG GL'!A27))</f>
        <v>5773</v>
      </c>
      <c r="B29" s="269" t="str">
        <f>IF(IF($A$2="Ulnooweg Education Centre",'UEC GL'!B27,'UDG GL'!B27)=0,"",IF($A$2="Ulnooweg Education Centre",'UEC GL'!B27,'UDG GL'!B27))</f>
        <v>Service Contracts</v>
      </c>
      <c r="C29" s="269">
        <f>IF(IF($A$2="Ulnooweg Education Centre",'UEC GL'!C28,'UDG GL'!C27)=0,"",IF($A$2="Ulnooweg Education Centre",'UEC GL'!C28,'UDG GL'!C27))</f>
      </c>
      <c r="D29" s="269">
        <f>IF(IF($A$2="Ulnooweg Education Centre",'UEC GL'!D28,'UDG GL'!D27)=0,"",IF($A$2="Ulnooweg Education Centre",'UEC GL'!D28,'UDG GL'!D27))</f>
      </c>
      <c r="E29" s="270"/>
      <c r="F29" s="269">
        <f>IF(IF($F$2="Ulnooweg Education Centre",'UEC GL'!A27,'UDG GL'!A27)=0,"",IF($F$2="Ulnooweg Education Centre",'UEC GL'!A27,'UDG GL'!A27))</f>
        <v>5773</v>
      </c>
      <c r="G29" s="269" t="str">
        <f>IF(IF($F$2="Ulnooweg Education Centre",'UEC GL'!B27,'UDG GL'!B27)=0,"",IF($F$2="Ulnooweg Education Centre",'UEC GL'!B27,'UDG GL'!B27))</f>
        <v>Service Contracts</v>
      </c>
      <c r="H29" s="269">
        <f>IF(IF($F$2="Ulnooweg Education Centre",'UEC GL'!C27,'UDG GL'!C27)=0,"",IF($F$2="Ulnooweg Education Centre",'UEC GL'!C27,'UDG GL'!C27))</f>
      </c>
      <c r="I29" s="269">
        <f>IF(IF($F$2="Ulnooweg Education Centre",'UEC GL'!D27,'UDG GL'!D27)=0,"",IF($F$2="Ulnooweg Education Centre",'UEC GL'!D27,'UDG GL'!D27))</f>
      </c>
    </row>
    <row r="30" ht="72" customHeight="1" spans="1:9" x14ac:dyDescent="0.25">
      <c r="A30" s="269">
        <f>IF(IF($A$2="Ulnooweg Education Centre",'UEC GL'!A28,'UDG GL'!A28)=0,"",IF($A$2="Ulnooweg Education Centre",'UEC GL'!A28,'UDG GL'!A28))</f>
        <v>5780</v>
      </c>
      <c r="B30" s="269" t="str">
        <f>IF(IF($A$2="Ulnooweg Education Centre",'UEC GL'!B28,'UDG GL'!B28)=0,"",IF($A$2="Ulnooweg Education Centre",'UEC GL'!B28,'UDG GL'!B28))</f>
        <v>Telephone</v>
      </c>
      <c r="C30" s="269">
        <f>IF(IF($A$2="Ulnooweg Education Centre",'UEC GL'!C29,'UDG GL'!C28)=0,"",IF($A$2="Ulnooweg Education Centre",'UEC GL'!C29,'UDG GL'!C28))</f>
      </c>
      <c r="D30" s="269">
        <f>IF(IF($A$2="Ulnooweg Education Centre",'UEC GL'!D29,'UDG GL'!D28)=0,"",IF($A$2="Ulnooweg Education Centre",'UEC GL'!D29,'UDG GL'!D28))</f>
      </c>
      <c r="E30" s="270"/>
      <c r="F30" s="269">
        <f>IF(IF($F$2="Ulnooweg Education Centre",'UEC GL'!A28,'UDG GL'!A28)=0,"",IF($F$2="Ulnooweg Education Centre",'UEC GL'!A28,'UDG GL'!A28))</f>
        <v>5780</v>
      </c>
      <c r="G30" s="269" t="str">
        <f>IF(IF($F$2="Ulnooweg Education Centre",'UEC GL'!B28,'UDG GL'!B28)=0,"",IF($F$2="Ulnooweg Education Centre",'UEC GL'!B28,'UDG GL'!B28))</f>
        <v>Telephone</v>
      </c>
      <c r="H30" s="269">
        <f>IF(IF($F$2="Ulnooweg Education Centre",'UEC GL'!C28,'UDG GL'!C28)=0,"",IF($F$2="Ulnooweg Education Centre",'UEC GL'!C28,'UDG GL'!C28))</f>
      </c>
      <c r="I30" s="269">
        <f>IF(IF($F$2="Ulnooweg Education Centre",'UEC GL'!D28,'UDG GL'!D28)=0,"",IF($F$2="Ulnooweg Education Centre",'UEC GL'!D28,'UDG GL'!D28))</f>
      </c>
    </row>
    <row r="31" ht="57.6" customHeight="1" spans="1:9" x14ac:dyDescent="0.25">
      <c r="A31" s="269">
        <f>IF(IF($A$2="Ulnooweg Education Centre",'UEC GL'!A29,'UDG GL'!A29)=0,"",IF($A$2="Ulnooweg Education Centre",'UEC GL'!A29,'UDG GL'!A29))</f>
        <v>5783</v>
      </c>
      <c r="B31" s="269" t="str">
        <f>IF(IF($A$2="Ulnooweg Education Centre",'UEC GL'!B29,'UDG GL'!B29)=0,"",IF($A$2="Ulnooweg Education Centre",'UEC GL'!B29,'UDG GL'!B29))</f>
        <v>Training and Development</v>
      </c>
      <c r="C31" s="269">
        <f>IF(IF($A$2="Ulnooweg Education Centre",'UEC GL'!C30,'UDG GL'!C29)=0,"",IF($A$2="Ulnooweg Education Centre",'UEC GL'!C30,'UDG GL'!C29))</f>
      </c>
      <c r="D31" s="269">
        <f>IF(IF($A$2="Ulnooweg Education Centre",'UEC GL'!D30,'UDG GL'!D29)=0,"",IF($A$2="Ulnooweg Education Centre",'UEC GL'!D30,'UDG GL'!D29))</f>
      </c>
      <c r="E31" s="270"/>
      <c r="F31" s="269">
        <f>IF(IF($F$2="Ulnooweg Education Centre",'UEC GL'!A29,'UDG GL'!A29)=0,"",IF($F$2="Ulnooweg Education Centre",'UEC GL'!A29,'UDG GL'!A29))</f>
        <v>5783</v>
      </c>
      <c r="G31" s="269" t="str">
        <f>IF(IF($F$2="Ulnooweg Education Centre",'UEC GL'!B29,'UDG GL'!B29)=0,"",IF($F$2="Ulnooweg Education Centre",'UEC GL'!B29,'UDG GL'!B29))</f>
        <v>Training and Development</v>
      </c>
      <c r="H31" s="269">
        <f>IF(IF($F$2="Ulnooweg Education Centre",'UEC GL'!C29,'UDG GL'!C29)=0,"",IF($F$2="Ulnooweg Education Centre",'UEC GL'!C29,'UDG GL'!C29))</f>
      </c>
      <c r="I31" s="269">
        <f>IF(IF($F$2="Ulnooweg Education Centre",'UEC GL'!D29,'UDG GL'!D29)=0,"",IF($F$2="Ulnooweg Education Centre",'UEC GL'!D29,'UDG GL'!D29))</f>
      </c>
    </row>
    <row r="32" ht="72" customHeight="1" spans="1:9" x14ac:dyDescent="0.25">
      <c r="A32" s="269">
        <f>IF(IF($A$2="Ulnooweg Education Centre",'UEC GL'!A30,'UDG GL'!A30)=0,"",IF($A$2="Ulnooweg Education Centre",'UEC GL'!A30,'UDG GL'!A30))</f>
        <v>5784</v>
      </c>
      <c r="B32" s="269" t="str">
        <f>IF(IF($A$2="Ulnooweg Education Centre",'UEC GL'!B30,'UDG GL'!B30)=0,"",IF($A$2="Ulnooweg Education Centre",'UEC GL'!B30,'UDG GL'!B30))</f>
        <v>Travel - Board of Directors</v>
      </c>
      <c r="C32" s="269">
        <f>IF(IF($A$2="Ulnooweg Education Centre",'UEC GL'!C31,'UDG GL'!C30)=0,"",IF($A$2="Ulnooweg Education Centre",'UEC GL'!C31,'UDG GL'!C30))</f>
      </c>
      <c r="D32" s="269">
        <f>IF(IF($A$2="Ulnooweg Education Centre",'UEC GL'!D31,'UDG GL'!D30)=0,"",IF($A$2="Ulnooweg Education Centre",'UEC GL'!D31,'UDG GL'!D30))</f>
      </c>
      <c r="E32" s="270"/>
      <c r="F32" s="269">
        <f>IF(IF($F$2="Ulnooweg Education Centre",'UEC GL'!A30,'UDG GL'!A30)=0,"",IF($F$2="Ulnooweg Education Centre",'UEC GL'!A30,'UDG GL'!A30))</f>
        <v>5784</v>
      </c>
      <c r="G32" s="269" t="str">
        <f>IF(IF($F$2="Ulnooweg Education Centre",'UEC GL'!B30,'UDG GL'!B30)=0,"",IF($F$2="Ulnooweg Education Centre",'UEC GL'!B30,'UDG GL'!B30))</f>
        <v>Travel - Board of Directors</v>
      </c>
      <c r="H32" s="269">
        <f>IF(IF($F$2="Ulnooweg Education Centre",'UEC GL'!C30,'UDG GL'!C30)=0,"",IF($F$2="Ulnooweg Education Centre",'UEC GL'!C30,'UDG GL'!C30))</f>
      </c>
      <c r="I32" s="269">
        <f>IF(IF($F$2="Ulnooweg Education Centre",'UEC GL'!D30,'UDG GL'!D30)=0,"",IF($F$2="Ulnooweg Education Centre",'UEC GL'!D30,'UDG GL'!D30))</f>
      </c>
    </row>
    <row r="33" ht="72" customHeight="1" spans="1:9" x14ac:dyDescent="0.25">
      <c r="A33" s="269">
        <f>IF(IF($A$2="Ulnooweg Education Centre",'UEC GL'!A31,'UDG GL'!A31)=0,"",IF($A$2="Ulnooweg Education Centre",'UEC GL'!A31,'UDG GL'!A31))</f>
        <v>5785</v>
      </c>
      <c r="B33" s="269" t="str">
        <f>IF(IF($A$2="Ulnooweg Education Centre",'UEC GL'!B31,'UDG GL'!B31)=0,"",IF($A$2="Ulnooweg Education Centre",'UEC GL'!B31,'UDG GL'!B31))</f>
        <v>Travel - Staff</v>
      </c>
      <c r="C33" s="269">
        <f>IF(IF($A$2="Ulnooweg Education Centre",'UEC GL'!C32,'UDG GL'!C31)=0,"",IF($A$2="Ulnooweg Education Centre",'UEC GL'!C32,'UDG GL'!C31))</f>
      </c>
      <c r="D33" s="269">
        <f>IF(IF($A$2="Ulnooweg Education Centre",'UEC GL'!D32,'UDG GL'!D31)=0,"",IF($A$2="Ulnooweg Education Centre",'UEC GL'!D32,'UDG GL'!D31))</f>
      </c>
      <c r="E33" s="270"/>
      <c r="F33" s="269">
        <f>IF(IF($F$2="Ulnooweg Education Centre",'UEC GL'!A31,'UDG GL'!A31)=0,"",IF($F$2="Ulnooweg Education Centre",'UEC GL'!A31,'UDG GL'!A31))</f>
        <v>5785</v>
      </c>
      <c r="G33" s="269" t="str">
        <f>IF(IF($F$2="Ulnooweg Education Centre",'UEC GL'!B31,'UDG GL'!B31)=0,"",IF($F$2="Ulnooweg Education Centre",'UEC GL'!B31,'UDG GL'!B31))</f>
        <v>Travel - Staff</v>
      </c>
      <c r="H33" s="269">
        <f>IF(IF($F$2="Ulnooweg Education Centre",'UEC GL'!C31,'UDG GL'!C31)=0,"",IF($F$2="Ulnooweg Education Centre",'UEC GL'!C31,'UDG GL'!C31))</f>
      </c>
      <c r="I33" s="269">
        <f>IF(IF($F$2="Ulnooweg Education Centre",'UEC GL'!D31,'UDG GL'!D31)=0,"",IF($F$2="Ulnooweg Education Centre",'UEC GL'!D31,'UDG GL'!D31))</f>
      </c>
    </row>
    <row r="34" ht="43.35" customHeight="1" spans="1:9" x14ac:dyDescent="0.25">
      <c r="A34" s="269">
        <f>IF(IF($A$2="Ulnooweg Education Centre",'UEC GL'!A32,'UDG GL'!A32)=0,"",IF($A$2="Ulnooweg Education Centre",'UEC GL'!A32,'UDG GL'!A32))</f>
        <v>5789</v>
      </c>
      <c r="B34" s="269" t="str">
        <f>IF(IF($A$2="Ulnooweg Education Centre",'UEC GL'!B32,'UDG GL'!B32)=0,"",IF($A$2="Ulnooweg Education Centre",'UEC GL'!B32,'UDG GL'!B32))</f>
        <v>Travel-Others</v>
      </c>
      <c r="C34" s="269">
        <f>IF(IF($A$2="Ulnooweg Education Centre",'UEC GL'!C33,'UDG GL'!C32)=0,"",IF($A$2="Ulnooweg Education Centre",'UEC GL'!C33,'UDG GL'!C32))</f>
      </c>
      <c r="D34" s="269">
        <f>IF(IF($A$2="Ulnooweg Education Centre",'UEC GL'!D33,'UDG GL'!D32)=0,"",IF($A$2="Ulnooweg Education Centre",'UEC GL'!D33,'UDG GL'!D32))</f>
      </c>
      <c r="E34" s="270"/>
      <c r="F34" s="269">
        <f>IF(IF($F$2="Ulnooweg Education Centre",'UEC GL'!A32,'UDG GL'!A32)=0,"",IF($F$2="Ulnooweg Education Centre",'UEC GL'!A32,'UDG GL'!A32))</f>
        <v>5789</v>
      </c>
      <c r="G34" s="269" t="str">
        <f>IF(IF($F$2="Ulnooweg Education Centre",'UEC GL'!B32,'UDG GL'!B32)=0,"",IF($F$2="Ulnooweg Education Centre",'UEC GL'!B32,'UDG GL'!B32))</f>
        <v>Travel-Others</v>
      </c>
      <c r="H34" s="269">
        <f>IF(IF($F$2="Ulnooweg Education Centre",'UEC GL'!C32,'UDG GL'!C32)=0,"",IF($F$2="Ulnooweg Education Centre",'UEC GL'!C32,'UDG GL'!C32))</f>
      </c>
      <c r="I34" s="269">
        <f>IF(IF($F$2="Ulnooweg Education Centre",'UEC GL'!D32,'UDG GL'!D32)=0,"",IF($F$2="Ulnooweg Education Centre",'UEC GL'!D32,'UDG GL'!D32))</f>
      </c>
    </row>
    <row r="35" ht="86.45" customHeight="1" spans="1:9" x14ac:dyDescent="0.25">
      <c r="A35" s="269">
        <f>IF(IF($A$2="Ulnooweg Education Centre",'UEC GL'!A33,'UDG GL'!A33)=0,"",IF($A$2="Ulnooweg Education Centre",'UEC GL'!A33,'UDG GL'!A33))</f>
        <v>5790</v>
      </c>
      <c r="B35" s="269" t="str">
        <f>IF(IF($A$2="Ulnooweg Education Centre",'UEC GL'!B33,'UDG GL'!B33)=0,"",IF($A$2="Ulnooweg Education Centre",'UEC GL'!B33,'UDG GL'!B33))</f>
        <v>Utilities</v>
      </c>
      <c r="C35" s="269">
        <f>IF(IF($A$2="Ulnooweg Education Centre",'UEC GL'!C34,'UDG GL'!C33)=0,"",IF($A$2="Ulnooweg Education Centre",'UEC GL'!C34,'UDG GL'!C33))</f>
      </c>
      <c r="D35" s="269">
        <f>IF(IF($A$2="Ulnooweg Education Centre",'UEC GL'!D34,'UDG GL'!D33)=0,"",IF($A$2="Ulnooweg Education Centre",'UEC GL'!D34,'UDG GL'!D33))</f>
      </c>
      <c r="E35" s="270"/>
      <c r="F35" s="269">
        <f>IF(IF($F$2="Ulnooweg Education Centre",'UEC GL'!A33,'UDG GL'!A33)=0,"",IF($F$2="Ulnooweg Education Centre",'UEC GL'!A33,'UDG GL'!A33))</f>
        <v>5790</v>
      </c>
      <c r="G35" s="269" t="str">
        <f>IF(IF($F$2="Ulnooweg Education Centre",'UEC GL'!B33,'UDG GL'!B33)=0,"",IF($F$2="Ulnooweg Education Centre",'UEC GL'!B33,'UDG GL'!B33))</f>
        <v>Utilities</v>
      </c>
      <c r="H35" s="269">
        <f>IF(IF($F$2="Ulnooweg Education Centre",'UEC GL'!C33,'UDG GL'!C33)=0,"",IF($F$2="Ulnooweg Education Centre",'UEC GL'!C33,'UDG GL'!C33))</f>
      </c>
      <c r="I35" s="269">
        <f>IF(IF($F$2="Ulnooweg Education Centre",'UEC GL'!D33,'UDG GL'!D33)=0,"",IF($F$2="Ulnooweg Education Centre",'UEC GL'!D33,'UDG GL'!D33))</f>
      </c>
    </row>
    <row r="36" ht="57.6" customHeight="1" spans="1:9" x14ac:dyDescent="0.25">
      <c r="A36" s="269">
        <f>IF(IF($A$2="Ulnooweg Education Centre",'UEC GL'!A34,'UDG GL'!A34)=0,"",IF($A$2="Ulnooweg Education Centre",'UEC GL'!A34,'UDG GL'!A34))</f>
        <v>5850</v>
      </c>
      <c r="B36" s="269" t="str">
        <f>IF(IF($A$2="Ulnooweg Education Centre",'UEC GL'!B34,'UDG GL'!B34)=0,"",IF($A$2="Ulnooweg Education Centre",'UEC GL'!B34,'UDG GL'!B34))</f>
        <v>Hospitality/Food</v>
      </c>
      <c r="C36" s="269">
        <f>IF(IF($A$2="Ulnooweg Education Centre",'UEC GL'!C35,'UDG GL'!C34)=0,"",IF($A$2="Ulnooweg Education Centre",'UEC GL'!C35,'UDG GL'!C34))</f>
      </c>
      <c r="D36" s="269">
        <f>IF(IF($A$2="Ulnooweg Education Centre",'UEC GL'!D35,'UDG GL'!D34)=0,"",IF($A$2="Ulnooweg Education Centre",'UEC GL'!D35,'UDG GL'!D34))</f>
      </c>
      <c r="E36" s="270"/>
      <c r="F36" s="269">
        <f>IF(IF($F$2="Ulnooweg Education Centre",'UEC GL'!A34,'UDG GL'!A34)=0,"",IF($F$2="Ulnooweg Education Centre",'UEC GL'!A34,'UDG GL'!A34))</f>
        <v>5850</v>
      </c>
      <c r="G36" s="269" t="str">
        <f>IF(IF($F$2="Ulnooweg Education Centre",'UEC GL'!B34,'UDG GL'!B34)=0,"",IF($F$2="Ulnooweg Education Centre",'UEC GL'!B34,'UDG GL'!B34))</f>
        <v>Hospitality/Food</v>
      </c>
      <c r="H36" s="269">
        <f>IF(IF($F$2="Ulnooweg Education Centre",'UEC GL'!C34,'UDG GL'!C34)=0,"",IF($F$2="Ulnooweg Education Centre",'UEC GL'!C34,'UDG GL'!C34))</f>
      </c>
      <c r="I36" s="269">
        <f>IF(IF($F$2="Ulnooweg Education Centre",'UEC GL'!D34,'UDG GL'!D34)=0,"",IF($F$2="Ulnooweg Education Centre",'UEC GL'!D34,'UDG GL'!D34))</f>
      </c>
    </row>
    <row r="37" ht="43.35" customHeight="1" spans="1:9" x14ac:dyDescent="0.25">
      <c r="A37" s="269">
        <f>IF(IF($A$2="Ulnooweg Education Centre",'UEC GL'!A35,'UDG GL'!A35)=0,"",IF($A$2="Ulnooweg Education Centre",'UEC GL'!A35,'UDG GL'!A35))</f>
        <v>5857</v>
      </c>
      <c r="B37" s="269" t="str">
        <f>IF(IF($A$2="Ulnooweg Education Centre",'UEC GL'!B35,'UDG GL'!B35)=0,"",IF($A$2="Ulnooweg Education Centre",'UEC GL'!B35,'UDG GL'!B35))</f>
        <v>Special Events</v>
      </c>
      <c r="C37" s="269">
        <f>IF(IF($A$2="Ulnooweg Education Centre",'UEC GL'!C36,'UDG GL'!C35)=0,"",IF($A$2="Ulnooweg Education Centre",'UEC GL'!C36,'UDG GL'!C35))</f>
      </c>
      <c r="D37" s="269">
        <f>IF(IF($A$2="Ulnooweg Education Centre",'UEC GL'!D36,'UDG GL'!D35)=0,"",IF($A$2="Ulnooweg Education Centre",'UEC GL'!D36,'UDG GL'!D35))</f>
      </c>
      <c r="E37" s="270"/>
      <c r="F37" s="269">
        <f>IF(IF($F$2="Ulnooweg Education Centre",'UEC GL'!A35,'UDG GL'!A35)=0,"",IF($F$2="Ulnooweg Education Centre",'UEC GL'!A35,'UDG GL'!A35))</f>
        <v>5857</v>
      </c>
      <c r="G37" s="269" t="str">
        <f>IF(IF($F$2="Ulnooweg Education Centre",'UEC GL'!B35,'UDG GL'!B35)=0,"",IF($F$2="Ulnooweg Education Centre",'UEC GL'!B35,'UDG GL'!B35))</f>
        <v>Special Events</v>
      </c>
      <c r="H37" s="269">
        <f>IF(IF($F$2="Ulnooweg Education Centre",'UEC GL'!C35,'UDG GL'!C35)=0,"",IF($F$2="Ulnooweg Education Centre",'UEC GL'!C35,'UDG GL'!C35))</f>
      </c>
      <c r="I37" s="269">
        <f>IF(IF($F$2="Ulnooweg Education Centre",'UEC GL'!D35,'UDG GL'!D35)=0,"",IF($F$2="Ulnooweg Education Centre",'UEC GL'!D35,'UDG GL'!D35))</f>
      </c>
    </row>
    <row r="38" ht="45" customHeight="1" spans="1:9" x14ac:dyDescent="0.25">
      <c r="A38" s="269">
        <f>IF(IF($A$2="Ulnooweg Education Centre",'UEC GL'!A36,'UDG GL'!A36)=0,"",IF($A$2="Ulnooweg Education Centre",'UEC GL'!A36,'UDG GL'!A36))</f>
        <v>5858</v>
      </c>
      <c r="B38" s="269" t="str">
        <f>IF(IF($A$2="Ulnooweg Education Centre",'UEC GL'!B36,'UDG GL'!B36)=0,"",IF($A$2="Ulnooweg Education Centre",'UEC GL'!B36,'UDG GL'!B36))</f>
        <v>Project Cost Equipment &amp; Rental</v>
      </c>
      <c r="C38" s="269">
        <f>IF(IF($A$2="Ulnooweg Education Centre",'UEC GL'!C37,'UDG GL'!C36)=0,"",IF($A$2="Ulnooweg Education Centre",'UEC GL'!C37,'UDG GL'!C36))</f>
      </c>
      <c r="D38" s="269">
        <f>IF(IF($A$2="Ulnooweg Education Centre",'UEC GL'!D37,'UDG GL'!D36)=0,"",IF($A$2="Ulnooweg Education Centre",'UEC GL'!D37,'UDG GL'!D36))</f>
      </c>
      <c r="E38" s="270"/>
      <c r="F38" s="269">
        <f>IF(IF($F$2="Ulnooweg Education Centre",'UEC GL'!A36,'UDG GL'!A36)=0,"",IF($F$2="Ulnooweg Education Centre",'UEC GL'!A36,'UDG GL'!A36))</f>
        <v>5858</v>
      </c>
      <c r="G38" s="269" t="str">
        <f>IF(IF($F$2="Ulnooweg Education Centre",'UEC GL'!B36,'UDG GL'!B36)=0,"",IF($F$2="Ulnooweg Education Centre",'UEC GL'!B36,'UDG GL'!B36))</f>
        <v>Project Cost Equipment &amp; Rental</v>
      </c>
      <c r="H38" s="269">
        <f>IF(IF($F$2="Ulnooweg Education Centre",'UEC GL'!C36,'UDG GL'!C36)=0,"",IF($F$2="Ulnooweg Education Centre",'UEC GL'!C36,'UDG GL'!C36))</f>
      </c>
      <c r="I38" s="269">
        <f>IF(IF($F$2="Ulnooweg Education Centre",'UEC GL'!D36,'UDG GL'!D36)=0,"",IF($F$2="Ulnooweg Education Centre",'UEC GL'!D36,'UDG GL'!D36))</f>
      </c>
    </row>
    <row r="39" ht="72" customHeight="1" spans="1:9" x14ac:dyDescent="0.25">
      <c r="A39" s="269">
        <f>IF(IF($A$2="Ulnooweg Education Centre",'UEC GL'!A38,'UDG GL'!#REF!)=0,"",IF($A$2="Ulnooweg Education Centre",'UEC GL'!A38,'UDG GL'!#REF!))</f>
      </c>
      <c r="B39" s="269">
        <f>IF(IF($A$2="Ulnooweg Education Centre",'UEC GL'!B38,'UDG GL'!#REF!)=0,"",IF($A$2="Ulnooweg Education Centre",'UEC GL'!B38,'UDG GL'!#REF!))</f>
      </c>
      <c r="C39" s="269">
        <f>IF(IF($A$2="Ulnooweg Education Centre",'UEC GL'!C38,'UDG GL'!#REF!)=0,"",IF($A$2="Ulnooweg Education Centre",'UEC GL'!C38,'UDG GL'!#REF!))</f>
      </c>
      <c r="D39" s="269">
        <f>IF(IF($A$2="Ulnooweg Education Centre",'UEC GL'!D38,'UDG GL'!#REF!)=0,"",IF($A$2="Ulnooweg Education Centre",'UEC GL'!D38,'UDG GL'!#REF!))</f>
      </c>
      <c r="E39" s="270"/>
      <c r="F39" s="269">
        <f>IF(IF($F$2="Ulnooweg Education Centre",'UEC GL'!A38,'UDG GL'!#REF!)=0,"",IF($F$2="Ulnooweg Education Centre",'UEC GL'!A38,'UDG GL'!#REF!))</f>
      </c>
      <c r="G39" s="269">
        <f>IF(IF($F$2="Ulnooweg Education Centre",'UEC GL'!B38,'UDG GL'!#REF!)=0,"",IF($F$2="Ulnooweg Education Centre",'UEC GL'!B38,'UDG GL'!#REF!))</f>
      </c>
      <c r="H39" s="269">
        <f>IF(IF($F$2="Ulnooweg Education Centre",'UEC GL'!C38,'UDG GL'!#REF!)=0,"",IF($F$2="Ulnooweg Education Centre",'UEC GL'!C38,'UDG GL'!#REF!))</f>
      </c>
      <c r="I39" s="269">
        <f>IF(IF($F$2="Ulnooweg Education Centre",'UEC GL'!D38,'UDG GL'!#REF!)=0,"",IF($F$2="Ulnooweg Education Centre",'UEC GL'!D38,'UDG GL'!#REF!))</f>
      </c>
    </row>
    <row r="40" ht="86.45" customHeight="1" spans="1:9" x14ac:dyDescent="0.25">
      <c r="A40" s="269">
        <f>IF(IF($A$2="Ulnooweg Education Centre",'UEC GL'!A39,'UDG GL'!A37)=0,"",IF($A$2="Ulnooweg Education Centre",'UEC GL'!A39,'UDG GL'!A37))</f>
      </c>
      <c r="B40" s="269">
        <f>IF(IF($A$2="Ulnooweg Education Centre",'UEC GL'!B39,'UDG GL'!B37)=0,"",IF($A$2="Ulnooweg Education Centre",'UEC GL'!B39,'UDG GL'!B37))</f>
      </c>
      <c r="C40" s="269">
        <f>IF(IF($A$2="Ulnooweg Education Centre",'UEC GL'!C39,'UDG GL'!C37)=0,"",IF($A$2="Ulnooweg Education Centre",'UEC GL'!C39,'UDG GL'!C37))</f>
      </c>
      <c r="D40" s="269">
        <f>IF(IF($A$2="Ulnooweg Education Centre",'UEC GL'!D39,'UDG GL'!D37)=0,"",IF($A$2="Ulnooweg Education Centre",'UEC GL'!D39,'UDG GL'!D37))</f>
      </c>
      <c r="E40" s="270"/>
      <c r="F40" s="269">
        <f>IF(IF($F$2="Ulnooweg Education Centre",'UEC GL'!A39,'UDG GL'!A37)=0,"",IF($F$2="Ulnooweg Education Centre",'UEC GL'!A39,'UDG GL'!A37))</f>
      </c>
      <c r="G40" s="269">
        <f>IF(IF($F$2="Ulnooweg Education Centre",'UEC GL'!B39,'UDG GL'!B37)=0,"",IF($F$2="Ulnooweg Education Centre",'UEC GL'!B39,'UDG GL'!B37))</f>
      </c>
      <c r="H40" s="269">
        <f>IF(IF($F$2="Ulnooweg Education Centre",'UEC GL'!C39,'UDG GL'!C37)=0,"",IF($F$2="Ulnooweg Education Centre",'UEC GL'!C39,'UDG GL'!C37))</f>
      </c>
      <c r="I40" s="269">
        <f>IF(IF($F$2="Ulnooweg Education Centre",'UEC GL'!D39,'UDG GL'!D37)=0,"",IF($F$2="Ulnooweg Education Centre",'UEC GL'!D39,'UDG GL'!D37))</f>
      </c>
    </row>
    <row r="41" ht="57.6" customHeight="1" spans="1:9" x14ac:dyDescent="0.25">
      <c r="A41" s="269">
        <f>IF(IF($A$2="Ulnooweg Education Centre",'UEC GL'!A40,'UDG GL'!#REF!)=0,"",IF($A$2="Ulnooweg Education Centre",'UEC GL'!A40,'UDG GL'!#REF!))</f>
      </c>
      <c r="B41" s="269">
        <f>IF(IF($A$2="Ulnooweg Education Centre",'UEC GL'!B40,'UDG GL'!#REF!)=0,"",IF($A$2="Ulnooweg Education Centre",'UEC GL'!B40,'UDG GL'!#REF!))</f>
      </c>
      <c r="C41" s="269">
        <f>IF(IF($A$2="Ulnooweg Education Centre",'UEC GL'!C40,'UDG GL'!#REF!)=0,"",IF($A$2="Ulnooweg Education Centre",'UEC GL'!C40,'UDG GL'!#REF!))</f>
      </c>
      <c r="D41" s="269">
        <f>IF(IF($A$2="Ulnooweg Education Centre",'UEC GL'!D40,'UDG GL'!#REF!)=0,"",IF($A$2="Ulnooweg Education Centre",'UEC GL'!D40,'UDG GL'!#REF!))</f>
      </c>
      <c r="E41" s="270"/>
      <c r="F41" s="269">
        <f>IF(IF($F$2="Ulnooweg Education Centre",'UEC GL'!A40,'UDG GL'!#REF!)=0,"",IF($F$2="Ulnooweg Education Centre",'UEC GL'!A40,'UDG GL'!#REF!))</f>
      </c>
      <c r="G41" s="269">
        <f>IF(IF($F$2="Ulnooweg Education Centre",'UEC GL'!B40,'UDG GL'!#REF!)=0,"",IF($F$2="Ulnooweg Education Centre",'UEC GL'!B40,'UDG GL'!#REF!))</f>
      </c>
      <c r="H41" s="269">
        <f>IF(IF($F$2="Ulnooweg Education Centre",'UEC GL'!C40,'UDG GL'!#REF!)=0,"",IF($F$2="Ulnooweg Education Centre",'UEC GL'!C40,'UDG GL'!#REF!))</f>
      </c>
      <c r="I41" s="269">
        <f>IF(IF($F$2="Ulnooweg Education Centre",'UEC GL'!D40,'UDG GL'!#REF!)=0,"",IF($F$2="Ulnooweg Education Centre",'UEC GL'!D40,'UDG GL'!#REF!))</f>
      </c>
    </row>
    <row r="42" ht="57.6" customHeight="1" spans="1:9" x14ac:dyDescent="0.25">
      <c r="A42" s="269">
        <f>IF(IF($A$2="Ulnooweg Education Centre",'UEC GL'!A41,'UDG GL'!A38)=0,"",IF($A$2="Ulnooweg Education Centre",'UEC GL'!A41,'UDG GL'!A38))</f>
      </c>
      <c r="B42" s="269">
        <f>IF(IF($A$2="Ulnooweg Education Centre",'UEC GL'!B41,'UDG GL'!B38)=0,"",IF($A$2="Ulnooweg Education Centre",'UEC GL'!B41,'UDG GL'!B38))</f>
      </c>
      <c r="C42" s="269">
        <f>IF(IF($A$2="Ulnooweg Education Centre",'UEC GL'!C41,'UDG GL'!C38)=0,"",IF($A$2="Ulnooweg Education Centre",'UEC GL'!C41,'UDG GL'!C38))</f>
      </c>
      <c r="D42" s="269">
        <f>IF(IF($A$2="Ulnooweg Education Centre",'UEC GL'!D41,'UDG GL'!D38)=0,"",IF($A$2="Ulnooweg Education Centre",'UEC GL'!D41,'UDG GL'!D38))</f>
      </c>
      <c r="E42" s="270"/>
      <c r="F42" s="269">
        <f>IF(IF($F$2="Ulnooweg Education Centre",'UEC GL'!A41,'UDG GL'!A38)=0,"",IF($F$2="Ulnooweg Education Centre",'UEC GL'!A41,'UDG GL'!A38))</f>
      </c>
      <c r="G42" s="269">
        <f>IF(IF($F$2="Ulnooweg Education Centre",'UEC GL'!B41,'UDG GL'!B38)=0,"",IF($F$2="Ulnooweg Education Centre",'UEC GL'!B41,'UDG GL'!B38))</f>
      </c>
      <c r="H42" s="269">
        <f>IF(IF($F$2="Ulnooweg Education Centre",'UEC GL'!C41,'UDG GL'!C38)=0,"",IF($F$2="Ulnooweg Education Centre",'UEC GL'!C41,'UDG GL'!C38))</f>
      </c>
      <c r="I42" s="269">
        <f>IF(IF($F$2="Ulnooweg Education Centre",'UEC GL'!D41,'UDG GL'!D38)=0,"",IF($F$2="Ulnooweg Education Centre",'UEC GL'!D41,'UDG GL'!D38))</f>
      </c>
    </row>
    <row r="43" ht="57.6" customHeight="1" spans="1:9" x14ac:dyDescent="0.25">
      <c r="A43" s="269">
        <f>IF(IF($A$2="Ulnooweg Education Centre",'UEC GL'!A42,'UDG GL'!A39)=0,"",IF($A$2="Ulnooweg Education Centre",'UEC GL'!A42,'UDG GL'!A39))</f>
      </c>
      <c r="B43" s="269">
        <f>IF(IF($A$2="Ulnooweg Education Centre",'UEC GL'!B42,'UDG GL'!B39)=0,"",IF($A$2="Ulnooweg Education Centre",'UEC GL'!B42,'UDG GL'!B39))</f>
      </c>
      <c r="C43" s="269">
        <f>IF(IF($A$2="Ulnooweg Education Centre",'UEC GL'!C42,'UDG GL'!C39)=0,"",IF($A$2="Ulnooweg Education Centre",'UEC GL'!C42,'UDG GL'!C39))</f>
      </c>
      <c r="D43" s="269">
        <f>IF(IF($A$2="Ulnooweg Education Centre",'UEC GL'!D42,'UDG GL'!D39)=0,"",IF($A$2="Ulnooweg Education Centre",'UEC GL'!D42,'UDG GL'!D39))</f>
      </c>
      <c r="E43" s="270"/>
      <c r="F43" s="269">
        <f>IF(IF($F$2="Ulnooweg Education Centre",'UEC GL'!A42,'UDG GL'!A39)=0,"",IF($F$2="Ulnooweg Education Centre",'UEC GL'!A42,'UDG GL'!A39))</f>
      </c>
      <c r="G43" s="269">
        <f>IF(IF($F$2="Ulnooweg Education Centre",'UEC GL'!B42,'UDG GL'!B39)=0,"",IF($F$2="Ulnooweg Education Centre",'UEC GL'!B42,'UDG GL'!B39))</f>
      </c>
      <c r="H43" s="269">
        <f>IF(IF($F$2="Ulnooweg Education Centre",'UEC GL'!C42,'UDG GL'!C39)=0,"",IF($F$2="Ulnooweg Education Centre",'UEC GL'!C42,'UDG GL'!C39))</f>
      </c>
      <c r="I43" s="269">
        <f>IF(IF($F$2="Ulnooweg Education Centre",'UEC GL'!D42,'UDG GL'!D39)=0,"",IF($F$2="Ulnooweg Education Centre",'UEC GL'!D42,'UDG GL'!D39))</f>
      </c>
    </row>
    <row r="44" ht="29.1" customHeight="1" spans="1:9" x14ac:dyDescent="0.25">
      <c r="A44" s="269">
        <f>IF(IF($A$2="Ulnooweg Education Centre",'UEC GL'!A43,'UDG GL'!A40)=0,"",IF($A$2="Ulnooweg Education Centre",'UEC GL'!A43,'UDG GL'!A40))</f>
      </c>
      <c r="B44" s="269">
        <f>IF(IF($A$2="Ulnooweg Education Centre",'UEC GL'!B43,'UDG GL'!B40)=0,"",IF($A$2="Ulnooweg Education Centre",'UEC GL'!B43,'UDG GL'!B40))</f>
      </c>
      <c r="C44" s="269">
        <f>IF(IF($A$2="Ulnooweg Education Centre",'UEC GL'!C43,'UDG GL'!C40)=0,"",IF($A$2="Ulnooweg Education Centre",'UEC GL'!C43,'UDG GL'!C40))</f>
      </c>
      <c r="D44" s="269">
        <f>IF(IF($A$2="Ulnooweg Education Centre",'UEC GL'!D43,'UDG GL'!D40)=0,"",IF($A$2="Ulnooweg Education Centre",'UEC GL'!D43,'UDG GL'!D40))</f>
      </c>
      <c r="E44" s="270"/>
      <c r="F44" s="269">
        <f>IF(IF($F$2="Ulnooweg Education Centre",'UEC GL'!A43,'UDG GL'!A40)=0,"",IF($F$2="Ulnooweg Education Centre",'UEC GL'!A43,'UDG GL'!A40))</f>
      </c>
      <c r="G44" s="269">
        <f>IF(IF($F$2="Ulnooweg Education Centre",'UEC GL'!B43,'UDG GL'!B40)=0,"",IF($F$2="Ulnooweg Education Centre",'UEC GL'!B43,'UDG GL'!B40))</f>
      </c>
      <c r="H44" s="269">
        <f>IF(IF($F$2="Ulnooweg Education Centre",'UEC GL'!C43,'UDG GL'!C40)=0,"",IF($F$2="Ulnooweg Education Centre",'UEC GL'!C43,'UDG GL'!C40))</f>
      </c>
      <c r="I44" s="269">
        <f>IF(IF($F$2="Ulnooweg Education Centre",'UEC GL'!D43,'UDG GL'!D40)=0,"",IF($F$2="Ulnooweg Education Centre",'UEC GL'!D43,'UDG GL'!D40))</f>
      </c>
    </row>
    <row r="45" ht="29.1" customHeight="1" spans="1:9" x14ac:dyDescent="0.25">
      <c r="A45" s="269">
        <f>IF(IF($A$2="Ulnooweg Education Centre",'UEC GL'!A44,'UDG GL'!A41)=0,"",IF($A$2="Ulnooweg Education Centre",'UEC GL'!A44,'UDG GL'!A41))</f>
      </c>
      <c r="B45" s="269">
        <f>IF(IF($A$2="Ulnooweg Education Centre",'UEC GL'!B44,'UDG GL'!B41)=0,"",IF($A$2="Ulnooweg Education Centre",'UEC GL'!B44,'UDG GL'!B41))</f>
      </c>
      <c r="C45" s="269">
        <f>IF(IF($A$2="Ulnooweg Education Centre",'UEC GL'!C44,'UDG GL'!C41)=0,"",IF($A$2="Ulnooweg Education Centre",'UEC GL'!C44,'UDG GL'!C41))</f>
      </c>
      <c r="D45" s="269">
        <f>IF(IF($A$2="Ulnooweg Education Centre",'UEC GL'!D44,'UDG GL'!D41)=0,"",IF($A$2="Ulnooweg Education Centre",'UEC GL'!D44,'UDG GL'!D41))</f>
      </c>
      <c r="E45" s="270"/>
      <c r="F45" s="269">
        <f>IF(IF($F$2="Ulnooweg Education Centre",'UEC GL'!A44,'UDG GL'!A41)=0,"",IF($F$2="Ulnooweg Education Centre",'UEC GL'!A44,'UDG GL'!A41))</f>
      </c>
      <c r="G45" s="269">
        <f>IF(IF($F$2="Ulnooweg Education Centre",'UEC GL'!B44,'UDG GL'!B41)=0,"",IF($F$2="Ulnooweg Education Centre",'UEC GL'!B44,'UDG GL'!B41))</f>
      </c>
      <c r="H45" s="269">
        <f>IF(IF($F$2="Ulnooweg Education Centre",'UEC GL'!C44,'UDG GL'!C41)=0,"",IF($F$2="Ulnooweg Education Centre",'UEC GL'!C44,'UDG GL'!C41))</f>
      </c>
      <c r="I45" s="269">
        <f>IF(IF($F$2="Ulnooweg Education Centre",'UEC GL'!D44,'UDG GL'!D41)=0,"",IF($F$2="Ulnooweg Education Centre",'UEC GL'!D44,'UDG GL'!D41))</f>
      </c>
    </row>
    <row r="46" ht="43.35" customHeight="1" spans="1:9" x14ac:dyDescent="0.25">
      <c r="A46" s="269">
        <f>IF(IF($A$2="Ulnooweg Education Centre",'UEC GL'!A45,'UDG GL'!A42)=0,"",IF($A$2="Ulnooweg Education Centre",'UEC GL'!A45,'UDG GL'!A42))</f>
      </c>
      <c r="B46" s="269">
        <f>IF(IF($A$2="Ulnooweg Education Centre",'UEC GL'!B45,'UDG GL'!B42)=0,"",IF($A$2="Ulnooweg Education Centre",'UEC GL'!B45,'UDG GL'!B42))</f>
      </c>
      <c r="C46" s="269">
        <f>IF(IF($A$2="Ulnooweg Education Centre",'UEC GL'!C45,'UDG GL'!C42)=0,"",IF($A$2="Ulnooweg Education Centre",'UEC GL'!C45,'UDG GL'!C42))</f>
      </c>
      <c r="D46" s="269">
        <f>IF(IF($A$2="Ulnooweg Education Centre",'UEC GL'!D45,'UDG GL'!D42)=0,"",IF($A$2="Ulnooweg Education Centre",'UEC GL'!D45,'UDG GL'!D42))</f>
      </c>
      <c r="E46" s="270"/>
      <c r="F46" s="269">
        <f>IF(IF($F$2="Ulnooweg Education Centre",'UEC GL'!A45,'UDG GL'!A42)=0,"",IF($F$2="Ulnooweg Education Centre",'UEC GL'!A45,'UDG GL'!A42))</f>
      </c>
      <c r="G46" s="269">
        <f>IF(IF($F$2="Ulnooweg Education Centre",'UEC GL'!B45,'UDG GL'!B42)=0,"",IF($F$2="Ulnooweg Education Centre",'UEC GL'!B45,'UDG GL'!B42))</f>
      </c>
      <c r="H46" s="269">
        <f>IF(IF($F$2="Ulnooweg Education Centre",'UEC GL'!C45,'UDG GL'!C42)=0,"",IF($F$2="Ulnooweg Education Centre",'UEC GL'!C45,'UDG GL'!C42))</f>
      </c>
      <c r="I46" s="269">
        <f>IF(IF($F$2="Ulnooweg Education Centre",'UEC GL'!D45,'UDG GL'!D42)=0,"",IF($F$2="Ulnooweg Education Centre",'UEC GL'!D45,'UDG GL'!D42))</f>
      </c>
    </row>
    <row r="47" ht="101.1" customHeight="1" spans="1:9" x14ac:dyDescent="0.25">
      <c r="A47" s="269">
        <f>IF(IF($A$2="Ulnooweg Education Centre",'UEC GL'!A46,'UDG GL'!A43)=0,"",IF($A$2="Ulnooweg Education Centre",'UEC GL'!A46,'UDG GL'!A43))</f>
      </c>
      <c r="B47" s="269">
        <f>IF(IF($A$2="Ulnooweg Education Centre",'UEC GL'!B46,'UDG GL'!B43)=0,"",IF($A$2="Ulnooweg Education Centre",'UEC GL'!B46,'UDG GL'!B43))</f>
      </c>
      <c r="C47" s="269">
        <f>IF(IF($A$2="Ulnooweg Education Centre",'UEC GL'!C46,'UDG GL'!C43)=0,"",IF($A$2="Ulnooweg Education Centre",'UEC GL'!C46,'UDG GL'!C43))</f>
      </c>
      <c r="D47" s="269">
        <f>IF(IF($A$2="Ulnooweg Education Centre",'UEC GL'!D46,'UDG GL'!D43)=0,"",IF($A$2="Ulnooweg Education Centre",'UEC GL'!D46,'UDG GL'!D43))</f>
      </c>
      <c r="E47" s="270"/>
      <c r="F47" s="269">
        <f>IF(IF($F$2="Ulnooweg Education Centre",'UEC GL'!A46,'UDG GL'!A43)=0,"",IF($F$2="Ulnooweg Education Centre",'UEC GL'!A46,'UDG GL'!A43))</f>
      </c>
      <c r="G47" s="269">
        <f>IF(IF($F$2="Ulnooweg Education Centre",'UEC GL'!B46,'UDG GL'!B43)=0,"",IF($F$2="Ulnooweg Education Centre",'UEC GL'!B46,'UDG GL'!B43))</f>
      </c>
      <c r="H47" s="269">
        <f>IF(IF($F$2="Ulnooweg Education Centre",'UEC GL'!C46,'UDG GL'!C43)=0,"",IF($F$2="Ulnooweg Education Centre",'UEC GL'!C46,'UDG GL'!C43))</f>
      </c>
      <c r="I47" s="269">
        <f>IF(IF($F$2="Ulnooweg Education Centre",'UEC GL'!D46,'UDG GL'!D43)=0,"",IF($F$2="Ulnooweg Education Centre",'UEC GL'!D46,'UDG GL'!D43))</f>
      </c>
    </row>
    <row r="48" ht="57.6" customHeight="1" spans="1:9" x14ac:dyDescent="0.25">
      <c r="A48" s="269">
        <f>IF(IF($A$2="Ulnooweg Education Centre",'UEC GL'!A47,'UDG GL'!A44)=0,"",IF($A$2="Ulnooweg Education Centre",'UEC GL'!A47,'UDG GL'!A44))</f>
      </c>
      <c r="B48" s="269">
        <f>IF(IF($A$2="Ulnooweg Education Centre",'UEC GL'!B47,'UDG GL'!B44)=0,"",IF($A$2="Ulnooweg Education Centre",'UEC GL'!B47,'UDG GL'!B44))</f>
      </c>
      <c r="C48" s="269">
        <f>IF(IF($A$2="Ulnooweg Education Centre",'UEC GL'!C47,'UDG GL'!C44)=0,"",IF($A$2="Ulnooweg Education Centre",'UEC GL'!C47,'UDG GL'!C44))</f>
      </c>
      <c r="D48" s="269">
        <f>IF(IF($A$2="Ulnooweg Education Centre",'UEC GL'!D47,'UDG GL'!D44)=0,"",IF($A$2="Ulnooweg Education Centre",'UEC GL'!D47,'UDG GL'!D44))</f>
      </c>
      <c r="E48" s="270"/>
      <c r="F48" s="269">
        <f>IF(IF($F$2="Ulnooweg Education Centre",'UEC GL'!A47,'UDG GL'!A44)=0,"",IF($F$2="Ulnooweg Education Centre",'UEC GL'!A47,'UDG GL'!A44))</f>
      </c>
      <c r="G48" s="269">
        <f>IF(IF($F$2="Ulnooweg Education Centre",'UEC GL'!B47,'UDG GL'!B44)=0,"",IF($F$2="Ulnooweg Education Centre",'UEC GL'!B47,'UDG GL'!B44))</f>
      </c>
      <c r="H48" s="269">
        <f>IF(IF($F$2="Ulnooweg Education Centre",'UEC GL'!C47,'UDG GL'!C44)=0,"",IF($F$2="Ulnooweg Education Centre",'UEC GL'!C47,'UDG GL'!C44))</f>
      </c>
      <c r="I48" s="269">
        <f>IF(IF($F$2="Ulnooweg Education Centre",'UEC GL'!D47,'UDG GL'!D44)=0,"",IF($F$2="Ulnooweg Education Centre",'UEC GL'!D47,'UDG GL'!D44))</f>
      </c>
    </row>
    <row r="49" ht="43.35" customHeight="1" spans="1:9" x14ac:dyDescent="0.25">
      <c r="A49" s="269">
        <f>IF(IF($A$2="Ulnooweg Education Centre",'UEC GL'!A48,'UDG GL'!A45)=0,"",IF($A$2="Ulnooweg Education Centre",'UEC GL'!A48,'UDG GL'!A45))</f>
      </c>
      <c r="B49" s="269">
        <f>IF(IF($A$2="Ulnooweg Education Centre",'UEC GL'!B48,'UDG GL'!B45)=0,"",IF($A$2="Ulnooweg Education Centre",'UEC GL'!B48,'UDG GL'!B45))</f>
      </c>
      <c r="C49" s="269">
        <f>IF(IF($A$2="Ulnooweg Education Centre",'UEC GL'!C48,'UDG GL'!C45)=0,"",IF($A$2="Ulnooweg Education Centre",'UEC GL'!C48,'UDG GL'!C45))</f>
      </c>
      <c r="D49" s="269">
        <f>IF(IF($A$2="Ulnooweg Education Centre",'UEC GL'!D48,'UDG GL'!D45)=0,"",IF($A$2="Ulnooweg Education Centre",'UEC GL'!D48,'UDG GL'!D45))</f>
      </c>
      <c r="E49" s="270"/>
      <c r="F49" s="269">
        <f>IF(IF($F$2="Ulnooweg Education Centre",'UEC GL'!A48,'UDG GL'!A45)=0,"",IF($F$2="Ulnooweg Education Centre",'UEC GL'!A48,'UDG GL'!A45))</f>
      </c>
      <c r="G49" s="269">
        <f>IF(IF($F$2="Ulnooweg Education Centre",'UEC GL'!B48,'UDG GL'!B45)=0,"",IF($F$2="Ulnooweg Education Centre",'UEC GL'!B48,'UDG GL'!B45))</f>
      </c>
      <c r="H49" s="269">
        <f>IF(IF($F$2="Ulnooweg Education Centre",'UEC GL'!C48,'UDG GL'!C45)=0,"",IF($F$2="Ulnooweg Education Centre",'UEC GL'!C48,'UDG GL'!C45))</f>
      </c>
      <c r="I49" s="269">
        <f>IF(IF($F$2="Ulnooweg Education Centre",'UEC GL'!D48,'UDG GL'!D45)=0,"",IF($F$2="Ulnooweg Education Centre",'UEC GL'!D48,'UDG GL'!D45))</f>
      </c>
    </row>
    <row r="50" ht="57.6" customHeight="1" spans="1:9" x14ac:dyDescent="0.25">
      <c r="A50" s="269">
        <f>IF(IF($A$2="Ulnooweg Education Centre",'UEC GL'!A49,'UDG GL'!A46)=0,"",IF($A$2="Ulnooweg Education Centre",'UEC GL'!A49,'UDG GL'!A46))</f>
      </c>
      <c r="B50" s="269">
        <f>IF(IF($A$2="Ulnooweg Education Centre",'UEC GL'!B49,'UDG GL'!B46)=0,"",IF($A$2="Ulnooweg Education Centre",'UEC GL'!B49,'UDG GL'!B46))</f>
      </c>
      <c r="C50" s="269">
        <f>IF(IF($A$2="Ulnooweg Education Centre",'UEC GL'!C49,'UDG GL'!C46)=0,"",IF($A$2="Ulnooweg Education Centre",'UEC GL'!C49,'UDG GL'!C46))</f>
      </c>
      <c r="D50" s="269">
        <f>IF(IF($A$2="Ulnooweg Education Centre",'UEC GL'!D49,'UDG GL'!D46)=0,"",IF($A$2="Ulnooweg Education Centre",'UEC GL'!D49,'UDG GL'!D46))</f>
      </c>
      <c r="E50" s="270"/>
      <c r="F50" s="269">
        <f>IF(IF($F$2="Ulnooweg Education Centre",'UEC GL'!A49,'UDG GL'!A46)=0,"",IF($F$2="Ulnooweg Education Centre",'UEC GL'!A49,'UDG GL'!A46))</f>
      </c>
      <c r="G50" s="269">
        <f>IF(IF($F$2="Ulnooweg Education Centre",'UEC GL'!B49,'UDG GL'!B46)=0,"",IF($F$2="Ulnooweg Education Centre",'UEC GL'!B49,'UDG GL'!B46))</f>
      </c>
      <c r="H50" s="269">
        <f>IF(IF($F$2="Ulnooweg Education Centre",'UEC GL'!C49,'UDG GL'!C46)=0,"",IF($F$2="Ulnooweg Education Centre",'UEC GL'!C49,'UDG GL'!C46))</f>
      </c>
      <c r="I50" s="269">
        <f>IF(IF($F$2="Ulnooweg Education Centre",'UEC GL'!D49,'UDG GL'!D46)=0,"",IF($F$2="Ulnooweg Education Centre",'UEC GL'!D49,'UDG GL'!D46))</f>
      </c>
    </row>
    <row r="51" ht="43.35" customHeight="1" spans="1:9" x14ac:dyDescent="0.25">
      <c r="A51" s="269">
        <f>IF(IF($A$2="Ulnooweg Education Centre",'UEC GL'!A50,'UDG GL'!A47)=0,"",IF($A$2="Ulnooweg Education Centre",'UEC GL'!A50,'UDG GL'!A47))</f>
      </c>
      <c r="B51" s="269">
        <f>IF(IF($A$2="Ulnooweg Education Centre",'UEC GL'!B50,'UDG GL'!B47)=0,"",IF($A$2="Ulnooweg Education Centre",'UEC GL'!B50,'UDG GL'!B47))</f>
      </c>
      <c r="C51" s="269">
        <f>IF(IF($A$2="Ulnooweg Education Centre",'UEC GL'!C50,'UDG GL'!C47)=0,"",IF($A$2="Ulnooweg Education Centre",'UEC GL'!C50,'UDG GL'!C47))</f>
      </c>
      <c r="D51" s="269">
        <f>IF(IF($A$2="Ulnooweg Education Centre",'UEC GL'!D50,'UDG GL'!D47)=0,"",IF($A$2="Ulnooweg Education Centre",'UEC GL'!D50,'UDG GL'!D47))</f>
      </c>
      <c r="E51" s="270"/>
      <c r="F51" s="269">
        <f>IF(IF($F$2="Ulnooweg Education Centre",'UEC GL'!A50,'UDG GL'!A47)=0,"",IF($F$2="Ulnooweg Education Centre",'UEC GL'!A50,'UDG GL'!A47))</f>
      </c>
      <c r="G51" s="269">
        <f>IF(IF($F$2="Ulnooweg Education Centre",'UEC GL'!B50,'UDG GL'!B47)=0,"",IF($F$2="Ulnooweg Education Centre",'UEC GL'!B50,'UDG GL'!B47))</f>
      </c>
      <c r="H51" s="269">
        <f>IF(IF($F$2="Ulnooweg Education Centre",'UEC GL'!C50,'UDG GL'!C47)=0,"",IF($F$2="Ulnooweg Education Centre",'UEC GL'!C50,'UDG GL'!C47))</f>
      </c>
      <c r="I51" s="269">
        <f>IF(IF($F$2="Ulnooweg Education Centre",'UEC GL'!D50,'UDG GL'!D47)=0,"",IF($F$2="Ulnooweg Education Centre",'UEC GL'!D50,'UDG GL'!D47))</f>
      </c>
    </row>
    <row r="52" ht="115.35" customHeight="1" spans="1:9" x14ac:dyDescent="0.25">
      <c r="A52" s="269">
        <f>IF(IF($A$2="Ulnooweg Education Centre",'UEC GL'!A51,'UDG GL'!A48)=0,"",IF($A$2="Ulnooweg Education Centre",'UEC GL'!A51,'UDG GL'!A48))</f>
      </c>
      <c r="B52" s="269">
        <f>IF(IF($A$2="Ulnooweg Education Centre",'UEC GL'!B51,'UDG GL'!B48)=0,"",IF($A$2="Ulnooweg Education Centre",'UEC GL'!B51,'UDG GL'!B48))</f>
      </c>
      <c r="C52" s="269">
        <f>IF(IF($A$2="Ulnooweg Education Centre",'UEC GL'!C51,'UDG GL'!C48)=0,"",IF($A$2="Ulnooweg Education Centre",'UEC GL'!C51,'UDG GL'!C48))</f>
      </c>
      <c r="D52" s="269">
        <f>IF(IF($A$2="Ulnooweg Education Centre",'UEC GL'!D51,'UDG GL'!D48)=0,"",IF($A$2="Ulnooweg Education Centre",'UEC GL'!D51,'UDG GL'!D48))</f>
      </c>
      <c r="E52" s="270"/>
      <c r="F52" s="269">
        <f>IF(IF($F$2="Ulnooweg Education Centre",'UEC GL'!A51,'UDG GL'!A48)=0,"",IF($F$2="Ulnooweg Education Centre",'UEC GL'!A51,'UDG GL'!A48))</f>
      </c>
      <c r="G52" s="269">
        <f>IF(IF($F$2="Ulnooweg Education Centre",'UEC GL'!B51,'UDG GL'!B48)=0,"",IF($F$2="Ulnooweg Education Centre",'UEC GL'!B51,'UDG GL'!B48))</f>
      </c>
      <c r="H52" s="269">
        <f>IF(IF($F$2="Ulnooweg Education Centre",'UEC GL'!C51,'UDG GL'!C48)=0,"",IF($F$2="Ulnooweg Education Centre",'UEC GL'!C51,'UDG GL'!C48))</f>
      </c>
      <c r="I52" s="269">
        <f>IF(IF($F$2="Ulnooweg Education Centre",'UEC GL'!D51,'UDG GL'!D48)=0,"",IF($F$2="Ulnooweg Education Centre",'UEC GL'!D51,'UDG GL'!D48))</f>
      </c>
    </row>
    <row r="53" ht="115.35" customHeight="1" spans="1:9" x14ac:dyDescent="0.25">
      <c r="A53" s="269">
        <f>IF(IF($A$2="Ulnooweg Education Centre",'UEC GL'!A52,'UDG GL'!A49)=0,"",IF($A$2="Ulnooweg Education Centre",'UEC GL'!A52,'UDG GL'!A49))</f>
      </c>
      <c r="B53" s="269">
        <f>IF(IF($A$2="Ulnooweg Education Centre",'UEC GL'!B52,'UDG GL'!B49)=0,"",IF($A$2="Ulnooweg Education Centre",'UEC GL'!B52,'UDG GL'!B49))</f>
      </c>
      <c r="C53" s="269">
        <f>IF(IF($A$2="Ulnooweg Education Centre",'UEC GL'!C52,'UDG GL'!C49)=0,"",IF($A$2="Ulnooweg Education Centre",'UEC GL'!C52,'UDG GL'!C49))</f>
      </c>
      <c r="D53" s="269">
        <f>IF(IF($A$2="Ulnooweg Education Centre",'UEC GL'!D52,'UDG GL'!D49)=0,"",IF($A$2="Ulnooweg Education Centre",'UEC GL'!D52,'UDG GL'!D49))</f>
      </c>
      <c r="E53" s="270"/>
      <c r="F53" s="269">
        <f>IF(IF($F$2="Ulnooweg Education Centre",'UEC GL'!A52,'UDG GL'!A49)=0,"",IF($F$2="Ulnooweg Education Centre",'UEC GL'!A52,'UDG GL'!A49))</f>
      </c>
      <c r="G53" s="269">
        <f>IF(IF($F$2="Ulnooweg Education Centre",'UEC GL'!B52,'UDG GL'!B49)=0,"",IF($F$2="Ulnooweg Education Centre",'UEC GL'!B52,'UDG GL'!B49))</f>
      </c>
      <c r="H53" s="269">
        <f>IF(IF($F$2="Ulnooweg Education Centre",'UEC GL'!C52,'UDG GL'!C49)=0,"",IF($F$2="Ulnooweg Education Centre",'UEC GL'!C52,'UDG GL'!C49))</f>
      </c>
      <c r="I53" s="269">
        <f>IF(IF($F$2="Ulnooweg Education Centre",'UEC GL'!D52,'UDG GL'!D49)=0,"",IF($F$2="Ulnooweg Education Centre",'UEC GL'!D52,'UDG GL'!D49))</f>
      </c>
    </row>
    <row r="54" ht="259.35" customHeight="1" spans="1:9" x14ac:dyDescent="0.25">
      <c r="A54" s="269">
        <f>IF(IF($A$2="Ulnooweg Education Centre",'UEC GL'!A53,'UDG GL'!A50)=0,"",IF($A$2="Ulnooweg Education Centre",'UEC GL'!A53,'UDG GL'!A50))</f>
      </c>
      <c r="B54" s="269">
        <f>IF(IF($A$2="Ulnooweg Education Centre",'UEC GL'!B53,'UDG GL'!B50)=0,"",IF($A$2="Ulnooweg Education Centre",'UEC GL'!B53,'UDG GL'!B50))</f>
      </c>
      <c r="C54" s="269">
        <f>IF(IF($A$2="Ulnooweg Education Centre",'UEC GL'!C53,'UDG GL'!C50)=0,"",IF($A$2="Ulnooweg Education Centre",'UEC GL'!C53,'UDG GL'!C50))</f>
      </c>
      <c r="D54" s="269">
        <f>IF(IF($A$2="Ulnooweg Education Centre",'UEC GL'!D53,'UDG GL'!D50)=0,"",IF($A$2="Ulnooweg Education Centre",'UEC GL'!D53,'UDG GL'!D50))</f>
      </c>
      <c r="E54" s="270"/>
      <c r="F54" s="269">
        <f>IF(IF($F$2="Ulnooweg Education Centre",'UEC GL'!A53,'UDG GL'!A50)=0,"",IF($F$2="Ulnooweg Education Centre",'UEC GL'!A53,'UDG GL'!A50))</f>
      </c>
      <c r="G54" s="269">
        <f>IF(IF($F$2="Ulnooweg Education Centre",'UEC GL'!B53,'UDG GL'!B50)=0,"",IF($F$2="Ulnooweg Education Centre",'UEC GL'!B53,'UDG GL'!B50))</f>
      </c>
      <c r="H54" s="269">
        <f>IF(IF($F$2="Ulnooweg Education Centre",'UEC GL'!C53,'UDG GL'!C50)=0,"",IF($F$2="Ulnooweg Education Centre",'UEC GL'!C53,'UDG GL'!C50))</f>
      </c>
      <c r="I54" s="269">
        <f>IF(IF($F$2="Ulnooweg Education Centre",'UEC GL'!D53,'UDG GL'!D50)=0,"",IF($F$2="Ulnooweg Education Centre",'UEC GL'!D53,'UDG GL'!D50))</f>
      </c>
    </row>
    <row r="55" ht="115.35" customHeight="1" spans="1:9" x14ac:dyDescent="0.25">
      <c r="A55" s="269">
        <f>IF(IF($A$2="Ulnooweg Education Centre",'UEC GL'!A54,'UDG GL'!A51)=0,"",IF($A$2="Ulnooweg Education Centre",'UEC GL'!A54,'UDG GL'!A51))</f>
      </c>
      <c r="B55" s="269">
        <f>IF(IF($A$2="Ulnooweg Education Centre",'UEC GL'!B54,'UDG GL'!B51)=0,"",IF($A$2="Ulnooweg Education Centre",'UEC GL'!B54,'UDG GL'!B51))</f>
      </c>
      <c r="C55" s="269">
        <f>IF(IF($A$2="Ulnooweg Education Centre",'UEC GL'!C54,'UDG GL'!C51)=0,"",IF($A$2="Ulnooweg Education Centre",'UEC GL'!C54,'UDG GL'!C51))</f>
      </c>
      <c r="D55" s="269">
        <f>IF(IF($A$2="Ulnooweg Education Centre",'UEC GL'!D54,'UDG GL'!D51)=0,"",IF($A$2="Ulnooweg Education Centre",'UEC GL'!D54,'UDG GL'!D51))</f>
      </c>
      <c r="E55" s="270"/>
      <c r="F55" s="269">
        <f>IF(IF($F$2="Ulnooweg Education Centre",'UEC GL'!A54,'UDG GL'!A51)=0,"",IF($F$2="Ulnooweg Education Centre",'UEC GL'!A54,'UDG GL'!A51))</f>
      </c>
      <c r="G55" s="269">
        <f>IF(IF($F$2="Ulnooweg Education Centre",'UEC GL'!B54,'UDG GL'!B51)=0,"",IF($F$2="Ulnooweg Education Centre",'UEC GL'!B54,'UDG GL'!B51))</f>
      </c>
      <c r="H55" s="269">
        <f>IF(IF($F$2="Ulnooweg Education Centre",'UEC GL'!C54,'UDG GL'!C51)=0,"",IF($F$2="Ulnooweg Education Centre",'UEC GL'!C54,'UDG GL'!C51))</f>
      </c>
      <c r="I55" s="269">
        <f>IF(IF($F$2="Ulnooweg Education Centre",'UEC GL'!D54,'UDG GL'!D51)=0,"",IF($F$2="Ulnooweg Education Centre",'UEC GL'!D54,'UDG GL'!D51))</f>
      </c>
    </row>
    <row r="56" ht="29.1" customHeight="1" spans="1:9" x14ac:dyDescent="0.25">
      <c r="A56" s="269">
        <f>IF(IF($A$2="Ulnooweg Education Centre",'UEC GL'!A55,'UDG GL'!A52)=0,"",IF($A$2="Ulnooweg Education Centre",'UEC GL'!A55,'UDG GL'!A52))</f>
      </c>
      <c r="B56" s="269">
        <f>IF(IF($A$2="Ulnooweg Education Centre",'UEC GL'!B55,'UDG GL'!B52)=0,"",IF($A$2="Ulnooweg Education Centre",'UEC GL'!B55,'UDG GL'!B52))</f>
      </c>
      <c r="C56" s="269">
        <f>IF(IF($A$2="Ulnooweg Education Centre",'UEC GL'!C55,'UDG GL'!C52)=0,"",IF($A$2="Ulnooweg Education Centre",'UEC GL'!C55,'UDG GL'!C52))</f>
      </c>
      <c r="D56" s="269">
        <f>IF(IF($A$2="Ulnooweg Education Centre",'UEC GL'!D55,'UDG GL'!D52)=0,"",IF($A$2="Ulnooweg Education Centre",'UEC GL'!D55,'UDG GL'!D52))</f>
      </c>
      <c r="E56" s="270"/>
      <c r="F56" s="269">
        <f>IF(IF($F$2="Ulnooweg Education Centre",'UEC GL'!A55,'UDG GL'!A52)=0,"",IF($F$2="Ulnooweg Education Centre",'UEC GL'!A55,'UDG GL'!A52))</f>
      </c>
      <c r="G56" s="269">
        <f>IF(IF($F$2="Ulnooweg Education Centre",'UEC GL'!B55,'UDG GL'!B52)=0,"",IF($F$2="Ulnooweg Education Centre",'UEC GL'!B55,'UDG GL'!B52))</f>
      </c>
      <c r="H56" s="269">
        <f>IF(IF($F$2="Ulnooweg Education Centre",'UEC GL'!C55,'UDG GL'!C52)=0,"",IF($F$2="Ulnooweg Education Centre",'UEC GL'!C55,'UDG GL'!C52))</f>
      </c>
      <c r="I56" s="269">
        <f>IF(IF($F$2="Ulnooweg Education Centre",'UEC GL'!D55,'UDG GL'!D52)=0,"",IF($F$2="Ulnooweg Education Centre",'UEC GL'!D55,'UDG GL'!D52))</f>
      </c>
    </row>
    <row r="57" spans="1:5" x14ac:dyDescent="0.25">
      <c r="A57" s="269">
        <f>IF(IF($A$2="Ulnooweg Education Centre",'UEC GL'!A56,'UDG GL'!A53)=0,"",IF($A$2="Ulnooweg Education Centre",'UEC GL'!A56,'UDG GL'!A53))</f>
      </c>
      <c r="B57" s="269">
        <f>IF(IF($A$2="Ulnooweg Education Centre",'UEC GL'!B56,'UDG GL'!B53)=0,"",IF($A$2="Ulnooweg Education Centre",'UEC GL'!B56,'UDG GL'!B53))</f>
      </c>
      <c r="C57" s="269">
        <f>IF(IF($A$2="Ulnooweg Education Centre",'UEC GL'!C56,'UDG GL'!C53)=0,"",IF($A$2="Ulnooweg Education Centre",'UEC GL'!C56,'UDG GL'!C53))</f>
      </c>
      <c r="D57" s="269">
        <f>IF(IF($A$2="Ulnooweg Education Centre",'UEC GL'!D56,'UDG GL'!D53)=0,"",IF($A$2="Ulnooweg Education Centre",'UEC GL'!D56,'UDG GL'!D53))</f>
      </c>
      <c r="E57" s="270"/>
    </row>
    <row r="58" spans="1:5" x14ac:dyDescent="0.25">
      <c r="A58" s="269">
        <f>IF(IF($A$2="Ulnooweg Education Centre",'UEC GL'!A57,'UDG GL'!A54)=0,"",IF($A$2="Ulnooweg Education Centre",'UEC GL'!A57,'UDG GL'!A54))</f>
      </c>
      <c r="B58" s="269">
        <f>IF(IF($A$2="Ulnooweg Education Centre",'UEC GL'!B57,'UDG GL'!B54)=0,"",IF($A$2="Ulnooweg Education Centre",'UEC GL'!B57,'UDG GL'!B54))</f>
      </c>
      <c r="C58" s="269">
        <f>IF(IF($A$2="Ulnooweg Education Centre",'UEC GL'!C57,'UDG GL'!C54)=0,"",IF($A$2="Ulnooweg Education Centre",'UEC GL'!C57,'UDG GL'!C54))</f>
      </c>
      <c r="D58" s="269">
        <f>IF(IF($A$2="Ulnooweg Education Centre",'UEC GL'!D57,'UDG GL'!D54)=0,"",IF($A$2="Ulnooweg Education Centre",'UEC GL'!D57,'UDG GL'!D54))</f>
      </c>
      <c r="E58" s="270"/>
    </row>
    <row r="59" spans="1:5" x14ac:dyDescent="0.25">
      <c r="A59" s="269">
        <f>IF(IF($A$2="Ulnooweg Education Centre",'UEC GL'!A58,'UDG GL'!A55)=0,"",IF($A$2="Ulnooweg Education Centre",'UEC GL'!A58,'UDG GL'!A55))</f>
      </c>
      <c r="B59" s="269">
        <f>IF(IF($A$2="Ulnooweg Education Centre",'UEC GL'!B58,'UDG GL'!B55)=0,"",IF($A$2="Ulnooweg Education Centre",'UEC GL'!B58,'UDG GL'!B55))</f>
      </c>
      <c r="C59" s="269">
        <f>IF(IF($A$2="Ulnooweg Education Centre",'UEC GL'!C58,'UDG GL'!C55)=0,"",IF($A$2="Ulnooweg Education Centre",'UEC GL'!C58,'UDG GL'!C55))</f>
      </c>
      <c r="D59" s="269">
        <f>IF(IF($A$2="Ulnooweg Education Centre",'UEC GL'!D58,'UDG GL'!D55)=0,"",IF($A$2="Ulnooweg Education Centre",'UEC GL'!D58,'UDG GL'!D55))</f>
      </c>
      <c r="E59" s="270"/>
    </row>
    <row r="60" spans="1:5" x14ac:dyDescent="0.25">
      <c r="A60" s="269">
        <f>IF(IF($A$2="Ulnooweg Education Centre",'UEC GL'!A59,'UDG GL'!A56)=0,"",IF($A$2="Ulnooweg Education Centre",'UEC GL'!A59,'UDG GL'!A56))</f>
      </c>
      <c r="B60" s="269">
        <f>IF(IF($A$2="Ulnooweg Education Centre",'UEC GL'!B59,'UDG GL'!B56)=0,"",IF($A$2="Ulnooweg Education Centre",'UEC GL'!B59,'UDG GL'!B56))</f>
      </c>
      <c r="C60" s="269">
        <f>IF(IF($A$2="Ulnooweg Education Centre",'UEC GL'!C59,'UDG GL'!C56)=0,"",IF($A$2="Ulnooweg Education Centre",'UEC GL'!C59,'UDG GL'!C56))</f>
      </c>
      <c r="D60" s="269">
        <f>IF(IF($A$2="Ulnooweg Education Centre",'UEC GL'!D59,'UDG GL'!D56)=0,"",IF($A$2="Ulnooweg Education Centre",'UEC GL'!D59,'UDG GL'!D56))</f>
      </c>
      <c r="E60" s="270"/>
    </row>
  </sheetData>
  <mergeCells count="2">
    <mergeCell ref="A1:D1"/>
    <mergeCell ref="F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BN1048576"/>
  <sheetViews>
    <sheetView workbookViewId="0" zoomScale="55" zoomScaleNormal="55">
      <selection activeCell="I6" sqref="I6"/>
    </sheetView>
  </sheetViews>
  <sheetFormatPr defaultRowHeight="0" outlineLevelRow="0" outlineLevelCol="0" x14ac:dyDescent="0.25" defaultColWidth="8.85546875" customHeight="1"/>
  <cols>
    <col min="1" max="1" width="0.42578125" customWidth="1"/>
    <col min="2" max="2" width="37.5703125" style="22" customWidth="1"/>
    <col min="3" max="3" width="31.42578125" style="22" customWidth="1"/>
    <col min="4" max="4" width="25" style="22" customWidth="1"/>
    <col min="5" max="5" width="23.5703125" style="22" customWidth="1"/>
    <col min="6" max="6" width="16.42578125" style="22" customWidth="1"/>
    <col min="7" max="7" width="30.85546875" style="22" customWidth="1"/>
    <col min="8" max="8" width="1.5703125" style="22" customWidth="1"/>
    <col min="9" max="9" width="4.42578125" style="22" customWidth="1"/>
    <col min="10" max="10" width="9.42578125" style="22" customWidth="1"/>
    <col min="11" max="11" width="16.42578125" style="22" customWidth="1"/>
    <col min="12" max="12" width="13.42578125" style="22" customWidth="1"/>
    <col min="13" max="13" width="7.85546875" style="22" customWidth="1"/>
    <col min="14" max="14" width="9.85546875" style="22" customWidth="1"/>
    <col min="15" max="15" width="2.140625" style="22" customWidth="1"/>
    <col min="16" max="16" width="1.42578125" style="22" customWidth="1"/>
    <col min="17" max="17" width="11.42578125" style="22" hidden="1" customWidth="1"/>
    <col min="18" max="18" width="9.42578125" style="22" hidden="1" customWidth="1"/>
    <col min="19" max="20" width="11.42578125" style="22" hidden="1" customWidth="1"/>
    <col min="21" max="21" width="10.42578125" style="22" hidden="1" customWidth="1"/>
    <col min="22" max="22" width="13.5703125" style="22" hidden="1" customWidth="1"/>
    <col min="23" max="23" width="2.42578125" style="22" hidden="1" customWidth="1"/>
    <col min="24" max="16383" style="22" hidden="1" customWidth="1"/>
    <col min="16384" max="16384" width="0.85546875" style="22" hidden="1" customWidth="1"/>
  </cols>
  <sheetData>
    <row r="1" ht="15.75" customHeight="1" spans="1:6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4"/>
      <c r="Q1" s="2"/>
      <c r="R1" s="2"/>
      <c r="S1" s="2"/>
      <c r="T1" s="2"/>
      <c r="U1" s="2"/>
      <c r="V1" s="178"/>
      <c r="W1" s="2"/>
      <c r="X1" s="2"/>
      <c r="Y1" s="2"/>
      <c r="Z1" s="2"/>
      <c r="AA1" t="s">
        <v>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ht="29.25" customHeight="1" spans="1:37" x14ac:dyDescent="0.25">
      <c r="A2" s="22"/>
      <c r="B2" s="114" t="s">
        <v>98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79"/>
      <c r="N2" s="180" t="str">
        <f>'Expense Report'!U2</f>
        <v>V23.09.07</v>
      </c>
      <c r="O2" s="116"/>
      <c r="P2" s="181"/>
      <c r="Q2" s="179"/>
      <c r="R2" s="179"/>
      <c r="S2" s="179"/>
      <c r="T2" s="115"/>
      <c r="U2" s="115"/>
      <c r="V2" s="116" t="s">
        <v>99</v>
      </c>
      <c r="W2" s="22"/>
      <c r="X2" s="22"/>
      <c r="Y2" s="22"/>
      <c r="Z2" s="22" t="s">
        <v>3</v>
      </c>
      <c r="AA2" s="22"/>
      <c r="AC2">
        <v>1</v>
      </c>
      <c r="AD2">
        <f>AC2+1</f>
        <v>2</v>
      </c>
      <c r="AE2">
        <f t="shared" ref="AE2:AK2" si="0">AD2+1</f>
        <v>3</v>
      </c>
      <c r="AF2">
        <f t="shared" si="0"/>
        <v>4</v>
      </c>
      <c r="AG2">
        <f t="shared" si="0"/>
        <v>5</v>
      </c>
      <c r="AH2">
        <f t="shared" si="0"/>
        <v>6</v>
      </c>
      <c r="AI2">
        <f t="shared" si="0"/>
        <v>7</v>
      </c>
      <c r="AJ2">
        <f t="shared" si="0"/>
        <v>8</v>
      </c>
      <c r="AK2">
        <f t="shared" si="0"/>
        <v>9</v>
      </c>
    </row>
    <row r="3" ht="21" customHeight="1" spans="1:28" x14ac:dyDescent="0.25">
      <c r="A3" s="22"/>
      <c r="B3" s="182" t="s">
        <v>4</v>
      </c>
      <c r="C3" s="183" t="str">
        <f>'Expense Report'!C3</f>
        <v>Ulnooweg Education Centre</v>
      </c>
      <c r="D3" s="183"/>
      <c r="E3" s="22"/>
      <c r="F3" s="22"/>
      <c r="G3" s="22"/>
      <c r="H3" s="184"/>
      <c r="I3" s="184"/>
      <c r="J3" s="184"/>
      <c r="K3" s="184"/>
      <c r="L3" s="184"/>
      <c r="M3" s="184"/>
      <c r="N3" s="184"/>
      <c r="O3" s="185"/>
      <c r="P3" s="22"/>
      <c r="Q3" s="31"/>
      <c r="R3" s="31"/>
      <c r="S3" s="31"/>
      <c r="T3" s="31"/>
      <c r="U3" s="31"/>
      <c r="V3" s="32"/>
      <c r="W3" s="22"/>
      <c r="X3" s="22"/>
      <c r="Y3" s="22">
        <v>1</v>
      </c>
      <c r="Z3" s="33">
        <f>IF(C3="Ulnooweg Education Centre","","ESDC - GG")</f>
      </c>
      <c r="AA3" s="33" t="s">
        <v>52</v>
      </c>
      <c r="AB3" s="8" t="s">
        <v>7</v>
      </c>
    </row>
    <row r="4" ht="21" customHeight="1" spans="1:37" x14ac:dyDescent="0.25">
      <c r="A4" s="22"/>
      <c r="B4" s="182" t="s">
        <v>8</v>
      </c>
      <c r="C4" s="183" t="str">
        <f>'Expense Report'!C4</f>
        <v>PUT NAME HERE</v>
      </c>
      <c r="D4" s="183"/>
      <c r="E4" s="22"/>
      <c r="F4" s="22"/>
      <c r="G4" s="22"/>
      <c r="H4" s="184"/>
      <c r="I4" s="184"/>
      <c r="J4" s="184"/>
      <c r="K4" s="184"/>
      <c r="L4" s="184"/>
      <c r="M4" s="184"/>
      <c r="N4" s="184"/>
      <c r="O4" s="186"/>
      <c r="P4" s="22"/>
      <c r="Q4" s="22"/>
      <c r="R4" s="22"/>
      <c r="S4" s="22"/>
      <c r="T4" s="22"/>
      <c r="U4" s="22"/>
      <c r="V4" s="37"/>
      <c r="W4" s="22"/>
      <c r="X4" s="22"/>
      <c r="Y4" s="22">
        <v>2</v>
      </c>
      <c r="Z4" s="22" t="str">
        <f>IF($C$3&lt;&gt;"Ulnooweg Education Centre","",AA11)</f>
        <v>Whole Foods Foundation</v>
      </c>
      <c r="AA4" s="33" t="s">
        <v>52</v>
      </c>
      <c r="AB4" s="8" t="s">
        <v>10</v>
      </c>
      <c r="AH4" t="s">
        <v>71</v>
      </c>
      <c r="AI4" t="s">
        <v>72</v>
      </c>
      <c r="AJ4" t="s">
        <v>73</v>
      </c>
      <c r="AK4" t="s">
        <v>74</v>
      </c>
    </row>
    <row r="5" ht="21" customHeight="1" spans="1:37" x14ac:dyDescent="0.25">
      <c r="A5" s="22"/>
      <c r="B5" s="182" t="s">
        <v>11</v>
      </c>
      <c r="C5" s="183" t="str">
        <f>VLOOKUP(C4,'UEC Name List'!C:D,2,FALSE)</f>
        <v>-----------</v>
      </c>
      <c r="D5" s="183"/>
      <c r="E5" s="22"/>
      <c r="F5" s="22"/>
      <c r="G5" s="22"/>
      <c r="H5" s="184"/>
      <c r="I5" s="184"/>
      <c r="J5" s="184"/>
      <c r="K5" s="184"/>
      <c r="L5" s="184"/>
      <c r="M5" s="184"/>
      <c r="N5" s="184"/>
      <c r="O5" s="186"/>
      <c r="P5" s="22"/>
      <c r="Q5" s="22"/>
      <c r="R5" s="22"/>
      <c r="S5" s="22"/>
      <c r="T5" s="22"/>
      <c r="U5" s="22"/>
      <c r="V5" s="37"/>
      <c r="W5" s="22"/>
      <c r="X5" s="22"/>
      <c r="Y5" s="22">
        <v>3</v>
      </c>
      <c r="Z5" s="22">
        <f>IF($C$3&lt;&gt;"Ulnooweg Education Centre","",AA12)</f>
        <v>0</v>
      </c>
      <c r="AA5" s="33" t="s">
        <v>52</v>
      </c>
      <c r="AB5" s="8" t="s">
        <v>12</v>
      </c>
      <c r="AH5">
        <v>21.9</v>
      </c>
      <c r="AI5">
        <v>22.15</v>
      </c>
      <c r="AJ5">
        <v>54.4</v>
      </c>
      <c r="AK5">
        <v>17.3</v>
      </c>
    </row>
    <row r="6" ht="42" customHeight="1" spans="1:28" x14ac:dyDescent="0.25">
      <c r="A6" s="22"/>
      <c r="B6" s="182" t="s">
        <v>75</v>
      </c>
      <c r="C6" s="187" t="str">
        <f>'Expense Report'!C6</f>
        <v>Nova Scotia</v>
      </c>
      <c r="D6" s="187"/>
      <c r="E6" s="22"/>
      <c r="F6" s="22"/>
      <c r="G6" s="22"/>
      <c r="H6" s="184"/>
      <c r="I6" s="184"/>
      <c r="J6" s="184"/>
      <c r="K6" s="184"/>
      <c r="L6" s="184"/>
      <c r="M6" s="184"/>
      <c r="N6" s="184"/>
      <c r="O6" s="186"/>
      <c r="P6" s="22"/>
      <c r="Q6" s="22"/>
      <c r="R6" s="22"/>
      <c r="S6" s="22"/>
      <c r="T6" s="22"/>
      <c r="U6" s="22"/>
      <c r="V6" s="37"/>
      <c r="W6" s="22"/>
      <c r="X6" s="22"/>
      <c r="Y6" s="22">
        <v>4</v>
      </c>
      <c r="Z6" s="22">
        <f>IF($C$3&lt;&gt;"Ulnooweg Education Centre","",AA13)</f>
        <v>0</v>
      </c>
      <c r="AA6" s="33" t="s">
        <v>52</v>
      </c>
      <c r="AB6" s="8" t="s">
        <v>14</v>
      </c>
    </row>
    <row r="7" ht="42" customHeight="1" spans="1:28" x14ac:dyDescent="0.25">
      <c r="A7" s="22"/>
      <c r="B7" s="182" t="s">
        <v>100</v>
      </c>
      <c r="C7" s="188">
        <f>'Expense Report'!C7</f>
        <v>44927</v>
      </c>
      <c r="D7" s="188"/>
      <c r="E7" s="22"/>
      <c r="F7" s="22"/>
      <c r="G7" s="22"/>
      <c r="H7" s="189"/>
      <c r="I7" s="184"/>
      <c r="J7" s="184"/>
      <c r="K7" s="184"/>
      <c r="L7" s="184"/>
      <c r="M7" s="184"/>
      <c r="N7" s="184"/>
      <c r="O7" s="186"/>
      <c r="P7" s="22"/>
      <c r="Q7" s="22"/>
      <c r="R7" s="22"/>
      <c r="S7" s="22"/>
      <c r="T7" s="22"/>
      <c r="U7" s="22"/>
      <c r="V7" s="37"/>
      <c r="W7" s="22"/>
      <c r="X7" s="22"/>
      <c r="Y7" s="22">
        <v>5</v>
      </c>
      <c r="Z7" s="22" t="s">
        <v>40</v>
      </c>
      <c r="AA7" s="33" t="s">
        <v>52</v>
      </c>
      <c r="AB7" s="8" t="s">
        <v>17</v>
      </c>
    </row>
    <row r="8" ht="42" customHeight="1" spans="1:28" x14ac:dyDescent="0.25">
      <c r="A8" s="22"/>
      <c r="B8" s="182" t="s">
        <v>101</v>
      </c>
      <c r="C8" s="190">
        <f>'Expense Report'!C8</f>
        <v>44927</v>
      </c>
      <c r="D8" s="190"/>
      <c r="E8" s="22"/>
      <c r="F8" s="22"/>
      <c r="G8" s="22"/>
      <c r="H8" s="184"/>
      <c r="I8" s="184"/>
      <c r="J8" s="184"/>
      <c r="K8" s="184"/>
      <c r="L8" s="184"/>
      <c r="M8" s="184"/>
      <c r="N8" s="184"/>
      <c r="O8" s="186"/>
      <c r="P8" s="22"/>
      <c r="Q8" s="22"/>
      <c r="R8" s="22"/>
      <c r="S8" s="22"/>
      <c r="T8" s="22"/>
      <c r="U8" s="22"/>
      <c r="V8" s="37"/>
      <c r="W8" s="22"/>
      <c r="X8" s="22"/>
      <c r="Y8" s="22"/>
      <c r="Z8" s="22"/>
      <c r="AA8" s="33"/>
      <c r="AB8" s="8"/>
    </row>
    <row r="9" ht="21.75" customHeight="1" spans="1:28" x14ac:dyDescent="0.25">
      <c r="A9" s="22"/>
      <c r="B9" s="182" t="s">
        <v>16</v>
      </c>
      <c r="C9" s="191"/>
      <c r="D9" s="191"/>
      <c r="H9" s="184"/>
      <c r="I9" s="184"/>
      <c r="J9" s="184"/>
      <c r="K9" s="184"/>
      <c r="L9" s="184"/>
      <c r="M9" s="184"/>
      <c r="N9" s="184"/>
      <c r="O9" s="186"/>
      <c r="V9" s="37"/>
      <c r="Y9" s="22">
        <v>7</v>
      </c>
      <c r="Z9" s="22" t="s">
        <v>80</v>
      </c>
      <c r="AA9" s="33" t="s">
        <v>52</v>
      </c>
      <c r="AB9" s="34" t="s">
        <v>27</v>
      </c>
    </row>
    <row r="10" ht="21" customHeight="1" spans="1:28" x14ac:dyDescent="0.25">
      <c r="A10" s="22"/>
      <c r="B10" s="182" t="s">
        <v>18</v>
      </c>
      <c r="C10" s="192"/>
      <c r="D10" s="193"/>
      <c r="H10" s="184"/>
      <c r="I10" s="184"/>
      <c r="J10" s="184"/>
      <c r="K10" s="184"/>
      <c r="L10" s="184"/>
      <c r="M10" s="184"/>
      <c r="N10" s="184"/>
      <c r="O10" s="186"/>
      <c r="V10" s="37"/>
      <c r="W10" s="130"/>
      <c r="Y10" s="22">
        <v>8</v>
      </c>
      <c r="AA10" s="33" t="s">
        <v>52</v>
      </c>
      <c r="AB10" s="34" t="s">
        <v>31</v>
      </c>
    </row>
    <row r="11" ht="21" customHeight="1" spans="1:28" x14ac:dyDescent="0.25">
      <c r="A11" s="22"/>
      <c r="B11" s="182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94"/>
      <c r="U11" s="38"/>
      <c r="V11" s="37"/>
      <c r="Y11" s="22">
        <v>9</v>
      </c>
      <c r="AA11" s="22" t="s">
        <v>33</v>
      </c>
      <c r="AB11" s="60" t="s">
        <v>29</v>
      </c>
    </row>
    <row r="12" ht="63" customHeight="1" spans="1:28" x14ac:dyDescent="0.25">
      <c r="A12" s="22"/>
      <c r="B12" s="195" t="s">
        <v>20</v>
      </c>
      <c r="C12" s="196" t="s">
        <v>102</v>
      </c>
      <c r="D12" s="197" t="s">
        <v>3</v>
      </c>
      <c r="E12" s="197" t="s">
        <v>46</v>
      </c>
      <c r="F12" s="197" t="s">
        <v>47</v>
      </c>
      <c r="G12" s="198" t="s">
        <v>48</v>
      </c>
      <c r="H12" s="199"/>
      <c r="I12" s="200"/>
      <c r="J12" s="201" t="s">
        <v>49</v>
      </c>
      <c r="K12" s="201" t="s">
        <v>103</v>
      </c>
      <c r="L12" s="201" t="s">
        <v>104</v>
      </c>
      <c r="M12" s="198" t="s">
        <v>26</v>
      </c>
      <c r="N12" s="200"/>
      <c r="O12" s="186"/>
      <c r="P12" s="202"/>
      <c r="Q12" s="203"/>
      <c r="R12" s="203"/>
      <c r="S12" s="203"/>
      <c r="T12" s="203"/>
      <c r="U12" s="204"/>
      <c r="V12" s="205"/>
      <c r="W12" s="22"/>
      <c r="AB12" s="7"/>
    </row>
    <row r="13" ht="45" customHeight="1" spans="1:28" x14ac:dyDescent="0.25">
      <c r="A13" s="22"/>
      <c r="B13" s="206">
        <f>IF('Expense Report'!B13="","",'Expense Report'!B13)</f>
      </c>
      <c r="C13" s="207">
        <f>IF('Expense Report'!E13&lt;&gt;"",'Expense Report'!E13,"")</f>
      </c>
      <c r="D13" s="208">
        <f>IF('Expense Report'!C13="","",'Expense Report'!C13)</f>
      </c>
      <c r="E13" s="209">
        <f>IF(B13="","",INDEX('UEC Codes'!$A$1:$H$23,MATCH(D13,'UEC Codes'!$D$1:$D$23,0),5))</f>
      </c>
      <c r="F13" s="209">
        <f>IF(B13="","",INDEX('UEC Codes'!$A$1:$H$41,MATCH('Expense Report'!D13,'UEC Codes'!$C$1:$C$41,0),2))</f>
      </c>
      <c r="G13" s="210">
        <f>IF(B13="","",INDEX('Dynamic GL'!$F$1:$I$57,MATCH('Expense Report'!F13,'Dynamic GL'!$G$1:$G$57,0),2))</f>
      </c>
      <c r="H13" s="211"/>
      <c r="I13" s="212"/>
      <c r="J13" s="213">
        <f>IF(B13="","",INDEX('Dynamic GL'!$F$1:$I$57,MATCH('Expense Report'!F13,'Dynamic GL'!$G$1:$G$57,0),1))</f>
      </c>
      <c r="K13" s="214">
        <f>M13-L13</f>
        <v>0</v>
      </c>
      <c r="L13" s="215">
        <f>IF('Expense Report'!G13="Yes",('Expense Report'!O13+'Expense Report'!Q13),'Expense Report'!S13)</f>
        <v>0</v>
      </c>
      <c r="M13" s="216">
        <f>'Expense Report'!U13</f>
        <v>0</v>
      </c>
      <c r="N13" s="217"/>
      <c r="O13" s="186"/>
      <c r="P13" s="107"/>
      <c r="Q13" s="218"/>
      <c r="R13" s="218"/>
      <c r="S13" s="218"/>
      <c r="T13" s="219"/>
      <c r="U13" s="220"/>
      <c r="V13" s="107"/>
      <c r="W13" s="22"/>
      <c r="AB13" s="7"/>
    </row>
    <row r="14" ht="45" customHeight="1" spans="1:28" x14ac:dyDescent="0.25">
      <c r="A14" s="22"/>
      <c r="B14" s="206">
        <f>IF('Expense Report'!B14="","",'Expense Report'!B14)</f>
      </c>
      <c r="C14" s="207">
        <f>IF('Expense Report'!E14&lt;&gt;"",'Expense Report'!E14,"")</f>
      </c>
      <c r="D14" s="208">
        <f>IF('Expense Report'!C14="","",'Expense Report'!C14)</f>
      </c>
      <c r="E14" s="209">
        <f>IF(B14="","",INDEX('UEC Codes'!$A$1:$H$23,MATCH(D14,'UEC Codes'!$D$1:$D$23,0),5))</f>
      </c>
      <c r="F14" s="209">
        <f>IF(B14="","",INDEX('UEC Codes'!$A$1:$H$41,MATCH('Expense Report'!D14,'UEC Codes'!$C$1:$C$41,0),2))</f>
      </c>
      <c r="G14" s="210">
        <f>IF(B14="","",INDEX('Dynamic GL'!$F$1:$I$57,MATCH('Expense Report'!F14,'Dynamic GL'!$G$1:$G$57,0),2))</f>
      </c>
      <c r="H14" s="211"/>
      <c r="I14" s="212"/>
      <c r="J14" s="213">
        <f>IF(B14="","",INDEX('Dynamic GL'!$F$1:$I$57,MATCH('Expense Report'!F14,'Dynamic GL'!$G$1:$G$57,0),1))</f>
      </c>
      <c r="K14" s="214">
        <f t="shared" ref="K14:K22" si="1">M14-L14</f>
        <v>0</v>
      </c>
      <c r="L14" s="215">
        <f>IF('Expense Report'!G14="Yes",('Expense Report'!O14+'Expense Report'!Q14),'Expense Report'!S14)</f>
        <v>0</v>
      </c>
      <c r="M14" s="216">
        <f>'Expense Report'!U14</f>
        <v>0</v>
      </c>
      <c r="N14" s="217"/>
      <c r="O14" s="186"/>
      <c r="P14" s="107"/>
      <c r="Q14" s="218"/>
      <c r="R14" s="218"/>
      <c r="S14" s="218"/>
      <c r="T14" s="219"/>
      <c r="U14" s="220"/>
      <c r="V14" s="107"/>
      <c r="W14" s="22"/>
      <c r="AB14" s="7"/>
    </row>
    <row r="15" ht="45" customHeight="1" spans="1:28" x14ac:dyDescent="0.25">
      <c r="A15" s="22"/>
      <c r="B15" s="206">
        <f>IF('Expense Report'!B15="","",'Expense Report'!B15)</f>
      </c>
      <c r="C15" s="207">
        <f>IF('Expense Report'!E15&lt;&gt;"",'Expense Report'!E15,"")</f>
      </c>
      <c r="D15" s="208">
        <f>IF('Expense Report'!C15="","",'Expense Report'!C15)</f>
      </c>
      <c r="E15" s="209">
        <f>IF(B15="","",INDEX('UEC Codes'!$A$1:$H$23,MATCH(D15,'UEC Codes'!$D$1:$D$23,0),5))</f>
      </c>
      <c r="F15" s="209">
        <f>IF(B15="","",INDEX('UEC Codes'!$A$1:$H$41,MATCH('Expense Report'!D15,'UEC Codes'!$C$1:$C$41,0),2))</f>
      </c>
      <c r="G15" s="210">
        <f>IF(B15="","",INDEX('Dynamic GL'!$F$1:$I$57,MATCH('Expense Report'!F15,'Dynamic GL'!$G$1:$G$57,0),2))</f>
      </c>
      <c r="H15" s="211"/>
      <c r="I15" s="212"/>
      <c r="J15" s="213">
        <f>IF(B15="","",INDEX('Dynamic GL'!$F$1:$I$57,MATCH('Expense Report'!F15,'Dynamic GL'!$G$1:$G$57,0),1))</f>
      </c>
      <c r="K15" s="214">
        <f t="shared" si="1"/>
        <v>0</v>
      </c>
      <c r="L15" s="215">
        <f>IF('Expense Report'!G15="Yes",('Expense Report'!O15+'Expense Report'!Q15),'Expense Report'!S15)</f>
        <v>0</v>
      </c>
      <c r="M15" s="216">
        <f>'Expense Report'!U15</f>
        <v>0</v>
      </c>
      <c r="N15" s="217"/>
      <c r="O15" s="186"/>
      <c r="P15" s="107"/>
      <c r="Q15" s="218"/>
      <c r="R15" s="218"/>
      <c r="S15" s="218"/>
      <c r="T15" s="219"/>
      <c r="U15" s="220"/>
      <c r="V15" s="107"/>
      <c r="W15" s="22"/>
      <c r="AB15" s="7"/>
    </row>
    <row r="16" ht="45" customHeight="1" spans="1:28" x14ac:dyDescent="0.25">
      <c r="A16" s="22"/>
      <c r="B16" s="206">
        <f>IF('Expense Report'!B16="","",'Expense Report'!B16)</f>
      </c>
      <c r="C16" s="207">
        <f>IF('Expense Report'!E16&lt;&gt;"",'Expense Report'!E16,"")</f>
      </c>
      <c r="D16" s="208">
        <f>IF('Expense Report'!C16="","",'Expense Report'!C16)</f>
      </c>
      <c r="E16" s="209">
        <f>IF(B16="","",INDEX('UEC Codes'!$A$1:$H$23,MATCH(D16,'UEC Codes'!$D$1:$D$23,0),5))</f>
      </c>
      <c r="F16" s="209">
        <f>IF(B16="","",INDEX('UEC Codes'!$A$1:$H$41,MATCH('Expense Report'!D16,'UEC Codes'!$C$1:$C$41,0),2))</f>
      </c>
      <c r="G16" s="210">
        <f>IF(B16="","",INDEX('Dynamic GL'!$F$1:$I$57,MATCH('Expense Report'!F16,'Dynamic GL'!$G$1:$G$57,0),2))</f>
      </c>
      <c r="H16" s="211"/>
      <c r="I16" s="212"/>
      <c r="J16" s="213">
        <f>IF(B16="","",INDEX('Dynamic GL'!$F$1:$I$57,MATCH('Expense Report'!F16,'Dynamic GL'!$G$1:$G$57,0),1))</f>
      </c>
      <c r="K16" s="214">
        <f t="shared" si="1"/>
        <v>0</v>
      </c>
      <c r="L16" s="215">
        <f>IF('Expense Report'!G16="Yes",('Expense Report'!O16+'Expense Report'!Q16),'Expense Report'!S16)</f>
        <v>0</v>
      </c>
      <c r="M16" s="216">
        <f>'Expense Report'!U16</f>
        <v>0</v>
      </c>
      <c r="N16" s="217"/>
      <c r="O16" s="186"/>
      <c r="P16" s="107"/>
      <c r="Q16" s="218"/>
      <c r="R16" s="218"/>
      <c r="S16" s="218"/>
      <c r="T16" s="219"/>
      <c r="U16" s="220"/>
      <c r="V16" s="107"/>
      <c r="W16" s="22"/>
      <c r="AB16" s="7"/>
    </row>
    <row r="17" ht="45" customHeight="1" spans="1:23" x14ac:dyDescent="0.25">
      <c r="A17" s="22"/>
      <c r="B17" s="206">
        <f>IF('Expense Report'!B17="","",'Expense Report'!B17)</f>
      </c>
      <c r="C17" s="207">
        <f>IF('Expense Report'!E17&lt;&gt;"",'Expense Report'!E17,"")</f>
      </c>
      <c r="D17" s="208">
        <f>IF('Expense Report'!C17="","",'Expense Report'!C17)</f>
      </c>
      <c r="E17" s="209">
        <f>IF(B17="","",INDEX('UEC Codes'!$A$1:$H$23,MATCH(D17,'UEC Codes'!$D$1:$D$23,0),5))</f>
      </c>
      <c r="F17" s="209">
        <f>IF(B17="","",INDEX('UEC Codes'!$A$1:$H$41,MATCH('Expense Report'!D17,'UEC Codes'!$C$1:$C$41,0),2))</f>
      </c>
      <c r="G17" s="210">
        <f>IF(B17="","",INDEX('Dynamic GL'!$F$1:$I$57,MATCH('Expense Report'!F17,'Dynamic GL'!$G$1:$G$57,0),2))</f>
      </c>
      <c r="H17" s="211"/>
      <c r="I17" s="212"/>
      <c r="J17" s="213">
        <f>IF(B17="","",INDEX('Dynamic GL'!$F$1:$I$57,MATCH('Expense Report'!F17,'Dynamic GL'!$G$1:$G$57,0),1))</f>
      </c>
      <c r="K17" s="214">
        <f t="shared" si="1"/>
        <v>0</v>
      </c>
      <c r="L17" s="215">
        <f>IF('Expense Report'!G17="Yes",('Expense Report'!O17+'Expense Report'!Q17),'Expense Report'!S17)</f>
        <v>0</v>
      </c>
      <c r="M17" s="216">
        <f>'Expense Report'!U17</f>
        <v>0</v>
      </c>
      <c r="N17" s="217"/>
      <c r="O17" s="186"/>
      <c r="P17" s="107"/>
      <c r="Q17" s="218"/>
      <c r="R17" s="218"/>
      <c r="S17" s="218"/>
      <c r="T17" s="219"/>
      <c r="U17" s="220"/>
      <c r="V17" s="107"/>
      <c r="W17" s="22"/>
    </row>
    <row r="18" ht="45" customHeight="1" spans="1:23" x14ac:dyDescent="0.25">
      <c r="A18" s="22"/>
      <c r="B18" s="206">
        <f>IF('Expense Report'!B18="","",'Expense Report'!B18)</f>
      </c>
      <c r="C18" s="207">
        <f>IF('Expense Report'!E18&lt;&gt;"",'Expense Report'!E18,"")</f>
      </c>
      <c r="D18" s="208">
        <f>IF('Expense Report'!C18="","",'Expense Report'!C18)</f>
      </c>
      <c r="E18" s="209">
        <f>IF(B18="","",INDEX('UEC Codes'!$A$1:$H$23,MATCH(D18,'UEC Codes'!$D$1:$D$23,0),5))</f>
      </c>
      <c r="F18" s="209">
        <f>IF(B18="","",INDEX('UEC Codes'!$A$1:$H$41,MATCH('Expense Report'!D18,'UEC Codes'!$C$1:$C$41,0),2))</f>
      </c>
      <c r="G18" s="210">
        <f>IF(B18="","",INDEX('Dynamic GL'!$F$1:$I$57,MATCH('Expense Report'!F18,'Dynamic GL'!$G$1:$G$57,0),2))</f>
      </c>
      <c r="H18" s="211"/>
      <c r="I18" s="212"/>
      <c r="J18" s="213">
        <f>IF(B18="","",INDEX('Dynamic GL'!$F$1:$I$57,MATCH('Expense Report'!F18,'Dynamic GL'!$G$1:$G$57,0),1))</f>
      </c>
      <c r="K18" s="214">
        <f t="shared" si="1"/>
        <v>0</v>
      </c>
      <c r="L18" s="215">
        <f>IF('Expense Report'!G18="Yes",('Expense Report'!O18+'Expense Report'!Q18),'Expense Report'!S18)</f>
        <v>0</v>
      </c>
      <c r="M18" s="216">
        <f>'Expense Report'!U18</f>
        <v>0</v>
      </c>
      <c r="N18" s="217"/>
      <c r="O18" s="186"/>
      <c r="P18" s="107"/>
      <c r="Q18" s="218"/>
      <c r="R18" s="218"/>
      <c r="S18" s="218"/>
      <c r="T18" s="219"/>
      <c r="U18" s="220"/>
      <c r="V18" s="107"/>
      <c r="W18" s="22"/>
    </row>
    <row r="19" ht="45" customHeight="1" spans="1:23" x14ac:dyDescent="0.25">
      <c r="A19" s="22"/>
      <c r="B19" s="206">
        <f>IF('Expense Report'!B19="","",'Expense Report'!B19)</f>
      </c>
      <c r="C19" s="207">
        <f>IF('Expense Report'!E19&lt;&gt;"",'Expense Report'!E19,"")</f>
      </c>
      <c r="D19" s="208">
        <f>IF('Expense Report'!C19="","",'Expense Report'!C19)</f>
      </c>
      <c r="E19" s="209">
        <f>IF(B19="","",INDEX('UEC Codes'!$A$1:$H$23,MATCH(D19,'UEC Codes'!$D$1:$D$23,0),5))</f>
      </c>
      <c r="F19" s="209">
        <f>IF(B19="","",INDEX('UEC Codes'!$A$1:$H$41,MATCH('Expense Report'!D19,'UEC Codes'!$C$1:$C$41,0),2))</f>
      </c>
      <c r="G19" s="210">
        <f>IF(B19="","",INDEX('Dynamic GL'!$F$1:$I$57,MATCH('Expense Report'!F19,'Dynamic GL'!$G$1:$G$57,0),2))</f>
      </c>
      <c r="H19" s="211"/>
      <c r="I19" s="212"/>
      <c r="J19" s="213">
        <f>IF(B19="","",INDEX('Dynamic GL'!$F$1:$I$57,MATCH('Expense Report'!F19,'Dynamic GL'!$G$1:$G$57,0),1))</f>
      </c>
      <c r="K19" s="214">
        <f t="shared" si="1"/>
        <v>0</v>
      </c>
      <c r="L19" s="215">
        <f>IF('Expense Report'!G19="Yes",('Expense Report'!O19+'Expense Report'!Q19),'Expense Report'!S19)</f>
        <v>0</v>
      </c>
      <c r="M19" s="216">
        <f>'Expense Report'!U19</f>
        <v>0</v>
      </c>
      <c r="N19" s="217"/>
      <c r="O19" s="186"/>
      <c r="P19" s="107"/>
      <c r="Q19" s="218"/>
      <c r="R19" s="218"/>
      <c r="S19" s="218"/>
      <c r="T19" s="219"/>
      <c r="U19" s="220"/>
      <c r="V19" s="107"/>
      <c r="W19" s="22"/>
    </row>
    <row r="20" ht="45" customHeight="1" spans="1:23" x14ac:dyDescent="0.25">
      <c r="A20" s="22"/>
      <c r="B20" s="206">
        <f>IF('Expense Report'!B20="","",'Expense Report'!B20)</f>
      </c>
      <c r="C20" s="207">
        <f>IF('Expense Report'!E20&lt;&gt;"",'Expense Report'!E20,"")</f>
      </c>
      <c r="D20" s="208">
        <f>IF('Expense Report'!C20="","",'Expense Report'!C20)</f>
      </c>
      <c r="E20" s="209">
        <f>IF(B20="","",INDEX('UEC Codes'!$A$1:$H$23,MATCH(D20,'UEC Codes'!$D$1:$D$23,0),5))</f>
      </c>
      <c r="F20" s="209">
        <f>IF(B20="","",INDEX('UEC Codes'!$A$1:$H$41,MATCH('Expense Report'!D20,'UEC Codes'!$C$1:$C$41,0),2))</f>
      </c>
      <c r="G20" s="210">
        <f>IF(B20="","",INDEX('Dynamic GL'!$F$1:$I$57,MATCH('Expense Report'!F20,'Dynamic GL'!$G$1:$G$57,0),2))</f>
      </c>
      <c r="H20" s="211"/>
      <c r="I20" s="212"/>
      <c r="J20" s="213">
        <f>IF(B20="","",INDEX('Dynamic GL'!$F$1:$I$57,MATCH('Expense Report'!F20,'Dynamic GL'!$G$1:$G$57,0),1))</f>
      </c>
      <c r="K20" s="214">
        <f t="shared" si="1"/>
        <v>0</v>
      </c>
      <c r="L20" s="215">
        <f>IF('Expense Report'!G20="Yes",('Expense Report'!O20+'Expense Report'!Q20),'Expense Report'!S20)</f>
        <v>0</v>
      </c>
      <c r="M20" s="216">
        <f>'Expense Report'!U20</f>
        <v>0</v>
      </c>
      <c r="N20" s="217"/>
      <c r="O20" s="186"/>
      <c r="P20" s="107"/>
      <c r="Q20" s="218"/>
      <c r="R20" s="218"/>
      <c r="S20" s="218"/>
      <c r="T20" s="219"/>
      <c r="U20" s="220"/>
      <c r="V20" s="107"/>
      <c r="W20" s="22"/>
    </row>
    <row r="21" ht="45" customHeight="1" spans="1:23" x14ac:dyDescent="0.25">
      <c r="A21" s="22"/>
      <c r="B21" s="206">
        <f>IF('Expense Report'!B21="","",'Expense Report'!B21)</f>
      </c>
      <c r="C21" s="207">
        <f>IF('Expense Report'!E21&lt;&gt;"",'Expense Report'!E21,"")</f>
      </c>
      <c r="D21" s="208">
        <f>IF('Expense Report'!C21="","",'Expense Report'!C21)</f>
      </c>
      <c r="E21" s="209">
        <f>IF(B21="","",INDEX('UEC Codes'!$A$1:$H$23,MATCH(D21,'UEC Codes'!$D$1:$D$23,0),5))</f>
      </c>
      <c r="F21" s="209">
        <f>IF(B21="","",INDEX('UEC Codes'!$A$1:$H$41,MATCH('Expense Report'!D21,'UEC Codes'!$C$1:$C$41,0),2))</f>
      </c>
      <c r="G21" s="210">
        <f>IF(B21="","",INDEX('Dynamic GL'!$F$1:$I$57,MATCH('Expense Report'!F21,'Dynamic GL'!$G$1:$G$57,0),2))</f>
      </c>
      <c r="H21" s="211"/>
      <c r="I21" s="212"/>
      <c r="J21" s="213">
        <f>IF(B21="","",INDEX('Dynamic GL'!$F$1:$I$57,MATCH('Expense Report'!F21,'Dynamic GL'!$G$1:$G$57,0),1))</f>
      </c>
      <c r="K21" s="214">
        <f t="shared" si="1"/>
        <v>0</v>
      </c>
      <c r="L21" s="215">
        <f>IF('Expense Report'!G21="Yes",('Expense Report'!O21+'Expense Report'!Q21),'Expense Report'!S21)</f>
        <v>0</v>
      </c>
      <c r="M21" s="216">
        <f>'Expense Report'!U21</f>
        <v>0</v>
      </c>
      <c r="N21" s="217"/>
      <c r="O21" s="186"/>
      <c r="P21" s="107"/>
      <c r="Q21" s="218"/>
      <c r="R21" s="218"/>
      <c r="S21" s="218"/>
      <c r="T21" s="219"/>
      <c r="U21" s="220"/>
      <c r="V21" s="107"/>
      <c r="W21" s="22"/>
    </row>
    <row r="22" ht="45" customHeight="1" spans="1:23" x14ac:dyDescent="0.25">
      <c r="A22" s="22"/>
      <c r="B22" s="206">
        <f>IF('Expense Report'!B22="","",'Expense Report'!B22)</f>
      </c>
      <c r="C22" s="207">
        <f>IF('Expense Report'!E22&lt;&gt;"",'Expense Report'!E22,"")</f>
      </c>
      <c r="D22" s="208">
        <f>IF('Expense Report'!C22="","",'Expense Report'!C22)</f>
      </c>
      <c r="E22" s="209">
        <f>IF(B22="","",INDEX('UEC Codes'!$A$1:$H$23,MATCH(D22,'UEC Codes'!$D$1:$D$23,0),5))</f>
      </c>
      <c r="F22" s="209">
        <f>IF(B22="","",INDEX('UEC Codes'!$A$1:$H$41,MATCH('Expense Report'!D22,'UEC Codes'!$C$1:$C$41,0),2))</f>
      </c>
      <c r="G22" s="210">
        <f>IF(B22="","",INDEX('Dynamic GL'!$F$1:$I$57,MATCH('Expense Report'!F22,'Dynamic GL'!$G$1:$G$57,0),2))</f>
      </c>
      <c r="H22" s="211"/>
      <c r="I22" s="212"/>
      <c r="J22" s="213">
        <f>IF(B22="","",INDEX('Dynamic GL'!$F$1:$I$57,MATCH('Expense Report'!F22,'Dynamic GL'!$G$1:$G$57,0),1))</f>
      </c>
      <c r="K22" s="214">
        <f t="shared" si="1"/>
        <v>0</v>
      </c>
      <c r="L22" s="215">
        <f>IF('Expense Report'!G22="Yes",('Expense Report'!O22+'Expense Report'!Q22),'Expense Report'!S22)</f>
        <v>0</v>
      </c>
      <c r="M22" s="216">
        <f>'Expense Report'!U22</f>
        <v>0</v>
      </c>
      <c r="N22" s="217"/>
      <c r="O22" s="186"/>
      <c r="P22" s="107"/>
      <c r="Q22" s="218"/>
      <c r="R22" s="218"/>
      <c r="S22" s="218"/>
      <c r="T22" s="219"/>
      <c r="U22" s="220"/>
      <c r="V22" s="107"/>
      <c r="W22" s="22"/>
    </row>
    <row r="23" ht="21.75" customHeight="1" spans="1:23" x14ac:dyDescent="0.25">
      <c r="A23" s="22"/>
      <c r="B23" s="182"/>
      <c r="C23" s="184"/>
      <c r="D23" s="184"/>
      <c r="E23" s="221"/>
      <c r="F23" s="222"/>
      <c r="G23" s="223"/>
      <c r="H23" s="184"/>
      <c r="I23" s="184"/>
      <c r="J23" s="224"/>
      <c r="K23" s="221"/>
      <c r="L23" s="225" t="s">
        <v>97</v>
      </c>
      <c r="M23" s="226">
        <f>SUM(K13:K22)</f>
        <v>0</v>
      </c>
      <c r="N23" s="227"/>
      <c r="O23" s="186"/>
      <c r="P23" s="107"/>
      <c r="Q23" s="218"/>
      <c r="R23" s="107"/>
      <c r="S23" s="218"/>
      <c r="T23" s="228"/>
      <c r="U23" s="229"/>
      <c r="V23" s="219"/>
      <c r="W23" s="22"/>
    </row>
    <row r="24" ht="21.75" customHeight="1" spans="1:37" x14ac:dyDescent="0.25">
      <c r="A24" s="22"/>
      <c r="B24" s="182"/>
      <c r="C24" s="184"/>
      <c r="D24" s="184"/>
      <c r="E24" s="184"/>
      <c r="F24" s="184"/>
      <c r="G24" s="184"/>
      <c r="H24" s="184"/>
      <c r="I24" s="184"/>
      <c r="J24" s="184"/>
      <c r="K24" s="184"/>
      <c r="L24" s="225" t="s">
        <v>64</v>
      </c>
      <c r="M24" s="226">
        <f>SUM(L13:L22)</f>
        <v>0</v>
      </c>
      <c r="N24" s="227"/>
      <c r="O24" s="186"/>
      <c r="P24" s="22"/>
      <c r="Q24" s="22"/>
      <c r="R24" s="22"/>
      <c r="S24" s="22"/>
      <c r="T24" s="22"/>
      <c r="U24" s="229"/>
      <c r="V24" s="219"/>
      <c r="W24" s="22"/>
      <c r="AK24" s="20"/>
    </row>
    <row r="25" ht="21.75" customHeight="1" spans="1:37" x14ac:dyDescent="0.25">
      <c r="A25" s="22"/>
      <c r="B25" s="230"/>
      <c r="C25" s="231"/>
      <c r="D25" s="231"/>
      <c r="E25" s="231"/>
      <c r="F25" s="231"/>
      <c r="G25" s="231"/>
      <c r="H25" s="231"/>
      <c r="I25" s="231"/>
      <c r="J25" s="231"/>
      <c r="K25" s="231"/>
      <c r="L25" s="225" t="s">
        <v>44</v>
      </c>
      <c r="M25" s="226">
        <f>SUM(M13:N22)</f>
        <v>0</v>
      </c>
      <c r="N25" s="227"/>
      <c r="O25" s="232"/>
      <c r="P25" s="22"/>
      <c r="Q25" s="22"/>
      <c r="R25" s="22"/>
      <c r="S25" s="22"/>
      <c r="T25" s="22"/>
      <c r="U25" s="233"/>
      <c r="V25" s="228"/>
      <c r="W25" s="22"/>
      <c r="AK25" s="20"/>
    </row>
    <row r="26" ht="12.6" customHeight="1" x14ac:dyDescent="0.25"/>
    <row r="27" ht="36.95" customHeight="1" hidden="1" x14ac:dyDescent="0.25"/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6.6" customHeight="1" hidden="1" x14ac:dyDescent="0.25"/>
    <row r="1048573" ht="6.6" customHeight="1" hidden="1" x14ac:dyDescent="0.25"/>
    <row r="1048574" ht="6.6" customHeight="1" hidden="1" x14ac:dyDescent="0.25"/>
    <row r="1048576" ht="15" customHeight="1" x14ac:dyDescent="0.25"/>
  </sheetData>
  <sheetProtection sheet="1" formatColumns="0" formatRows="0" insertHyperlinks="0" algorithmName="SHA-512" hashValue="ky+ev0QnhwECO5Tg+wS35AuTtbQ8++eOtVaqSNAWIEa1qPNy/INaisz+N76V+8XLolh1vyvcf+IsT2sFiI3JDA==" saltValue="Zv8+if/hloYG+p8M6xQewQ==" spinCount="100000"/>
  <mergeCells count="35">
    <mergeCell ref="B2:J2"/>
    <mergeCell ref="C3:D3"/>
    <mergeCell ref="C4:D4"/>
    <mergeCell ref="C5:D5"/>
    <mergeCell ref="C6:D6"/>
    <mergeCell ref="C7:D7"/>
    <mergeCell ref="C8:D8"/>
    <mergeCell ref="C9:D9"/>
    <mergeCell ref="C10:D10"/>
    <mergeCell ref="M12:N12"/>
    <mergeCell ref="G13:I13"/>
    <mergeCell ref="M13:N13"/>
    <mergeCell ref="G14:I14"/>
    <mergeCell ref="M14:N14"/>
    <mergeCell ref="G15:I15"/>
    <mergeCell ref="M15:N15"/>
    <mergeCell ref="G16:I16"/>
    <mergeCell ref="M16:N16"/>
    <mergeCell ref="G17:I17"/>
    <mergeCell ref="M17:N17"/>
    <mergeCell ref="G18:I18"/>
    <mergeCell ref="M18:N18"/>
    <mergeCell ref="G19:I19"/>
    <mergeCell ref="M19:N19"/>
    <mergeCell ref="G20:I20"/>
    <mergeCell ref="M20:N20"/>
    <mergeCell ref="G21:I21"/>
    <mergeCell ref="M21:N21"/>
    <mergeCell ref="G22:I22"/>
    <mergeCell ref="M22:N22"/>
    <mergeCell ref="M23:N23"/>
    <mergeCell ref="M24:N24"/>
    <mergeCell ref="U23:U24"/>
    <mergeCell ref="V23:V24"/>
    <mergeCell ref="M25:N25"/>
  </mergeCells>
  <dataValidations count="3">
    <dataValidation type="date" allowBlank="1" showInputMessage="1" showErrorMessage="1" sqref="C7:D7">
      <formula1>44562</formula1>
      <formula2>45658</formula2>
    </dataValidation>
    <dataValidation type="date" allowBlank="1" showInputMessage="1" showErrorMessage="1" sqref="H7">
      <formula1>44562</formula1>
      <formula2>45658</formula2>
    </dataValidation>
    <dataValidation type="list" allowBlank="1" showInputMessage="1" showErrorMessage="1" sqref="U13:U22">
      <formula1>$AK$24:$AK$26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52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"/>
  </sheetPr>
  <dimension ref="A1:J64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1" max="1" width="32.140625" customWidth="1"/>
    <col min="2" max="2" width="60.85546875" customWidth="1"/>
    <col min="3" max="3" width="27.42578125" customWidth="1"/>
    <col min="4" max="4" width="3.42578125" customWidth="1"/>
    <col min="5" max="5" width="10.85546875" customWidth="1"/>
    <col min="6" max="6" width="8.85546875" customWidth="1"/>
    <col min="7" max="16384" width="8.85546875" hidden="1" customWidth="1"/>
  </cols>
  <sheetData>
    <row r="1" ht="21.75" customHeight="1" spans="1:10" x14ac:dyDescent="0.25">
      <c r="A1" s="234" t="s">
        <v>105</v>
      </c>
      <c r="B1" s="235"/>
      <c r="C1" s="235"/>
      <c r="D1" s="235"/>
      <c r="E1" s="235"/>
      <c r="F1" s="35"/>
      <c r="G1" s="22"/>
      <c r="H1" s="22"/>
      <c r="I1" s="22"/>
      <c r="J1" s="22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ht="23.45" customHeight="1" spans="1:10" x14ac:dyDescent="0.25">
      <c r="A3" s="236" t="s">
        <v>106</v>
      </c>
      <c r="B3" s="236"/>
      <c r="C3" s="237" t="s">
        <v>107</v>
      </c>
      <c r="D3" s="238" t="s">
        <v>108</v>
      </c>
      <c r="E3" s="238"/>
      <c r="F3" s="22"/>
      <c r="G3" s="22"/>
      <c r="H3" s="22"/>
      <c r="I3" s="22"/>
      <c r="J3" s="22"/>
    </row>
    <row r="4" ht="35.1" customHeight="1" spans="1:10" x14ac:dyDescent="0.25">
      <c r="A4" s="239" t="s">
        <v>109</v>
      </c>
      <c r="B4" s="240"/>
      <c r="C4" s="241">
        <v>45476</v>
      </c>
      <c r="D4" s="242" t="s">
        <v>110</v>
      </c>
      <c r="E4" s="243"/>
      <c r="F4" s="22"/>
      <c r="G4" s="22"/>
      <c r="H4" s="22"/>
      <c r="I4" s="22"/>
      <c r="J4" s="22"/>
    </row>
    <row r="5" ht="35.1" customHeight="1" spans="1:10" x14ac:dyDescent="0.25">
      <c r="A5" s="244" t="s">
        <v>111</v>
      </c>
      <c r="B5" s="245"/>
      <c r="C5" s="246"/>
      <c r="D5" s="247"/>
      <c r="E5" s="248"/>
      <c r="F5" s="22"/>
      <c r="G5" s="22"/>
      <c r="H5" s="22"/>
      <c r="I5" s="22"/>
      <c r="J5" s="22"/>
    </row>
    <row r="6" ht="35.1" customHeight="1" spans="1:10" x14ac:dyDescent="0.25">
      <c r="A6" s="244"/>
      <c r="B6" s="245"/>
      <c r="C6" s="246"/>
      <c r="D6" s="247"/>
      <c r="E6" s="248"/>
      <c r="F6" s="22"/>
      <c r="G6" s="22"/>
      <c r="H6" s="22"/>
      <c r="I6" s="22"/>
      <c r="J6" s="22"/>
    </row>
    <row r="7" ht="35.1" customHeight="1" spans="1:10" x14ac:dyDescent="0.25">
      <c r="A7" s="244"/>
      <c r="B7" s="245"/>
      <c r="C7" s="246"/>
      <c r="D7" s="247"/>
      <c r="E7" s="248"/>
      <c r="F7" s="22"/>
      <c r="G7" s="22"/>
      <c r="H7" s="22"/>
      <c r="I7" s="22"/>
      <c r="J7" s="22"/>
    </row>
    <row r="8" ht="35.1" customHeight="1" spans="1:10" x14ac:dyDescent="0.25">
      <c r="A8" s="244"/>
      <c r="B8" s="249"/>
      <c r="C8" s="250"/>
      <c r="D8" s="251"/>
      <c r="E8" s="252"/>
      <c r="F8" s="22"/>
      <c r="G8" s="22"/>
      <c r="H8" s="22"/>
      <c r="I8" s="22"/>
      <c r="J8" s="22"/>
    </row>
    <row r="9" spans="1:10" x14ac:dyDescent="0.25">
      <c r="A9" s="31"/>
      <c r="B9" s="31"/>
      <c r="C9" s="22"/>
      <c r="D9" s="22"/>
      <c r="E9" s="22"/>
      <c r="F9" s="22"/>
      <c r="G9" s="22"/>
      <c r="H9" s="22"/>
      <c r="I9" s="22"/>
      <c r="J9" s="22"/>
    </row>
    <row r="10" spans="1:1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ht="18.75" customHeight="1" spans="1:10" x14ac:dyDescent="0.25">
      <c r="A11" s="253" t="s">
        <v>112</v>
      </c>
      <c r="B11" s="253"/>
      <c r="C11" s="22"/>
      <c r="D11" s="22"/>
      <c r="E11" s="22"/>
      <c r="F11" s="22"/>
      <c r="G11" s="22"/>
      <c r="H11" s="22"/>
      <c r="I11" s="22"/>
      <c r="J11" s="22"/>
    </row>
    <row r="12" ht="25.35" customHeight="1" spans="1:10" x14ac:dyDescent="0.25">
      <c r="A12" s="254" t="s">
        <v>113</v>
      </c>
      <c r="B12" s="255" t="s">
        <v>114</v>
      </c>
      <c r="C12" s="256" t="s">
        <v>115</v>
      </c>
      <c r="D12" s="22"/>
      <c r="E12" s="22"/>
      <c r="F12" s="22"/>
      <c r="G12" s="22"/>
      <c r="H12" s="22"/>
      <c r="I12" s="22"/>
      <c r="J12" s="22"/>
    </row>
    <row r="13" ht="35.1" customHeight="1" spans="1:10" x14ac:dyDescent="0.25">
      <c r="A13" s="257">
        <v>45322</v>
      </c>
      <c r="B13" s="258" t="s">
        <v>116</v>
      </c>
      <c r="C13" s="259" t="s">
        <v>110</v>
      </c>
      <c r="D13" s="22"/>
      <c r="E13" s="22"/>
      <c r="F13" s="22"/>
      <c r="G13" s="22"/>
      <c r="H13" s="22"/>
      <c r="I13" s="22"/>
      <c r="J13" s="22"/>
    </row>
    <row r="14" ht="35.1" customHeight="1" spans="1:10" x14ac:dyDescent="0.25">
      <c r="A14" s="257">
        <v>45314</v>
      </c>
      <c r="B14" s="258" t="s">
        <v>117</v>
      </c>
      <c r="C14" s="259" t="s">
        <v>110</v>
      </c>
      <c r="D14" s="22"/>
      <c r="E14" s="22"/>
      <c r="F14" s="22"/>
      <c r="G14" s="22"/>
      <c r="H14" s="22"/>
      <c r="I14" s="22"/>
      <c r="J14" s="22"/>
    </row>
    <row r="15" ht="35.1" customHeight="1" spans="1:10" x14ac:dyDescent="0.25">
      <c r="A15" s="257">
        <v>45307</v>
      </c>
      <c r="B15" s="258" t="s">
        <v>118</v>
      </c>
      <c r="C15" s="259" t="s">
        <v>110</v>
      </c>
      <c r="D15" s="22"/>
      <c r="E15" s="22"/>
      <c r="F15" s="22"/>
      <c r="G15" s="22"/>
      <c r="H15" s="22"/>
      <c r="I15" s="22"/>
      <c r="J15" s="22"/>
    </row>
    <row r="16" ht="35.1" customHeight="1" spans="1:10" x14ac:dyDescent="0.25">
      <c r="A16" s="257">
        <v>45307</v>
      </c>
      <c r="B16" s="258" t="s">
        <v>119</v>
      </c>
      <c r="C16" s="259" t="s">
        <v>110</v>
      </c>
      <c r="D16" s="22"/>
      <c r="E16" s="22"/>
      <c r="F16" s="22"/>
      <c r="G16" s="22"/>
      <c r="H16" s="22"/>
      <c r="I16" s="22"/>
      <c r="J16" s="22"/>
    </row>
    <row r="17" ht="35.1" customHeight="1" spans="1:10" x14ac:dyDescent="0.25">
      <c r="A17" s="257">
        <v>45307</v>
      </c>
      <c r="B17" s="258" t="s">
        <v>120</v>
      </c>
      <c r="C17" s="259" t="s">
        <v>110</v>
      </c>
      <c r="D17" s="22"/>
      <c r="E17" s="22"/>
      <c r="F17" s="22"/>
      <c r="G17" s="22"/>
      <c r="H17" s="22"/>
      <c r="I17" s="22"/>
      <c r="J17" s="22"/>
    </row>
    <row r="18" ht="35.1" customHeight="1" spans="1:10" x14ac:dyDescent="0.25">
      <c r="A18" s="257">
        <v>45209</v>
      </c>
      <c r="B18" s="258" t="s">
        <v>121</v>
      </c>
      <c r="C18" s="259" t="s">
        <v>110</v>
      </c>
      <c r="D18" s="22"/>
      <c r="E18" s="22"/>
      <c r="F18" s="22"/>
      <c r="G18" s="22"/>
      <c r="H18" s="22"/>
      <c r="I18" s="22"/>
      <c r="J18" s="22"/>
    </row>
    <row r="19" ht="35.1" customHeight="1" spans="1:10" x14ac:dyDescent="0.25">
      <c r="A19" s="257">
        <v>45202</v>
      </c>
      <c r="B19" s="258" t="s">
        <v>122</v>
      </c>
      <c r="C19" s="259" t="s">
        <v>123</v>
      </c>
      <c r="D19" s="22"/>
      <c r="E19" s="22"/>
      <c r="F19" s="22"/>
      <c r="G19" s="22"/>
      <c r="H19" s="22"/>
      <c r="I19" s="22"/>
      <c r="J19" s="22"/>
    </row>
    <row r="20" ht="35.1" customHeight="1" spans="1:10" x14ac:dyDescent="0.25">
      <c r="A20" s="257">
        <v>45202</v>
      </c>
      <c r="B20" s="258" t="s">
        <v>124</v>
      </c>
      <c r="C20" s="259" t="s">
        <v>123</v>
      </c>
      <c r="D20" s="22"/>
      <c r="E20" s="22"/>
      <c r="F20" s="22"/>
      <c r="G20" s="22"/>
      <c r="H20" s="22"/>
      <c r="I20" s="22"/>
      <c r="J20" s="22"/>
    </row>
    <row r="21" ht="35.1" customHeight="1" spans="1:10" x14ac:dyDescent="0.25">
      <c r="A21" s="257">
        <v>45197</v>
      </c>
      <c r="B21" s="258" t="s">
        <v>125</v>
      </c>
      <c r="C21" s="259" t="s">
        <v>123</v>
      </c>
      <c r="D21" s="22"/>
      <c r="E21" s="22"/>
      <c r="F21" s="22"/>
      <c r="G21" s="22"/>
      <c r="H21" s="22"/>
      <c r="I21" s="22"/>
      <c r="J21" s="22"/>
    </row>
    <row r="22" ht="35.1" customHeight="1" spans="1:10" x14ac:dyDescent="0.25">
      <c r="A22" s="257">
        <v>45176</v>
      </c>
      <c r="B22" s="258" t="s">
        <v>126</v>
      </c>
      <c r="C22" s="259" t="s">
        <v>123</v>
      </c>
      <c r="D22" s="22"/>
      <c r="E22" s="22"/>
      <c r="F22" s="22"/>
      <c r="G22" s="22"/>
      <c r="H22" s="22"/>
      <c r="I22" s="22"/>
      <c r="J22" s="22"/>
    </row>
    <row r="23" ht="35.1" customHeight="1" spans="1:6" x14ac:dyDescent="0.25">
      <c r="A23" s="257">
        <v>45162</v>
      </c>
      <c r="B23" s="258" t="s">
        <v>127</v>
      </c>
      <c r="C23" s="259" t="s">
        <v>123</v>
      </c>
      <c r="D23" s="22"/>
      <c r="E23" s="22"/>
      <c r="F23" s="22"/>
    </row>
    <row r="24" ht="35.1" customHeight="1" spans="1:6" x14ac:dyDescent="0.25">
      <c r="A24" s="257">
        <v>45153</v>
      </c>
      <c r="B24" s="258" t="s">
        <v>128</v>
      </c>
      <c r="C24" s="259" t="s">
        <v>110</v>
      </c>
      <c r="D24" s="22"/>
      <c r="E24" s="22"/>
      <c r="F24" s="22"/>
    </row>
    <row r="25" ht="35.1" customHeight="1" spans="1:6" x14ac:dyDescent="0.25">
      <c r="A25" s="257">
        <v>45132</v>
      </c>
      <c r="B25" s="258" t="s">
        <v>129</v>
      </c>
      <c r="C25" s="259" t="s">
        <v>130</v>
      </c>
      <c r="D25" s="22"/>
      <c r="E25" s="22"/>
      <c r="F25" s="22"/>
    </row>
    <row r="26" ht="35.1" customHeight="1" spans="1:6" x14ac:dyDescent="0.25">
      <c r="A26" s="257">
        <v>45131</v>
      </c>
      <c r="B26" s="258" t="s">
        <v>131</v>
      </c>
      <c r="C26" s="259" t="s">
        <v>130</v>
      </c>
      <c r="D26" s="22"/>
      <c r="E26" s="22"/>
      <c r="F26" s="22"/>
    </row>
    <row r="27" ht="35.1" customHeight="1" spans="1:6" x14ac:dyDescent="0.25">
      <c r="A27" s="257">
        <v>45131</v>
      </c>
      <c r="B27" s="258" t="s">
        <v>132</v>
      </c>
      <c r="C27" s="259" t="s">
        <v>133</v>
      </c>
      <c r="D27" s="22"/>
      <c r="E27" s="22"/>
      <c r="F27" s="22"/>
    </row>
    <row r="28" ht="35.1" customHeight="1" spans="1:6" x14ac:dyDescent="0.25">
      <c r="A28" s="257">
        <v>45130</v>
      </c>
      <c r="B28" s="258" t="s">
        <v>134</v>
      </c>
      <c r="C28" s="259" t="s">
        <v>130</v>
      </c>
      <c r="D28" s="22"/>
      <c r="E28" s="22"/>
      <c r="F28" s="22"/>
    </row>
    <row r="29" ht="35.1" customHeight="1" spans="1:6" x14ac:dyDescent="0.25">
      <c r="A29" s="257">
        <v>45129</v>
      </c>
      <c r="B29" s="258" t="s">
        <v>135</v>
      </c>
      <c r="C29" s="259" t="s">
        <v>130</v>
      </c>
      <c r="D29" s="22"/>
      <c r="E29" s="22"/>
      <c r="F29" s="22"/>
    </row>
    <row r="30" ht="35.1" customHeight="1" spans="1:6" x14ac:dyDescent="0.25">
      <c r="A30" s="257">
        <v>45128</v>
      </c>
      <c r="B30" s="258" t="s">
        <v>136</v>
      </c>
      <c r="C30" s="259" t="s">
        <v>130</v>
      </c>
      <c r="D30" s="22"/>
      <c r="E30" s="22"/>
      <c r="F30" s="22"/>
    </row>
    <row r="31" ht="35.1" customHeight="1" spans="1:6" x14ac:dyDescent="0.25">
      <c r="A31" s="257">
        <v>44743</v>
      </c>
      <c r="B31" s="258" t="s">
        <v>137</v>
      </c>
      <c r="C31" s="259" t="s">
        <v>138</v>
      </c>
      <c r="D31" s="22"/>
      <c r="E31" s="22"/>
      <c r="F31" s="22"/>
    </row>
    <row r="32" ht="35.1" customHeight="1" spans="1:6" x14ac:dyDescent="0.25">
      <c r="A32" s="257">
        <v>45384</v>
      </c>
      <c r="B32" s="260" t="s">
        <v>139</v>
      </c>
      <c r="C32" s="259" t="s">
        <v>110</v>
      </c>
      <c r="D32" s="22"/>
      <c r="E32" s="22"/>
      <c r="F32" s="22"/>
    </row>
    <row r="33" ht="35.1" customHeight="1" spans="1:6" x14ac:dyDescent="0.25">
      <c r="A33" s="257">
        <v>45411</v>
      </c>
      <c r="B33" s="258" t="s">
        <v>140</v>
      </c>
      <c r="C33" s="259" t="s">
        <v>110</v>
      </c>
      <c r="D33" s="22"/>
      <c r="E33" s="22"/>
      <c r="F33" s="22"/>
    </row>
    <row r="34" ht="35.1" customHeight="1" spans="1:6" x14ac:dyDescent="0.25">
      <c r="A34" s="261"/>
      <c r="B34" s="258" t="s">
        <v>141</v>
      </c>
      <c r="C34" s="259" t="s">
        <v>110</v>
      </c>
      <c r="D34" s="22"/>
      <c r="E34" s="22"/>
      <c r="F34" s="22"/>
    </row>
    <row r="35" ht="35.1" customHeight="1" spans="1:6" x14ac:dyDescent="0.25">
      <c r="A35" s="257">
        <v>45443</v>
      </c>
      <c r="B35" s="258" t="s">
        <v>142</v>
      </c>
      <c r="C35" s="259" t="s">
        <v>110</v>
      </c>
      <c r="D35" s="22"/>
      <c r="E35" s="22"/>
      <c r="F35" s="22"/>
    </row>
    <row r="36" ht="35.1" customHeight="1" spans="1:6" x14ac:dyDescent="0.25">
      <c r="A36" s="261"/>
      <c r="B36" s="258"/>
      <c r="C36" s="259"/>
      <c r="D36" s="22"/>
      <c r="E36" s="22"/>
      <c r="F36" s="22"/>
    </row>
    <row r="37" ht="35.1" customHeight="1" spans="1:6" x14ac:dyDescent="0.25">
      <c r="A37" s="261"/>
      <c r="B37" s="258"/>
      <c r="C37" s="259"/>
      <c r="D37" s="22"/>
      <c r="E37" s="22"/>
      <c r="F37" s="22"/>
    </row>
    <row r="38" ht="35.1" customHeight="1" spans="1:6" x14ac:dyDescent="0.25">
      <c r="A38" s="261"/>
      <c r="B38" s="258"/>
      <c r="C38" s="259"/>
      <c r="D38" s="22"/>
      <c r="E38" s="22"/>
      <c r="F38" s="22"/>
    </row>
    <row r="39" ht="35.1" customHeight="1" spans="1:6" x14ac:dyDescent="0.25">
      <c r="A39" s="261"/>
      <c r="B39" s="258"/>
      <c r="C39" s="259"/>
      <c r="D39" s="22"/>
      <c r="E39" s="22"/>
      <c r="F39" s="22"/>
    </row>
    <row r="40" ht="35.1" customHeight="1" spans="1:6" x14ac:dyDescent="0.25">
      <c r="A40" s="261"/>
      <c r="B40" s="258"/>
      <c r="C40" s="259"/>
      <c r="D40" s="22"/>
      <c r="E40" s="22"/>
      <c r="F40" s="22"/>
    </row>
    <row r="41" ht="35.1" customHeight="1" spans="1:6" x14ac:dyDescent="0.25">
      <c r="A41" s="261"/>
      <c r="B41" s="258"/>
      <c r="C41" s="259"/>
      <c r="D41" s="22"/>
      <c r="E41" s="22"/>
      <c r="F41" s="22"/>
    </row>
    <row r="42" ht="35.1" customHeight="1" spans="1:6" x14ac:dyDescent="0.25">
      <c r="A42" s="261"/>
      <c r="B42" s="258"/>
      <c r="C42" s="259"/>
      <c r="D42" s="22"/>
      <c r="E42" s="22"/>
      <c r="F42" s="22"/>
    </row>
    <row r="43" ht="35.1" customHeight="1" spans="1:6" x14ac:dyDescent="0.25">
      <c r="A43" s="261"/>
      <c r="B43" s="258"/>
      <c r="C43" s="259"/>
      <c r="D43" s="22"/>
      <c r="E43" s="22"/>
      <c r="F43" s="22"/>
    </row>
    <row r="44" ht="35.1" customHeight="1" spans="1:6" x14ac:dyDescent="0.25">
      <c r="A44" s="261"/>
      <c r="B44" s="258"/>
      <c r="C44" s="259"/>
      <c r="D44" s="22"/>
      <c r="E44" s="22"/>
      <c r="F44" s="22"/>
    </row>
    <row r="45" ht="35.1" customHeight="1" spans="1:6" x14ac:dyDescent="0.25">
      <c r="A45" s="261"/>
      <c r="B45" s="258"/>
      <c r="C45" s="259"/>
      <c r="D45" s="22"/>
      <c r="E45" s="22"/>
      <c r="F45" s="22"/>
    </row>
    <row r="46" ht="35.1" customHeight="1" spans="1:6" x14ac:dyDescent="0.25">
      <c r="A46" s="261"/>
      <c r="B46" s="258"/>
      <c r="C46" s="259"/>
      <c r="D46" s="22"/>
      <c r="E46" s="22"/>
      <c r="F46" s="22"/>
    </row>
    <row r="47" ht="35.1" customHeight="1" spans="1:6" x14ac:dyDescent="0.25">
      <c r="A47" s="261"/>
      <c r="B47" s="258"/>
      <c r="C47" s="259"/>
      <c r="D47" s="22"/>
      <c r="E47" s="22"/>
      <c r="F47" s="22"/>
    </row>
    <row r="48" ht="35.1" customHeight="1" spans="1:6" x14ac:dyDescent="0.25">
      <c r="A48" s="261"/>
      <c r="B48" s="258"/>
      <c r="C48" s="259"/>
      <c r="D48" s="22"/>
      <c r="E48" s="22"/>
      <c r="F48" s="22"/>
    </row>
    <row r="49" ht="35.1" customHeight="1" spans="1:6" x14ac:dyDescent="0.25">
      <c r="A49" s="261"/>
      <c r="B49" s="258"/>
      <c r="C49" s="259"/>
      <c r="D49" s="22"/>
      <c r="E49" s="22"/>
      <c r="F49" s="22"/>
    </row>
    <row r="50" ht="35.1" customHeight="1" spans="1:6" x14ac:dyDescent="0.25">
      <c r="A50" s="261"/>
      <c r="B50" s="258"/>
      <c r="C50" s="259"/>
      <c r="D50" s="22"/>
      <c r="E50" s="22"/>
      <c r="F50" s="22"/>
    </row>
    <row r="51" ht="35.1" customHeight="1" spans="1:6" x14ac:dyDescent="0.25">
      <c r="A51" s="261"/>
      <c r="B51" s="258"/>
      <c r="C51" s="259"/>
      <c r="D51" s="22"/>
      <c r="E51" s="22"/>
      <c r="F51" s="22"/>
    </row>
    <row r="52" ht="35.1" customHeight="1" spans="1:6" x14ac:dyDescent="0.25">
      <c r="A52" s="261"/>
      <c r="B52" s="258"/>
      <c r="C52" s="259"/>
      <c r="D52" s="22"/>
      <c r="E52" s="22"/>
      <c r="F52" s="22"/>
    </row>
    <row r="53" ht="35.1" customHeight="1" spans="1:6" x14ac:dyDescent="0.25">
      <c r="A53" s="261"/>
      <c r="B53" s="258"/>
      <c r="C53" s="259"/>
      <c r="D53" s="22"/>
      <c r="E53" s="22"/>
      <c r="F53" s="22"/>
    </row>
    <row r="54" ht="35.1" customHeight="1" spans="1:6" x14ac:dyDescent="0.25">
      <c r="A54" s="261"/>
      <c r="B54" s="258"/>
      <c r="C54" s="259"/>
      <c r="D54" s="22"/>
      <c r="E54" s="22"/>
      <c r="F54" s="22"/>
    </row>
    <row r="55" ht="35.1" customHeight="1" spans="1:6" x14ac:dyDescent="0.25">
      <c r="A55" s="261"/>
      <c r="B55" s="258"/>
      <c r="C55" s="259"/>
      <c r="D55" s="22"/>
      <c r="E55" s="22"/>
      <c r="F55" s="22"/>
    </row>
    <row r="56" ht="35.1" customHeight="1" spans="1:6" x14ac:dyDescent="0.25">
      <c r="A56" s="261"/>
      <c r="B56" s="258"/>
      <c r="C56" s="259"/>
      <c r="D56" s="22"/>
      <c r="E56" s="22"/>
      <c r="F56" s="22"/>
    </row>
    <row r="57" ht="35.1" customHeight="1" spans="1:6" x14ac:dyDescent="0.25">
      <c r="A57" s="261"/>
      <c r="B57" s="258"/>
      <c r="C57" s="259"/>
      <c r="D57" s="22"/>
      <c r="E57" s="22"/>
      <c r="F57" s="22"/>
    </row>
    <row r="58" ht="35.1" customHeight="1" spans="1:6" x14ac:dyDescent="0.25">
      <c r="A58" s="261"/>
      <c r="B58" s="258"/>
      <c r="C58" s="259"/>
      <c r="D58" s="22"/>
      <c r="E58" s="22"/>
      <c r="F58" s="22"/>
    </row>
    <row r="59" ht="35.1" customHeight="1" spans="1:6" x14ac:dyDescent="0.25">
      <c r="A59" s="261"/>
      <c r="B59" s="258"/>
      <c r="C59" s="259"/>
      <c r="D59" s="22"/>
      <c r="E59" s="22"/>
      <c r="F59" s="22"/>
    </row>
    <row r="60" ht="35.1" customHeight="1" spans="1:6" x14ac:dyDescent="0.25">
      <c r="A60" s="261"/>
      <c r="B60" s="258"/>
      <c r="C60" s="259"/>
      <c r="D60" s="22"/>
      <c r="E60" s="22"/>
      <c r="F60" s="22"/>
    </row>
    <row r="61" ht="35.1" customHeight="1" spans="1:6" x14ac:dyDescent="0.25">
      <c r="A61" s="261"/>
      <c r="B61" s="258"/>
      <c r="C61" s="259"/>
      <c r="D61" s="22"/>
      <c r="E61" s="22"/>
      <c r="F61" s="22"/>
    </row>
    <row r="62" ht="35.1" customHeight="1" spans="1:6" x14ac:dyDescent="0.25">
      <c r="A62" s="261"/>
      <c r="B62" s="258"/>
      <c r="C62" s="259"/>
      <c r="D62" s="22"/>
      <c r="E62" s="22"/>
      <c r="F62" s="22"/>
    </row>
    <row r="63" ht="35.1" customHeight="1" spans="1:6" x14ac:dyDescent="0.25">
      <c r="A63" s="262"/>
      <c r="B63" s="263"/>
      <c r="C63" s="264"/>
      <c r="D63" s="22"/>
      <c r="E63" s="22"/>
      <c r="F63" s="22"/>
    </row>
    <row r="64" spans="1:6" x14ac:dyDescent="0.25">
      <c r="A64" s="22"/>
      <c r="B64" s="22"/>
      <c r="C64" s="22"/>
      <c r="D64" s="22"/>
      <c r="E64" s="22"/>
      <c r="F64" s="22"/>
    </row>
  </sheetData>
  <sheetProtection formatCells="0" formatColumns="0" formatRows="0" sort="0" autoFilter="0" pivotTables="0"/>
  <mergeCells count="11">
    <mergeCell ref="A1:E1"/>
    <mergeCell ref="A3:B3"/>
    <mergeCell ref="D3:E3"/>
    <mergeCell ref="A4:B4"/>
    <mergeCell ref="D4:E8"/>
    <mergeCell ref="A5:B5"/>
    <mergeCell ref="C4:C8"/>
    <mergeCell ref="A6:B6"/>
    <mergeCell ref="A7:B7"/>
    <mergeCell ref="A8:B8"/>
    <mergeCell ref="A11:B1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PO_V1</vt:lpstr>
      <vt:lpstr>PO_F</vt:lpstr>
      <vt:lpstr>Purchase Order</vt:lpstr>
      <vt:lpstr>Expense Report</vt:lpstr>
      <vt:lpstr>Expense Report Finance View</vt:lpstr>
      <vt:lpstr>Update Log</vt:lpstr>
      <vt:lpstr>Dynamic GL</vt:lpstr>
      <vt:lpstr>UEC Codes</vt:lpstr>
      <vt:lpstr>UDG GL</vt:lpstr>
      <vt:lpstr>Expenses</vt:lpstr>
      <vt:lpstr>Travel Rates</vt:lpstr>
      <vt:lpstr>UEC Name List</vt:lpstr>
      <vt:lpstr>UDG Name List</vt:lpstr>
      <vt:lpstr>UF Name List</vt:lpstr>
      <vt:lpstr>Lists</vt:lpstr>
      <vt:lpstr>UEC GL</vt:lpstr>
      <vt:lpstr>all GL</vt:lpstr>
      <vt:lpstr>UDG Codes</vt:lpstr>
      <vt:lpstr>Modified Slide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Tumturk</dc:creator>
  <dc:title/>
  <dc:subject/>
  <dc:description/>
  <cp:keywords/>
  <cp:category/>
  <cp:lastModifiedBy>Seyit Tumturk</cp:lastModifiedBy>
  <cp:lastPrinted>2023-10-24T15:17:18Z</cp:lastPrinted>
  <cp:contentStatus/>
  <dcterms:created xsi:type="dcterms:W3CDTF">2022-04-21T22:13:01Z</dcterms:created>
  <dcterms:modified xsi:type="dcterms:W3CDTF">2024-09-02T18:59:23Z</dcterms:modified>
</cp:coreProperties>
</file>