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Studing\3 Course\5 Sem\МоПТиМ\Lab4\"/>
    </mc:Choice>
  </mc:AlternateContent>
  <xr:revisionPtr revIDLastSave="0" documentId="13_ncr:1_{BCCBE348-65E2-4EC1-868A-26C06D71357D}" xr6:coauthVersionLast="47" xr6:coauthVersionMax="47" xr10:uidLastSave="{00000000-0000-0000-0000-000000000000}"/>
  <bookViews>
    <workbookView xWindow="-112" yWindow="-112" windowWidth="24058" windowHeight="12911" xr2:uid="{C76A3B8F-0D49-49BB-B760-01D523E31C71}"/>
  </bookViews>
  <sheets>
    <sheet name="Задание 1" sheetId="1" r:id="rId1"/>
    <sheet name="Задание 2 (комп)" sheetId="3" r:id="rId2"/>
  </sheets>
  <definedNames>
    <definedName name="solver_adj" localSheetId="1" hidden="1">'Задание 2 (комп)'!$L$10:$P$10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'Задание 2 (комп)'!$L$10:$P$10</definedName>
    <definedName name="solver_lhs2" localSheetId="1" hidden="1">'Задание 2 (комп)'!$R$13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2</definedName>
    <definedName name="solver_nwt" localSheetId="1" hidden="1">1</definedName>
    <definedName name="solver_opt" localSheetId="0" hidden="1">'Задание 1'!$C$5</definedName>
    <definedName name="solver_opt" localSheetId="1" hidden="1">'Задание 2 (комп)'!$L$17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1</definedName>
    <definedName name="solver_rhs1" localSheetId="1" hidden="1">1</definedName>
    <definedName name="solver_rhs2" localSheetId="1" hidden="1">'Задание 2 (комп)'!$C$4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1" l="1"/>
  <c r="B45" i="1"/>
  <c r="C10" i="3"/>
  <c r="C11" i="3" s="1"/>
  <c r="C14" i="3" s="1"/>
  <c r="D10" i="3"/>
  <c r="D12" i="3" s="1"/>
  <c r="E10" i="3"/>
  <c r="E13" i="3" s="1"/>
  <c r="F10" i="3"/>
  <c r="F11" i="3" s="1"/>
  <c r="F14" i="3" s="1"/>
  <c r="G10" i="3"/>
  <c r="G12" i="3" s="1"/>
  <c r="G14" i="3" s="1"/>
  <c r="D11" i="3"/>
  <c r="E11" i="3"/>
  <c r="E14" i="3" s="1"/>
  <c r="G11" i="3"/>
  <c r="L11" i="3"/>
  <c r="L14" i="3" s="1"/>
  <c r="L17" i="3" s="1"/>
  <c r="M21" i="3" s="1"/>
  <c r="M11" i="3"/>
  <c r="N11" i="3"/>
  <c r="O11" i="3"/>
  <c r="P11" i="3"/>
  <c r="P14" i="3" s="1"/>
  <c r="C12" i="3"/>
  <c r="E12" i="3"/>
  <c r="F12" i="3"/>
  <c r="L12" i="3"/>
  <c r="M12" i="3"/>
  <c r="N12" i="3"/>
  <c r="N14" i="3" s="1"/>
  <c r="O12" i="3"/>
  <c r="O14" i="3" s="1"/>
  <c r="P12" i="3"/>
  <c r="C13" i="3"/>
  <c r="D13" i="3"/>
  <c r="F13" i="3"/>
  <c r="L13" i="3"/>
  <c r="M13" i="3"/>
  <c r="L16" i="3" s="1"/>
  <c r="I21" i="3" s="1"/>
  <c r="N13" i="3"/>
  <c r="O13" i="3"/>
  <c r="P13" i="3"/>
  <c r="M14" i="3"/>
  <c r="B46" i="1" l="1"/>
  <c r="C17" i="3"/>
  <c r="M20" i="3" s="1"/>
  <c r="C16" i="3"/>
  <c r="I20" i="3" s="1"/>
  <c r="D14" i="3"/>
  <c r="G13" i="3"/>
  <c r="B47" i="1" l="1"/>
  <c r="H35" i="1"/>
  <c r="C35" i="1"/>
  <c r="B33" i="1"/>
  <c r="B68" i="1"/>
  <c r="G31" i="1"/>
  <c r="H31" i="1" s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5" i="1"/>
  <c r="C73" i="1"/>
  <c r="F73" i="1" s="1"/>
  <c r="B73" i="1"/>
  <c r="D73" i="1" s="1"/>
  <c r="H72" i="1"/>
  <c r="G72" i="1"/>
  <c r="B69" i="1"/>
  <c r="Q15" i="1"/>
  <c r="M16" i="1" s="1"/>
  <c r="P16" i="1" s="1"/>
  <c r="R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5" i="1"/>
  <c r="B48" i="1" l="1"/>
  <c r="B34" i="1"/>
  <c r="E73" i="1"/>
  <c r="L16" i="1"/>
  <c r="G34" i="1"/>
  <c r="G33" i="1" s="1"/>
  <c r="B49" i="1" l="1"/>
  <c r="N16" i="1"/>
  <c r="O16" i="1" s="1"/>
  <c r="G73" i="1"/>
  <c r="B74" i="1"/>
  <c r="D74" i="1" s="1"/>
  <c r="H73" i="1"/>
  <c r="B50" i="1" l="1"/>
  <c r="C74" i="1"/>
  <c r="F74" i="1" s="1"/>
  <c r="E74" i="1" s="1"/>
  <c r="R16" i="1"/>
  <c r="Q16" i="1"/>
  <c r="M17" i="1" s="1"/>
  <c r="P17" i="1" s="1"/>
  <c r="B51" i="1" l="1"/>
  <c r="B52" i="1" s="1"/>
  <c r="L17" i="1"/>
  <c r="N17" i="1" s="1"/>
  <c r="G74" i="1"/>
  <c r="H74" i="1"/>
  <c r="C75" i="1"/>
  <c r="O17" i="1"/>
  <c r="Q17" i="1" s="1"/>
  <c r="B53" i="1" l="1"/>
  <c r="B54" i="1" s="1"/>
  <c r="B75" i="1"/>
  <c r="D75" i="1" s="1"/>
  <c r="F75" i="1"/>
  <c r="R17" i="1"/>
  <c r="L18" i="1" s="1"/>
  <c r="N18" i="1" s="1"/>
  <c r="B55" i="1" l="1"/>
  <c r="B56" i="1" s="1"/>
  <c r="E75" i="1"/>
  <c r="G75" i="1" s="1"/>
  <c r="M18" i="1"/>
  <c r="H75" i="1" l="1"/>
  <c r="C76" i="1" s="1"/>
  <c r="F76" i="1" s="1"/>
  <c r="B57" i="1"/>
  <c r="B76" i="1"/>
  <c r="D76" i="1" s="1"/>
  <c r="P18" i="1"/>
  <c r="O18" i="1" s="1"/>
  <c r="B58" i="1" l="1"/>
  <c r="E76" i="1"/>
  <c r="B77" i="1" s="1"/>
  <c r="D77" i="1" s="1"/>
  <c r="Q18" i="1"/>
  <c r="R18" i="1"/>
  <c r="L19" i="1" s="1"/>
  <c r="N19" i="1" s="1"/>
  <c r="D44" i="1" l="1"/>
  <c r="B59" i="1"/>
  <c r="C44" i="1" s="1"/>
  <c r="G76" i="1"/>
  <c r="H76" i="1"/>
  <c r="M19" i="1"/>
  <c r="P19" i="1"/>
  <c r="O19" i="1" s="1"/>
  <c r="C77" i="1" l="1"/>
  <c r="F77" i="1" s="1"/>
  <c r="E77" i="1" s="1"/>
  <c r="Q19" i="1"/>
  <c r="R19" i="1"/>
  <c r="C78" i="1" l="1"/>
  <c r="F78" i="1" s="1"/>
  <c r="G77" i="1"/>
  <c r="H77" i="1"/>
  <c r="M20" i="1"/>
  <c r="P20" i="1" s="1"/>
  <c r="L20" i="1"/>
  <c r="N20" i="1" s="1"/>
  <c r="B78" i="1" l="1"/>
  <c r="D78" i="1" s="1"/>
  <c r="E78" i="1" s="1"/>
  <c r="O20" i="1"/>
  <c r="H78" i="1" l="1"/>
  <c r="G78" i="1"/>
  <c r="B79" i="1" s="1"/>
  <c r="D79" i="1" s="1"/>
  <c r="Q20" i="1"/>
  <c r="R20" i="1"/>
  <c r="C79" i="1" l="1"/>
  <c r="F79" i="1" s="1"/>
  <c r="E79" i="1" s="1"/>
  <c r="G79" i="1" s="1"/>
  <c r="B80" i="1" s="1"/>
  <c r="D80" i="1" s="1"/>
  <c r="L21" i="1"/>
  <c r="N21" i="1" s="1"/>
  <c r="M21" i="1"/>
  <c r="H79" i="1" l="1"/>
  <c r="C80" i="1" s="1"/>
  <c r="F80" i="1" s="1"/>
  <c r="E80" i="1" s="1"/>
  <c r="P21" i="1"/>
  <c r="O21" i="1" s="1"/>
  <c r="H80" i="1" l="1"/>
  <c r="G80" i="1"/>
  <c r="C81" i="1" s="1"/>
  <c r="F81" i="1" s="1"/>
  <c r="Q21" i="1"/>
  <c r="R21" i="1"/>
  <c r="L22" i="1" s="1"/>
  <c r="B81" i="1" l="1"/>
  <c r="D81" i="1" s="1"/>
  <c r="E81" i="1" s="1"/>
  <c r="G81" i="1" s="1"/>
  <c r="M22" i="1"/>
  <c r="P22" i="1" s="1"/>
  <c r="N22" i="1"/>
  <c r="K29" i="1"/>
  <c r="L29" i="1" s="1"/>
  <c r="H81" i="1" l="1"/>
  <c r="C82" i="1" s="1"/>
  <c r="F82" i="1" s="1"/>
  <c r="B82" i="1"/>
  <c r="D82" i="1" s="1"/>
  <c r="O22" i="1"/>
  <c r="E82" i="1" l="1"/>
  <c r="H82" i="1" s="1"/>
  <c r="R22" i="1"/>
  <c r="Q22" i="1"/>
  <c r="G82" i="1" l="1"/>
  <c r="C83" i="1" s="1"/>
  <c r="F83" i="1" s="1"/>
  <c r="M23" i="1"/>
  <c r="L23" i="1"/>
  <c r="N23" i="1" s="1"/>
  <c r="B83" i="1" l="1"/>
  <c r="D83" i="1" s="1"/>
  <c r="E83" i="1" s="1"/>
  <c r="G83" i="1" s="1"/>
  <c r="P23" i="1"/>
  <c r="O23" i="1" s="1"/>
  <c r="K30" i="1"/>
  <c r="L30" i="1" s="1"/>
  <c r="H83" i="1" l="1"/>
  <c r="C84" i="1" s="1"/>
  <c r="F84" i="1" s="1"/>
  <c r="B84" i="1"/>
  <c r="D84" i="1" s="1"/>
  <c r="R23" i="1"/>
  <c r="K31" i="1" s="1"/>
  <c r="L31" i="1" s="1"/>
  <c r="Q23" i="1"/>
  <c r="E84" i="1" l="1"/>
  <c r="G84" i="1" s="1"/>
  <c r="K28" i="1"/>
  <c r="P30" i="1"/>
  <c r="H84" i="1" l="1"/>
  <c r="C85" i="1"/>
  <c r="B85" i="1"/>
  <c r="D85" i="1" s="1"/>
  <c r="O29" i="1"/>
  <c r="O28" i="1" s="1"/>
  <c r="L28" i="1"/>
  <c r="F85" i="1"/>
  <c r="E85" i="1" l="1"/>
  <c r="H85" i="1" s="1"/>
  <c r="B86" i="1" s="1"/>
  <c r="D86" i="1" s="1"/>
  <c r="G85" i="1" l="1"/>
  <c r="C86" i="1" s="1"/>
  <c r="F86" i="1" l="1"/>
  <c r="E86" i="1" s="1"/>
  <c r="G86" i="1" l="1"/>
  <c r="H86" i="1"/>
  <c r="B87" i="1"/>
  <c r="D87" i="1" s="1"/>
  <c r="C87" i="1" l="1"/>
  <c r="F87" i="1" s="1"/>
  <c r="E87" i="1" s="1"/>
  <c r="B90" i="1" l="1"/>
  <c r="B89" i="1" s="1"/>
  <c r="H87" i="1"/>
  <c r="G87" i="1"/>
  <c r="C91" i="1" s="1"/>
  <c r="E44" i="1" l="1"/>
  <c r="G44" i="1"/>
  <c r="F44" i="1" s="1"/>
  <c r="H44" i="1" l="1"/>
  <c r="I44" i="1"/>
  <c r="D45" i="1" l="1"/>
  <c r="G45" i="1" s="1"/>
  <c r="C45" i="1"/>
  <c r="E45" i="1" s="1"/>
  <c r="I45" i="1" l="1"/>
  <c r="H45" i="1"/>
  <c r="C46" i="1" s="1"/>
  <c r="F45" i="1"/>
  <c r="D46" i="1" l="1"/>
  <c r="G46" i="1" s="1"/>
  <c r="E46" i="1"/>
  <c r="H46" i="1" l="1"/>
  <c r="F46" i="1"/>
  <c r="I46" i="1"/>
  <c r="C47" i="1" l="1"/>
  <c r="E47" i="1" s="1"/>
  <c r="D47" i="1"/>
  <c r="G47" i="1" s="1"/>
  <c r="I47" i="1" l="1"/>
  <c r="F47" i="1"/>
  <c r="H47" i="1"/>
  <c r="C48" i="1" s="1"/>
  <c r="D48" i="1" l="1"/>
  <c r="G48" i="1" s="1"/>
  <c r="E48" i="1"/>
  <c r="F48" i="1" l="1"/>
  <c r="I48" i="1"/>
  <c r="H48" i="1"/>
  <c r="C49" i="1" l="1"/>
  <c r="E49" i="1" s="1"/>
  <c r="D49" i="1"/>
  <c r="G49" i="1" s="1"/>
  <c r="H49" i="1" l="1"/>
  <c r="F49" i="1"/>
  <c r="I49" i="1"/>
  <c r="C50" i="1" l="1"/>
  <c r="E50" i="1" s="1"/>
  <c r="D50" i="1"/>
  <c r="G50" i="1" s="1"/>
  <c r="H50" i="1" l="1"/>
  <c r="I50" i="1"/>
  <c r="F50" i="1"/>
  <c r="C51" i="1" l="1"/>
  <c r="E51" i="1" s="1"/>
  <c r="D51" i="1"/>
  <c r="G51" i="1" s="1"/>
  <c r="H51" i="1" l="1"/>
  <c r="F51" i="1"/>
  <c r="I51" i="1"/>
  <c r="C52" i="1" l="1"/>
  <c r="E52" i="1" s="1"/>
  <c r="D52" i="1"/>
  <c r="G52" i="1" s="1"/>
  <c r="I52" i="1" l="1"/>
  <c r="F52" i="1"/>
  <c r="H52" i="1"/>
  <c r="C53" i="1" s="1"/>
  <c r="D53" i="1" l="1"/>
  <c r="G53" i="1" s="1"/>
  <c r="E53" i="1"/>
  <c r="I53" i="1" l="1"/>
  <c r="F53" i="1"/>
  <c r="H53" i="1"/>
  <c r="C54" i="1" s="1"/>
  <c r="D54" i="1" l="1"/>
  <c r="G54" i="1" s="1"/>
  <c r="E54" i="1"/>
  <c r="I54" i="1" l="1"/>
  <c r="H54" i="1"/>
  <c r="C55" i="1" s="1"/>
  <c r="F54" i="1"/>
  <c r="D55" i="1" l="1"/>
  <c r="G55" i="1" s="1"/>
  <c r="E55" i="1"/>
  <c r="I55" i="1" l="1"/>
  <c r="F55" i="1"/>
  <c r="H55" i="1"/>
  <c r="C56" i="1" s="1"/>
  <c r="D56" i="1" l="1"/>
  <c r="G56" i="1" s="1"/>
  <c r="E56" i="1"/>
  <c r="H56" i="1" l="1"/>
  <c r="F56" i="1"/>
  <c r="I56" i="1"/>
  <c r="C57" i="1" l="1"/>
  <c r="E57" i="1" s="1"/>
  <c r="D57" i="1"/>
  <c r="G57" i="1" s="1"/>
  <c r="F57" i="1" l="1"/>
  <c r="I57" i="1"/>
  <c r="H57" i="1"/>
  <c r="C58" i="1" s="1"/>
  <c r="D58" i="1" l="1"/>
  <c r="B61" i="1" s="1"/>
  <c r="E58" i="1"/>
  <c r="G58" i="1" l="1"/>
  <c r="B62" i="1" s="1"/>
  <c r="H58" i="1" l="1"/>
  <c r="C63" i="1" s="1"/>
  <c r="F58" i="1"/>
  <c r="I58" i="1"/>
</calcChain>
</file>

<file path=xl/sharedStrings.xml><?xml version="1.0" encoding="utf-8"?>
<sst xmlns="http://schemas.openxmlformats.org/spreadsheetml/2006/main" count="104" uniqueCount="52">
  <si>
    <t>f(x)</t>
  </si>
  <si>
    <t>Вариант</t>
  </si>
  <si>
    <t>Отрезок</t>
  </si>
  <si>
    <t>a</t>
  </si>
  <si>
    <t>b</t>
  </si>
  <si>
    <t>[0;8]</t>
  </si>
  <si>
    <t>N</t>
  </si>
  <si>
    <t>ε</t>
  </si>
  <si>
    <t>Пассивный поиск (1)</t>
  </si>
  <si>
    <t>№</t>
  </si>
  <si>
    <t>x</t>
  </si>
  <si>
    <t>Минимальное значение</t>
  </si>
  <si>
    <t>x_min</t>
  </si>
  <si>
    <t>f(x_min)</t>
  </si>
  <si>
    <t>x*</t>
  </si>
  <si>
    <t>f*</t>
  </si>
  <si>
    <t>Пассивный поиск (2)</t>
  </si>
  <si>
    <t>Отрезок локализации</t>
  </si>
  <si>
    <t>Метод двоичного деления (дихотомии)</t>
  </si>
  <si>
    <t>знак</t>
  </si>
  <si>
    <t>Исследованные точки:</t>
  </si>
  <si>
    <t>Метод Фибоначчи</t>
  </si>
  <si>
    <t>Метод золотого сечения</t>
  </si>
  <si>
    <t>Ф1</t>
  </si>
  <si>
    <t>Ф2</t>
  </si>
  <si>
    <t>F</t>
  </si>
  <si>
    <t>L</t>
  </si>
  <si>
    <t>x^2-11x+10</t>
  </si>
  <si>
    <t>f1</t>
  </si>
  <si>
    <t>f2</t>
  </si>
  <si>
    <t>x1</t>
  </si>
  <si>
    <t>x2</t>
  </si>
  <si>
    <t>управление поставками с ограничений на складские площади</t>
  </si>
  <si>
    <t>управление поставками без ограничений</t>
  </si>
  <si>
    <t>издержки работы в д.е./год</t>
  </si>
  <si>
    <t>необходимые складские площади</t>
  </si>
  <si>
    <t>результат системы</t>
  </si>
  <si>
    <t>Li</t>
  </si>
  <si>
    <t>fi*qi</t>
  </si>
  <si>
    <t>Si*qi</t>
  </si>
  <si>
    <t>Ki*Vi/qi</t>
  </si>
  <si>
    <t>qi</t>
  </si>
  <si>
    <t>fi</t>
  </si>
  <si>
    <t>Si</t>
  </si>
  <si>
    <t>Ki</t>
  </si>
  <si>
    <t>Vi</t>
  </si>
  <si>
    <t xml:space="preserve">F </t>
  </si>
  <si>
    <t xml:space="preserve">Вариант </t>
  </si>
  <si>
    <t>Метод наискорейшего спуска</t>
  </si>
  <si>
    <t>х1</t>
  </si>
  <si>
    <t>х2</t>
  </si>
  <si>
    <t>Числа Фибоначи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</si>
</sst>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1"/>
    <xf numFmtId="164" fontId="3" fillId="0" borderId="0" xfId="1" applyNumberFormat="1"/>
    <xf numFmtId="0" fontId="3" fillId="0" borderId="0" xfId="1" applyAlignment="1">
      <alignment horizontal="center" vertical="center"/>
    </xf>
    <xf numFmtId="164" fontId="3" fillId="0" borderId="0" xfId="1" applyNumberFormat="1" applyAlignment="1">
      <alignment horizontal="center" vertical="center"/>
    </xf>
    <xf numFmtId="0" fontId="3" fillId="0" borderId="0" xfId="1" applyAlignment="1">
      <alignment horizontal="center"/>
    </xf>
    <xf numFmtId="164" fontId="3" fillId="2" borderId="0" xfId="1" applyNumberFormat="1" applyFill="1"/>
    <xf numFmtId="164" fontId="3" fillId="3" borderId="0" xfId="1" applyNumberFormat="1" applyFill="1"/>
    <xf numFmtId="164" fontId="3" fillId="4" borderId="0" xfId="1" applyNumberFormat="1" applyFill="1"/>
    <xf numFmtId="0" fontId="3" fillId="4" borderId="0" xfId="1" applyFill="1" applyAlignment="1">
      <alignment horizontal="center" vertical="center"/>
    </xf>
    <xf numFmtId="164" fontId="3" fillId="5" borderId="0" xfId="1" applyNumberFormat="1" applyFill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1" applyBorder="1" applyAlignment="1">
      <alignment horizontal="center"/>
    </xf>
    <xf numFmtId="0" fontId="3" fillId="0" borderId="2" xfId="1" applyBorder="1" applyAlignment="1">
      <alignment horizontal="center"/>
    </xf>
    <xf numFmtId="0" fontId="3" fillId="0" borderId="1" xfId="1" applyBorder="1" applyAlignment="1">
      <alignment horizontal="center"/>
    </xf>
    <xf numFmtId="164" fontId="3" fillId="3" borderId="3" xfId="1" applyNumberFormat="1" applyFill="1" applyBorder="1" applyAlignment="1">
      <alignment horizontal="center"/>
    </xf>
    <xf numFmtId="164" fontId="3" fillId="3" borderId="2" xfId="1" applyNumberFormat="1" applyFill="1" applyBorder="1" applyAlignment="1">
      <alignment horizontal="center"/>
    </xf>
    <xf numFmtId="164" fontId="3" fillId="3" borderId="1" xfId="1" applyNumberFormat="1" applyFill="1" applyBorder="1" applyAlignment="1">
      <alignment horizontal="center"/>
    </xf>
    <xf numFmtId="164" fontId="3" fillId="4" borderId="3" xfId="1" applyNumberFormat="1" applyFill="1" applyBorder="1" applyAlignment="1">
      <alignment horizontal="center"/>
    </xf>
    <xf numFmtId="164" fontId="3" fillId="4" borderId="2" xfId="1" applyNumberFormat="1" applyFill="1" applyBorder="1" applyAlignment="1">
      <alignment horizontal="center"/>
    </xf>
    <xf numFmtId="164" fontId="3" fillId="4" borderId="1" xfId="1" applyNumberFormat="1" applyFill="1" applyBorder="1" applyAlignment="1">
      <alignment horizontal="center"/>
    </xf>
    <xf numFmtId="164" fontId="3" fillId="5" borderId="3" xfId="1" applyNumberFormat="1" applyFill="1" applyBorder="1" applyAlignment="1">
      <alignment horizontal="center"/>
    </xf>
    <xf numFmtId="164" fontId="3" fillId="5" borderId="2" xfId="1" applyNumberFormat="1" applyFill="1" applyBorder="1" applyAlignment="1">
      <alignment horizontal="center"/>
    </xf>
    <xf numFmtId="164" fontId="3" fillId="5" borderId="1" xfId="1" applyNumberFormat="1" applyFill="1" applyBorder="1" applyAlignment="1">
      <alignment horizontal="center"/>
    </xf>
    <xf numFmtId="0" fontId="3" fillId="0" borderId="4" xfId="1" applyBorder="1" applyAlignment="1">
      <alignment horizontal="center"/>
    </xf>
    <xf numFmtId="164" fontId="3" fillId="2" borderId="3" xfId="1" applyNumberFormat="1" applyFill="1" applyBorder="1" applyAlignment="1">
      <alignment horizontal="center"/>
    </xf>
    <xf numFmtId="164" fontId="3" fillId="2" borderId="2" xfId="1" applyNumberFormat="1" applyFill="1" applyBorder="1" applyAlignment="1">
      <alignment horizontal="center"/>
    </xf>
    <xf numFmtId="164" fontId="3" fillId="2" borderId="1" xfId="1" applyNumberFormat="1" applyFill="1" applyBorder="1" applyAlignment="1">
      <alignment horizontal="center"/>
    </xf>
  </cellXfs>
  <cellStyles count="2">
    <cellStyle name="Обычный" xfId="0" builtinId="0"/>
    <cellStyle name="Обычный 2" xfId="1" xr:uid="{9B62CB16-D64A-400B-B19B-8C40D033CC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2C95-D34A-4003-B3FF-3F80516963D8}">
  <dimension ref="A1:R91"/>
  <sheetViews>
    <sheetView tabSelected="1" topLeftCell="A40" zoomScaleNormal="100" workbookViewId="0">
      <selection activeCell="E62" sqref="E62"/>
    </sheetView>
  </sheetViews>
  <sheetFormatPr defaultColWidth="10.6640625" defaultRowHeight="14.9" x14ac:dyDescent="0.3"/>
  <cols>
    <col min="1" max="1" width="22.21875" style="1" customWidth="1"/>
    <col min="2" max="16384" width="10.6640625" style="1"/>
  </cols>
  <sheetData>
    <row r="1" spans="1:18" x14ac:dyDescent="0.3">
      <c r="A1" s="1" t="s">
        <v>1</v>
      </c>
      <c r="B1" s="1">
        <v>5</v>
      </c>
    </row>
    <row r="2" spans="1:18" ht="15.05" x14ac:dyDescent="0.3">
      <c r="A2" s="1" t="s">
        <v>0</v>
      </c>
      <c r="B2" s="1" t="s">
        <v>27</v>
      </c>
      <c r="C2" s="1" t="s">
        <v>3</v>
      </c>
      <c r="D2" s="1" t="s">
        <v>4</v>
      </c>
    </row>
    <row r="3" spans="1:18" x14ac:dyDescent="0.3">
      <c r="A3" s="1" t="s">
        <v>2</v>
      </c>
      <c r="B3" s="1" t="s">
        <v>5</v>
      </c>
      <c r="C3" s="1">
        <v>0</v>
      </c>
      <c r="D3" s="1">
        <v>8</v>
      </c>
    </row>
    <row r="5" spans="1:18" x14ac:dyDescent="0.3">
      <c r="A5" s="3" t="s">
        <v>11</v>
      </c>
      <c r="D5" s="1" t="s">
        <v>12</v>
      </c>
      <c r="E5" s="1" t="s">
        <v>13</v>
      </c>
    </row>
    <row r="6" spans="1:18" ht="15.05" x14ac:dyDescent="0.3">
      <c r="D6" s="1">
        <v>5.5</v>
      </c>
      <c r="E6" s="1">
        <v>-20.25</v>
      </c>
    </row>
    <row r="10" spans="1:18" ht="18.649999999999999" x14ac:dyDescent="0.3">
      <c r="A10" s="5" t="s">
        <v>8</v>
      </c>
      <c r="F10" s="5" t="s">
        <v>16</v>
      </c>
      <c r="K10" s="5" t="s">
        <v>18</v>
      </c>
    </row>
    <row r="11" spans="1:18" ht="15.05" x14ac:dyDescent="0.3">
      <c r="A11" s="1" t="s">
        <v>6</v>
      </c>
      <c r="B11" s="1">
        <v>16</v>
      </c>
      <c r="F11" s="1" t="s">
        <v>6</v>
      </c>
      <c r="G11" s="1">
        <v>17</v>
      </c>
      <c r="K11" s="1" t="s">
        <v>6</v>
      </c>
      <c r="L11" s="1">
        <v>16</v>
      </c>
    </row>
    <row r="12" spans="1:18" x14ac:dyDescent="0.3">
      <c r="A12" s="2" t="s">
        <v>7</v>
      </c>
      <c r="B12" s="1">
        <v>0.1</v>
      </c>
      <c r="F12" s="2"/>
      <c r="K12" s="2" t="s">
        <v>7</v>
      </c>
      <c r="L12" s="1">
        <v>0.1</v>
      </c>
    </row>
    <row r="14" spans="1:18" x14ac:dyDescent="0.3">
      <c r="A14" s="1" t="s">
        <v>9</v>
      </c>
      <c r="B14" s="1" t="s">
        <v>10</v>
      </c>
      <c r="C14" s="1" t="s">
        <v>0</v>
      </c>
      <c r="F14" s="1" t="s">
        <v>9</v>
      </c>
      <c r="G14" s="1" t="s">
        <v>10</v>
      </c>
      <c r="H14" s="1" t="s">
        <v>0</v>
      </c>
      <c r="K14" s="1" t="s">
        <v>9</v>
      </c>
      <c r="L14" s="1" t="s">
        <v>30</v>
      </c>
      <c r="M14" s="1" t="s">
        <v>31</v>
      </c>
      <c r="N14" s="1" t="s">
        <v>28</v>
      </c>
      <c r="O14" s="1" t="s">
        <v>19</v>
      </c>
      <c r="P14" s="1" t="s">
        <v>29</v>
      </c>
      <c r="Q14" s="1" t="s">
        <v>3</v>
      </c>
      <c r="R14" s="1" t="s">
        <v>4</v>
      </c>
    </row>
    <row r="15" spans="1:18" ht="15.05" x14ac:dyDescent="0.3">
      <c r="A15" s="1">
        <v>1</v>
      </c>
      <c r="B15" s="1">
        <f>$C$3+($D$3-$C$3)/($B$11/2+1)*(QUOTIENT(A15+1,2))+$B$12/2*(-1)^(MOD(A15,2))</f>
        <v>0.8388888888888888</v>
      </c>
      <c r="C15" s="1">
        <f>B15^2-11*B15+10</f>
        <v>1.4759567901234583</v>
      </c>
      <c r="F15" s="1">
        <v>1</v>
      </c>
      <c r="G15" s="1">
        <f>$C$3+($D$3-$C$3)/($G$11+1)*F15</f>
        <v>0.44444444444444442</v>
      </c>
      <c r="H15" s="1">
        <f>G15^2-11*G15+10</f>
        <v>5.3086419753086425</v>
      </c>
      <c r="K15" s="1">
        <v>0</v>
      </c>
      <c r="Q15" s="1">
        <f>$C$3</f>
        <v>0</v>
      </c>
      <c r="R15" s="1">
        <f>$D$3</f>
        <v>8</v>
      </c>
    </row>
    <row r="16" spans="1:18" ht="15.05" x14ac:dyDescent="0.3">
      <c r="A16" s="1">
        <v>2</v>
      </c>
      <c r="B16" s="1">
        <f t="shared" ref="B16:B30" si="0">$C$3+($D$3-$C$3)/($B$11/2+1)*(QUOTIENT(A16+1,2))+$B$12/2*(-1)^(MOD(A16,2))</f>
        <v>0.93888888888888888</v>
      </c>
      <c r="C16" s="1">
        <f t="shared" ref="C16:C30" si="1">B16^2-11*B16+10</f>
        <v>0.55373456790123399</v>
      </c>
      <c r="F16" s="1">
        <v>2</v>
      </c>
      <c r="G16" s="1">
        <f t="shared" ref="G16:G31" si="2">$C$3+($D$3-$C$3)/($G$11+1)*F16</f>
        <v>0.88888888888888884</v>
      </c>
      <c r="H16" s="1">
        <f t="shared" ref="H16:H31" si="3">G16^2-11*G16+10</f>
        <v>1.0123456790123466</v>
      </c>
      <c r="K16" s="1">
        <v>1</v>
      </c>
      <c r="L16" s="1">
        <f t="shared" ref="L16:L23" si="4">(Q15+R15)/2-$L$12/2</f>
        <v>3.95</v>
      </c>
      <c r="M16" s="1">
        <f t="shared" ref="M16:M23" si="5">(Q15+R15)/2+$L$12/2</f>
        <v>4.05</v>
      </c>
      <c r="N16" s="1">
        <f>L16^2-11*L16+10</f>
        <v>-17.847500000000004</v>
      </c>
      <c r="O16" s="1" t="str">
        <f>IF(N16&lt;P16,"&lt;","&gt;")</f>
        <v>&gt;</v>
      </c>
      <c r="P16" s="1">
        <f>M16^2-11*M16+10</f>
        <v>-18.147499999999997</v>
      </c>
      <c r="Q16" s="1">
        <f>IF(O16="&lt;",Q15,L16)</f>
        <v>3.95</v>
      </c>
      <c r="R16" s="1">
        <f>IF(O16="&lt;",M16,R15)</f>
        <v>8</v>
      </c>
    </row>
    <row r="17" spans="1:18" ht="15.05" x14ac:dyDescent="0.3">
      <c r="A17" s="1">
        <v>3</v>
      </c>
      <c r="B17" s="1">
        <f t="shared" si="0"/>
        <v>1.7277777777777776</v>
      </c>
      <c r="C17" s="1">
        <f t="shared" si="1"/>
        <v>-6.0203395061728386</v>
      </c>
      <c r="F17" s="1">
        <v>3</v>
      </c>
      <c r="G17" s="1">
        <f t="shared" si="2"/>
        <v>1.3333333333333333</v>
      </c>
      <c r="H17" s="1">
        <f t="shared" si="3"/>
        <v>-2.8888888888888893</v>
      </c>
      <c r="K17" s="1">
        <v>2</v>
      </c>
      <c r="L17" s="1">
        <f t="shared" si="4"/>
        <v>5.9249999999999998</v>
      </c>
      <c r="M17" s="1">
        <f t="shared" si="5"/>
        <v>6.0249999999999995</v>
      </c>
      <c r="N17" s="1">
        <f t="shared" ref="N17:N23" si="6">L17^2-11*L17+10</f>
        <v>-20.069375000000001</v>
      </c>
      <c r="O17" s="1" t="str">
        <f t="shared" ref="O17:O23" si="7">IF(N17&lt;P17,"&lt;","&gt;")</f>
        <v>&lt;</v>
      </c>
      <c r="P17" s="1">
        <f t="shared" ref="P17:P23" si="8">M17^2-11*M17+10</f>
        <v>-19.974374999999995</v>
      </c>
      <c r="Q17" s="1">
        <f t="shared" ref="Q17:Q23" si="9">IF(O17="&lt;",Q16,L17)</f>
        <v>3.95</v>
      </c>
      <c r="R17" s="1">
        <f t="shared" ref="R17:R23" si="10">IF(O17="&lt;",M17,R16)</f>
        <v>6.0249999999999995</v>
      </c>
    </row>
    <row r="18" spans="1:18" ht="15.05" x14ac:dyDescent="0.3">
      <c r="A18" s="1">
        <v>4</v>
      </c>
      <c r="B18" s="1">
        <f t="shared" si="0"/>
        <v>1.8277777777777777</v>
      </c>
      <c r="C18" s="1">
        <f t="shared" si="1"/>
        <v>-6.7647839506172822</v>
      </c>
      <c r="F18" s="1">
        <v>4</v>
      </c>
      <c r="G18" s="1">
        <f t="shared" si="2"/>
        <v>1.7777777777777777</v>
      </c>
      <c r="H18" s="1">
        <f t="shared" si="3"/>
        <v>-6.3950617283950599</v>
      </c>
      <c r="K18" s="1">
        <v>3</v>
      </c>
      <c r="L18" s="1">
        <f t="shared" si="4"/>
        <v>4.9375</v>
      </c>
      <c r="M18" s="1">
        <f t="shared" si="5"/>
        <v>5.0374999999999996</v>
      </c>
      <c r="N18" s="1">
        <f t="shared" si="6"/>
        <v>-19.93359375</v>
      </c>
      <c r="O18" s="1" t="str">
        <f t="shared" si="7"/>
        <v>&gt;</v>
      </c>
      <c r="P18" s="1">
        <f t="shared" si="8"/>
        <v>-20.036093749999999</v>
      </c>
      <c r="Q18" s="1">
        <f t="shared" si="9"/>
        <v>4.9375</v>
      </c>
      <c r="R18" s="1">
        <f t="shared" si="10"/>
        <v>6.0249999999999995</v>
      </c>
    </row>
    <row r="19" spans="1:18" ht="15.05" x14ac:dyDescent="0.3">
      <c r="A19" s="1">
        <v>5</v>
      </c>
      <c r="B19" s="1">
        <f t="shared" si="0"/>
        <v>2.6166666666666667</v>
      </c>
      <c r="C19" s="1">
        <f t="shared" si="1"/>
        <v>-11.936388888888892</v>
      </c>
      <c r="F19" s="1">
        <v>5</v>
      </c>
      <c r="G19" s="1">
        <f t="shared" si="2"/>
        <v>2.2222222222222223</v>
      </c>
      <c r="H19" s="1">
        <f t="shared" si="3"/>
        <v>-9.5061728395061742</v>
      </c>
      <c r="K19" s="1">
        <v>4</v>
      </c>
      <c r="L19" s="1">
        <f t="shared" si="4"/>
        <v>5.4312499999999995</v>
      </c>
      <c r="M19" s="1">
        <f t="shared" si="5"/>
        <v>5.5312499999999991</v>
      </c>
      <c r="N19" s="1">
        <f t="shared" si="6"/>
        <v>-20.245273437499996</v>
      </c>
      <c r="O19" s="1" t="str">
        <f t="shared" si="7"/>
        <v>&gt;</v>
      </c>
      <c r="P19" s="1">
        <f t="shared" si="8"/>
        <v>-20.249023437500004</v>
      </c>
      <c r="Q19" s="1">
        <f t="shared" si="9"/>
        <v>5.4312499999999995</v>
      </c>
      <c r="R19" s="1">
        <f t="shared" si="10"/>
        <v>6.0249999999999995</v>
      </c>
    </row>
    <row r="20" spans="1:18" ht="15.05" x14ac:dyDescent="0.3">
      <c r="A20" s="1">
        <v>6</v>
      </c>
      <c r="B20" s="1">
        <f t="shared" si="0"/>
        <v>2.7166666666666663</v>
      </c>
      <c r="C20" s="1">
        <f t="shared" si="1"/>
        <v>-12.503055555555555</v>
      </c>
      <c r="F20" s="1">
        <v>6</v>
      </c>
      <c r="G20" s="1">
        <f t="shared" si="2"/>
        <v>2.6666666666666665</v>
      </c>
      <c r="H20" s="1">
        <f t="shared" si="3"/>
        <v>-12.222222222222221</v>
      </c>
      <c r="K20" s="1">
        <v>5</v>
      </c>
      <c r="L20" s="1">
        <f t="shared" si="4"/>
        <v>5.6781249999999996</v>
      </c>
      <c r="M20" s="1">
        <f t="shared" si="5"/>
        <v>5.7781249999999993</v>
      </c>
      <c r="N20" s="1">
        <f t="shared" si="6"/>
        <v>-20.218271484374995</v>
      </c>
      <c r="O20" s="1" t="str">
        <f t="shared" si="7"/>
        <v>&lt;</v>
      </c>
      <c r="P20" s="1">
        <f t="shared" si="8"/>
        <v>-20.172646484374994</v>
      </c>
      <c r="Q20" s="1">
        <f t="shared" si="9"/>
        <v>5.4312499999999995</v>
      </c>
      <c r="R20" s="1">
        <f t="shared" si="10"/>
        <v>5.7781249999999993</v>
      </c>
    </row>
    <row r="21" spans="1:18" ht="15.05" x14ac:dyDescent="0.3">
      <c r="A21" s="1">
        <v>7</v>
      </c>
      <c r="B21" s="1">
        <f t="shared" si="0"/>
        <v>3.5055555555555555</v>
      </c>
      <c r="C21" s="1">
        <f t="shared" si="1"/>
        <v>-16.272191358024692</v>
      </c>
      <c r="F21" s="1">
        <v>7</v>
      </c>
      <c r="G21" s="1">
        <f t="shared" si="2"/>
        <v>3.1111111111111107</v>
      </c>
      <c r="H21" s="1">
        <f t="shared" si="3"/>
        <v>-14.543209876543205</v>
      </c>
      <c r="K21" s="1">
        <v>6</v>
      </c>
      <c r="L21" s="1">
        <f t="shared" si="4"/>
        <v>5.5546874999999991</v>
      </c>
      <c r="M21" s="1">
        <f t="shared" si="5"/>
        <v>5.6546874999999988</v>
      </c>
      <c r="N21" s="1">
        <f t="shared" si="6"/>
        <v>-20.247009277343754</v>
      </c>
      <c r="O21" s="1" t="str">
        <f t="shared" si="7"/>
        <v>&lt;</v>
      </c>
      <c r="P21" s="1">
        <f t="shared" si="8"/>
        <v>-20.226071777343751</v>
      </c>
      <c r="Q21" s="1">
        <f t="shared" si="9"/>
        <v>5.4312499999999995</v>
      </c>
      <c r="R21" s="1">
        <f t="shared" si="10"/>
        <v>5.6546874999999988</v>
      </c>
    </row>
    <row r="22" spans="1:18" ht="15.05" x14ac:dyDescent="0.3">
      <c r="A22" s="1">
        <v>8</v>
      </c>
      <c r="B22" s="1">
        <f t="shared" si="0"/>
        <v>3.6055555555555552</v>
      </c>
      <c r="C22" s="1">
        <f t="shared" si="1"/>
        <v>-16.661080246913578</v>
      </c>
      <c r="F22" s="1">
        <v>8</v>
      </c>
      <c r="G22" s="1">
        <f t="shared" si="2"/>
        <v>3.5555555555555554</v>
      </c>
      <c r="H22" s="1">
        <f t="shared" si="3"/>
        <v>-16.469135802469133</v>
      </c>
      <c r="K22" s="1">
        <v>7</v>
      </c>
      <c r="L22" s="1">
        <f t="shared" si="4"/>
        <v>5.4929687499999993</v>
      </c>
      <c r="M22" s="1">
        <f t="shared" si="5"/>
        <v>5.5929687499999989</v>
      </c>
      <c r="N22" s="1">
        <f t="shared" si="6"/>
        <v>-20.249950561523434</v>
      </c>
      <c r="O22" s="1" t="str">
        <f t="shared" si="7"/>
        <v>&lt;</v>
      </c>
      <c r="P22" s="1">
        <f t="shared" si="8"/>
        <v>-20.241356811523438</v>
      </c>
      <c r="Q22" s="1">
        <f t="shared" si="9"/>
        <v>5.4312499999999995</v>
      </c>
      <c r="R22" s="1">
        <f t="shared" si="10"/>
        <v>5.5929687499999989</v>
      </c>
    </row>
    <row r="23" spans="1:18" ht="15.05" x14ac:dyDescent="0.3">
      <c r="A23" s="1">
        <v>9</v>
      </c>
      <c r="B23" s="1">
        <f t="shared" si="0"/>
        <v>4.3944444444444448</v>
      </c>
      <c r="C23" s="1">
        <f t="shared" si="1"/>
        <v>-19.027746913580252</v>
      </c>
      <c r="F23" s="1">
        <v>9</v>
      </c>
      <c r="G23" s="1">
        <f t="shared" si="2"/>
        <v>4</v>
      </c>
      <c r="H23" s="1">
        <f t="shared" si="3"/>
        <v>-18</v>
      </c>
      <c r="K23" s="1">
        <v>8</v>
      </c>
      <c r="L23" s="1">
        <f t="shared" si="4"/>
        <v>5.4621093749999998</v>
      </c>
      <c r="M23" s="1">
        <f t="shared" si="5"/>
        <v>5.5621093749999995</v>
      </c>
      <c r="N23" s="1">
        <f t="shared" si="6"/>
        <v>-20.248564300537108</v>
      </c>
      <c r="O23" s="1" t="str">
        <f t="shared" si="7"/>
        <v>&lt;</v>
      </c>
      <c r="P23" s="1">
        <f t="shared" si="8"/>
        <v>-20.246142425537109</v>
      </c>
      <c r="Q23" s="1">
        <f t="shared" si="9"/>
        <v>5.4312499999999995</v>
      </c>
      <c r="R23" s="1">
        <f t="shared" si="10"/>
        <v>5.5621093749999995</v>
      </c>
    </row>
    <row r="24" spans="1:18" ht="15.05" x14ac:dyDescent="0.3">
      <c r="A24" s="1">
        <v>10</v>
      </c>
      <c r="B24" s="1">
        <f t="shared" si="0"/>
        <v>4.4944444444444445</v>
      </c>
      <c r="C24" s="1">
        <f t="shared" si="1"/>
        <v>-19.238858024691361</v>
      </c>
      <c r="F24" s="1">
        <v>10</v>
      </c>
      <c r="G24" s="1">
        <f t="shared" si="2"/>
        <v>4.4444444444444446</v>
      </c>
      <c r="H24" s="1">
        <f t="shared" si="3"/>
        <v>-19.135802469135804</v>
      </c>
    </row>
    <row r="25" spans="1:18" x14ac:dyDescent="0.3">
      <c r="A25" s="1">
        <v>11</v>
      </c>
      <c r="B25" s="1">
        <f t="shared" si="0"/>
        <v>5.2833333333333332</v>
      </c>
      <c r="C25" s="1">
        <f t="shared" si="1"/>
        <v>-20.203055555555558</v>
      </c>
      <c r="F25" s="1">
        <v>11</v>
      </c>
      <c r="G25" s="1">
        <f t="shared" si="2"/>
        <v>4.8888888888888884</v>
      </c>
      <c r="H25" s="1">
        <f t="shared" si="3"/>
        <v>-19.876543209876541</v>
      </c>
      <c r="K25" s="3" t="s">
        <v>20</v>
      </c>
    </row>
    <row r="26" spans="1:18" ht="15.05" x14ac:dyDescent="0.3">
      <c r="A26" s="1">
        <v>12</v>
      </c>
      <c r="B26" s="1">
        <f t="shared" si="0"/>
        <v>5.3833333333333329</v>
      </c>
      <c r="C26" s="1">
        <f t="shared" si="1"/>
        <v>-20.236388888888889</v>
      </c>
      <c r="F26" s="1">
        <v>12</v>
      </c>
      <c r="G26" s="1">
        <f t="shared" si="2"/>
        <v>5.333333333333333</v>
      </c>
      <c r="H26" s="1">
        <f t="shared" si="3"/>
        <v>-20.222222222222221</v>
      </c>
    </row>
    <row r="27" spans="1:18" ht="15.05" x14ac:dyDescent="0.3">
      <c r="A27" s="1">
        <v>13</v>
      </c>
      <c r="B27" s="1">
        <f t="shared" si="0"/>
        <v>6.1722222222222216</v>
      </c>
      <c r="C27" s="1">
        <f t="shared" si="1"/>
        <v>-19.79811728395061</v>
      </c>
      <c r="F27" s="1">
        <v>13</v>
      </c>
      <c r="G27" s="1">
        <f t="shared" si="2"/>
        <v>5.7777777777777777</v>
      </c>
      <c r="H27" s="1">
        <f t="shared" si="3"/>
        <v>-20.172839506172842</v>
      </c>
      <c r="K27" s="1" t="s">
        <v>10</v>
      </c>
      <c r="L27" s="1" t="s">
        <v>0</v>
      </c>
    </row>
    <row r="28" spans="1:18" ht="15.05" x14ac:dyDescent="0.3">
      <c r="A28" s="1">
        <v>14</v>
      </c>
      <c r="B28" s="1">
        <f t="shared" si="0"/>
        <v>6.2722222222222213</v>
      </c>
      <c r="C28" s="1">
        <f t="shared" si="1"/>
        <v>-19.653672839506179</v>
      </c>
      <c r="F28" s="1">
        <v>14</v>
      </c>
      <c r="G28" s="1">
        <f t="shared" si="2"/>
        <v>6.2222222222222214</v>
      </c>
      <c r="H28" s="1">
        <f t="shared" si="3"/>
        <v>-19.728395061728392</v>
      </c>
      <c r="K28" s="1">
        <f>Q23</f>
        <v>5.4312499999999995</v>
      </c>
      <c r="L28" s="1">
        <f>K28^2-11*K28+10</f>
        <v>-20.245273437499996</v>
      </c>
      <c r="N28" s="1" t="s">
        <v>14</v>
      </c>
      <c r="O28" s="1">
        <f>INDEX(K28:K31,MATCH(O29,L28:L31,0))</f>
        <v>5.4929687499999993</v>
      </c>
    </row>
    <row r="29" spans="1:18" ht="15.05" x14ac:dyDescent="0.3">
      <c r="A29" s="1">
        <v>15</v>
      </c>
      <c r="B29" s="1">
        <f t="shared" si="0"/>
        <v>7.0611111111111109</v>
      </c>
      <c r="C29" s="1">
        <f t="shared" si="1"/>
        <v>-17.81293209876543</v>
      </c>
      <c r="F29" s="1">
        <v>15</v>
      </c>
      <c r="G29" s="1">
        <f t="shared" si="2"/>
        <v>6.6666666666666661</v>
      </c>
      <c r="H29" s="1">
        <f t="shared" si="3"/>
        <v>-18.888888888888893</v>
      </c>
      <c r="K29" s="1">
        <f>L22</f>
        <v>5.4929687499999993</v>
      </c>
      <c r="L29" s="1">
        <f t="shared" ref="L29:L31" si="11">K29^2-11*K29+10</f>
        <v>-20.249950561523434</v>
      </c>
      <c r="N29" s="1" t="s">
        <v>15</v>
      </c>
      <c r="O29" s="1">
        <f>MIN(L28:L31)</f>
        <v>-20.249950561523434</v>
      </c>
    </row>
    <row r="30" spans="1:18" x14ac:dyDescent="0.3">
      <c r="A30" s="1">
        <v>16</v>
      </c>
      <c r="B30" s="1">
        <f t="shared" si="0"/>
        <v>7.1611111111111105</v>
      </c>
      <c r="C30" s="1">
        <f t="shared" si="1"/>
        <v>-17.490709876543207</v>
      </c>
      <c r="F30" s="1">
        <v>16</v>
      </c>
      <c r="G30" s="1">
        <f t="shared" si="2"/>
        <v>7.1111111111111107</v>
      </c>
      <c r="H30" s="1">
        <f t="shared" si="3"/>
        <v>-17.654320987654316</v>
      </c>
      <c r="K30" s="1">
        <f>M23</f>
        <v>5.5621093749999995</v>
      </c>
      <c r="L30" s="1">
        <f t="shared" si="11"/>
        <v>-20.246142425537109</v>
      </c>
      <c r="N30" s="3" t="s">
        <v>17</v>
      </c>
      <c r="P30" s="18" t="str">
        <f>"["&amp;TEXT(Q23,"0,000000")&amp;";"&amp;TEXT(R23,"0,000000")&amp;"]"</f>
        <v>[5,431250;5,562109]</v>
      </c>
      <c r="Q30" s="18"/>
    </row>
    <row r="31" spans="1:18" x14ac:dyDescent="0.3">
      <c r="F31" s="1">
        <v>17</v>
      </c>
      <c r="G31" s="1">
        <f t="shared" si="2"/>
        <v>7.5555555555555554</v>
      </c>
      <c r="H31" s="1">
        <f t="shared" si="3"/>
        <v>-16.024691358024697</v>
      </c>
      <c r="K31" s="1">
        <f>R23</f>
        <v>5.5621093749999995</v>
      </c>
      <c r="L31" s="1">
        <f t="shared" si="11"/>
        <v>-20.246142425537109</v>
      </c>
    </row>
    <row r="33" spans="1:14" ht="15.05" x14ac:dyDescent="0.3">
      <c r="A33" s="1" t="s">
        <v>14</v>
      </c>
      <c r="B33" s="1">
        <f>INDEX(B15:B30,MATCH(B34,C15:C30,0))</f>
        <v>5.3833333333333329</v>
      </c>
      <c r="F33" s="1" t="s">
        <v>14</v>
      </c>
      <c r="G33" s="1">
        <f>INDEX(G15:G30,MATCH(G34,H15:H30,0))</f>
        <v>5.333333333333333</v>
      </c>
    </row>
    <row r="34" spans="1:14" ht="15.05" x14ac:dyDescent="0.3">
      <c r="A34" s="1" t="s">
        <v>15</v>
      </c>
      <c r="B34" s="1">
        <f>MIN(C15:C30)</f>
        <v>-20.236388888888889</v>
      </c>
      <c r="F34" s="1" t="s">
        <v>15</v>
      </c>
      <c r="G34" s="1">
        <f>MIN(H15:H30)</f>
        <v>-20.222222222222221</v>
      </c>
    </row>
    <row r="35" spans="1:14" x14ac:dyDescent="0.3">
      <c r="A35" s="3" t="s">
        <v>17</v>
      </c>
      <c r="C35" s="3" t="str">
        <f>"["&amp;TEXT(B33,"0,000000")&amp;";"&amp;$D$3&amp;"]"</f>
        <v>[5,383333;8]</v>
      </c>
      <c r="F35" s="3" t="s">
        <v>17</v>
      </c>
      <c r="H35" s="3" t="str">
        <f>"["&amp;TEXT(G33,"0,000000")&amp;";"&amp;$D$3&amp;"]"</f>
        <v>[5,333333;8]</v>
      </c>
    </row>
    <row r="37" spans="1:14" ht="18.649999999999999" x14ac:dyDescent="0.3">
      <c r="A37" s="5"/>
    </row>
    <row r="38" spans="1:14" ht="18.649999999999999" x14ac:dyDescent="0.3">
      <c r="A38" s="5" t="s">
        <v>21</v>
      </c>
    </row>
    <row r="39" spans="1:14" x14ac:dyDescent="0.3">
      <c r="A39" s="4" t="s">
        <v>6</v>
      </c>
      <c r="B39">
        <v>16</v>
      </c>
      <c r="L39"/>
      <c r="M39"/>
      <c r="N39"/>
    </row>
    <row r="40" spans="1:14" x14ac:dyDescent="0.3">
      <c r="A40" s="1" t="s">
        <v>7</v>
      </c>
      <c r="B40">
        <f>8/B59-0.00000001</f>
        <v>3.0959652321981427E-3</v>
      </c>
      <c r="L40"/>
    </row>
    <row r="41" spans="1:14" x14ac:dyDescent="0.3">
      <c r="A41"/>
      <c r="B41"/>
      <c r="L41"/>
      <c r="M41"/>
      <c r="N41"/>
    </row>
    <row r="42" spans="1:14" ht="29.8" x14ac:dyDescent="0.3">
      <c r="A42" s="1" t="s">
        <v>9</v>
      </c>
      <c r="B42" s="16" t="s">
        <v>51</v>
      </c>
      <c r="C42" s="1" t="s">
        <v>49</v>
      </c>
      <c r="D42" s="1" t="s">
        <v>50</v>
      </c>
      <c r="E42" s="1" t="s">
        <v>28</v>
      </c>
      <c r="F42" s="1" t="s">
        <v>19</v>
      </c>
      <c r="G42" s="1" t="s">
        <v>29</v>
      </c>
      <c r="H42" s="1" t="s">
        <v>3</v>
      </c>
      <c r="I42" s="1" t="s">
        <v>4</v>
      </c>
      <c r="L42"/>
      <c r="M42"/>
      <c r="N42"/>
    </row>
    <row r="43" spans="1:14" x14ac:dyDescent="0.3">
      <c r="A43" s="1">
        <v>0</v>
      </c>
      <c r="B43" s="1">
        <v>1</v>
      </c>
      <c r="H43" s="1">
        <v>0</v>
      </c>
      <c r="I43" s="1">
        <v>8</v>
      </c>
      <c r="L43"/>
      <c r="M43"/>
      <c r="N43"/>
    </row>
    <row r="44" spans="1:14" x14ac:dyDescent="0.3">
      <c r="A44" s="1">
        <v>1</v>
      </c>
      <c r="B44" s="1">
        <v>2</v>
      </c>
      <c r="C44" s="17">
        <f t="shared" ref="C44:C59" si="12">H43+(INDEX($B$43:$B$59,$B$39-A44-1+1)/INDEX($B$43:$B$59,$B$39-A44+1+1)*(I43-H43)-((-1)^($B$39-A44+1)/INDEX($B$43:$B$59,$B$39-A44+1+1))*$B$40)</f>
        <v>3.0557263560506067</v>
      </c>
      <c r="D44" s="17">
        <f>H43+(INDEX($B$43:$B$59,$B$39-A44+1)/INDEX($B$43:$B$59,$B$39-A44+1+1)*(I43-H43)-((-1)^($B$39-A44+1)/INDEX($B$43:$B$59,$B$39-A44+1+1))*$B$40)</f>
        <v>4.9442712476914741</v>
      </c>
      <c r="E44" s="17">
        <f>C44^2-11*C44+10</f>
        <v>-14.27552635349435</v>
      </c>
      <c r="F44" s="1" t="str">
        <f>IF(E44&lt;=G44,"&lt;=","&gt;")</f>
        <v>&gt;</v>
      </c>
      <c r="G44" s="17">
        <f>D44^2-11*D44+10</f>
        <v>-19.941165553857612</v>
      </c>
      <c r="H44" s="17">
        <f>IF(E44&lt;=G44,H43,C44)</f>
        <v>3.0557263560506067</v>
      </c>
      <c r="I44" s="17">
        <f>IF(E44&lt;=G44,D44,I43)</f>
        <v>8</v>
      </c>
      <c r="L44"/>
      <c r="M44"/>
      <c r="N44"/>
    </row>
    <row r="45" spans="1:14" x14ac:dyDescent="0.3">
      <c r="A45" s="1">
        <v>2</v>
      </c>
      <c r="B45" s="1">
        <f>B43+B44</f>
        <v>3</v>
      </c>
      <c r="C45" s="17">
        <f t="shared" si="12"/>
        <v>4.9442736439493933</v>
      </c>
      <c r="D45" s="17">
        <f t="shared" ref="D45:D59" si="13">H44+(INDEX($B$43:$B$59,16-A45+1)/INDEX($B$43:$B$59,16-A45+1+1)*(I44-H44)-((-1)^(16-A45+1)/INDEX($B$43:$B$59,16-A45+1+1))*$B$40)</f>
        <v>6.1114565893275525</v>
      </c>
      <c r="E45" s="17">
        <f t="shared" ref="E45:E59" si="14">C45^2-11*C45+10</f>
        <v>-19.941168217190718</v>
      </c>
      <c r="F45" s="1" t="str">
        <f t="shared" ref="F45:F59" si="15">IF(E45&lt;=G45,"&lt;=","&gt;")</f>
        <v>&lt;=</v>
      </c>
      <c r="G45" s="17">
        <f t="shared" ref="G45:G59" si="16">D45^2-11*D45+10</f>
        <v>-19.876120839367907</v>
      </c>
      <c r="H45" s="17">
        <f t="shared" ref="H45:H59" si="17">IF(E45&lt;=G45,H44,C45)</f>
        <v>3.0557263560506067</v>
      </c>
      <c r="I45" s="17">
        <f t="shared" ref="I45:I59" si="18">IF(E45&lt;=G45,D45,I44)</f>
        <v>6.1114565893275525</v>
      </c>
      <c r="L45"/>
      <c r="M45"/>
      <c r="N45"/>
    </row>
    <row r="46" spans="1:14" x14ac:dyDescent="0.3">
      <c r="A46" s="1">
        <v>3</v>
      </c>
      <c r="B46" s="1">
        <f t="shared" ref="B46:B60" si="19">B44+B45</f>
        <v>5</v>
      </c>
      <c r="C46" s="17">
        <f t="shared" si="12"/>
        <v>4.2229069051693262</v>
      </c>
      <c r="D46" s="17">
        <f t="shared" si="13"/>
        <v>4.9442697667230533</v>
      </c>
      <c r="E46" s="17">
        <f t="shared" si="14"/>
        <v>-18.619033227135812</v>
      </c>
      <c r="F46" s="1" t="str">
        <f t="shared" si="15"/>
        <v>&gt;</v>
      </c>
      <c r="G46" s="17">
        <f t="shared" si="16"/>
        <v>-19.941163907821949</v>
      </c>
      <c r="H46" s="17">
        <f t="shared" si="17"/>
        <v>4.2229069051693262</v>
      </c>
      <c r="I46" s="17">
        <f t="shared" si="18"/>
        <v>6.1114565893275525</v>
      </c>
      <c r="L46"/>
      <c r="M46"/>
    </row>
    <row r="47" spans="1:14" x14ac:dyDescent="0.3">
      <c r="A47" s="1">
        <v>4</v>
      </c>
      <c r="B47" s="1">
        <f t="shared" si="19"/>
        <v>8</v>
      </c>
      <c r="C47" s="17">
        <f t="shared" si="12"/>
        <v>4.944276040208833</v>
      </c>
      <c r="D47" s="17">
        <f t="shared" si="13"/>
        <v>5.3900976049937253</v>
      </c>
      <c r="E47" s="17">
        <f t="shared" si="14"/>
        <v>-19.941170880514029</v>
      </c>
      <c r="F47" s="1" t="str">
        <f t="shared" si="15"/>
        <v>&gt;</v>
      </c>
      <c r="G47" s="17">
        <f t="shared" si="16"/>
        <v>-20.237921463571883</v>
      </c>
      <c r="H47" s="17">
        <f t="shared" si="17"/>
        <v>4.944276040208833</v>
      </c>
      <c r="I47" s="17">
        <f t="shared" si="18"/>
        <v>6.1114565893275525</v>
      </c>
      <c r="L47"/>
      <c r="M47"/>
    </row>
    <row r="48" spans="1:14" x14ac:dyDescent="0.3">
      <c r="A48" s="1">
        <v>5</v>
      </c>
      <c r="B48" s="1">
        <f t="shared" si="19"/>
        <v>13</v>
      </c>
      <c r="C48" s="17">
        <f t="shared" si="12"/>
        <v>5.3900874542880466</v>
      </c>
      <c r="D48" s="17">
        <f t="shared" si="13"/>
        <v>5.6656287510296011</v>
      </c>
      <c r="E48" s="17">
        <f t="shared" si="14"/>
        <v>-20.237919232295113</v>
      </c>
      <c r="F48" s="1" t="str">
        <f t="shared" si="15"/>
        <v>&lt;=</v>
      </c>
      <c r="G48" s="17">
        <f t="shared" si="16"/>
        <v>-20.222567116832373</v>
      </c>
      <c r="H48" s="17">
        <f t="shared" si="17"/>
        <v>4.944276040208833</v>
      </c>
      <c r="I48" s="17">
        <f t="shared" si="18"/>
        <v>5.6656287510296011</v>
      </c>
      <c r="L48"/>
      <c r="M48"/>
    </row>
    <row r="49" spans="1:13" x14ac:dyDescent="0.3">
      <c r="A49" s="1">
        <v>6</v>
      </c>
      <c r="B49" s="1">
        <f t="shared" si="19"/>
        <v>21</v>
      </c>
      <c r="C49" s="17">
        <f t="shared" si="12"/>
        <v>5.2198274875405088</v>
      </c>
      <c r="D49" s="17">
        <f t="shared" si="13"/>
        <v>5.3901038785067854</v>
      </c>
      <c r="E49" s="17">
        <f t="shared" si="14"/>
        <v>-20.171503363262136</v>
      </c>
      <c r="F49" s="1" t="str">
        <f t="shared" si="15"/>
        <v>&gt;</v>
      </c>
      <c r="G49" s="17">
        <f t="shared" si="16"/>
        <v>-20.237922842480749</v>
      </c>
      <c r="H49" s="17">
        <f t="shared" si="17"/>
        <v>5.2198274875405088</v>
      </c>
      <c r="I49" s="17">
        <f t="shared" si="18"/>
        <v>5.6656287510296011</v>
      </c>
      <c r="L49"/>
      <c r="M49"/>
    </row>
    <row r="50" spans="1:13" x14ac:dyDescent="0.3">
      <c r="A50" s="1">
        <v>7</v>
      </c>
      <c r="B50" s="1">
        <f t="shared" si="19"/>
        <v>34</v>
      </c>
      <c r="C50" s="17">
        <f t="shared" si="12"/>
        <v>5.3900773036979244</v>
      </c>
      <c r="D50" s="17">
        <f t="shared" si="13"/>
        <v>5.4953359353550715</v>
      </c>
      <c r="E50" s="17">
        <f t="shared" si="14"/>
        <v>-20.23791700083768</v>
      </c>
      <c r="F50" s="1" t="str">
        <f t="shared" si="15"/>
        <v>&gt;</v>
      </c>
      <c r="G50" s="17">
        <f t="shared" si="16"/>
        <v>-20.249978246500991</v>
      </c>
      <c r="H50" s="17">
        <f t="shared" si="17"/>
        <v>5.3900773036979244</v>
      </c>
      <c r="I50" s="17">
        <f t="shared" si="18"/>
        <v>5.6656287510296011</v>
      </c>
      <c r="L50"/>
      <c r="M50"/>
    </row>
    <row r="51" spans="1:13" x14ac:dyDescent="0.3">
      <c r="A51" s="1">
        <v>8</v>
      </c>
      <c r="B51" s="1">
        <f t="shared" si="19"/>
        <v>55</v>
      </c>
      <c r="C51" s="17">
        <f t="shared" si="12"/>
        <v>5.4953789348721855</v>
      </c>
      <c r="D51" s="17">
        <f t="shared" si="13"/>
        <v>5.5603966921077497</v>
      </c>
      <c r="E51" s="17">
        <f t="shared" si="14"/>
        <v>-20.249978645757086</v>
      </c>
      <c r="F51" s="1" t="str">
        <f t="shared" si="15"/>
        <v>&lt;=</v>
      </c>
      <c r="G51" s="17">
        <f t="shared" si="16"/>
        <v>-20.246352239582439</v>
      </c>
      <c r="H51" s="17">
        <f t="shared" si="17"/>
        <v>5.3900773036979244</v>
      </c>
      <c r="I51" s="17">
        <f t="shared" si="18"/>
        <v>5.5603966921077497</v>
      </c>
      <c r="L51"/>
      <c r="M51"/>
    </row>
    <row r="52" spans="1:13" x14ac:dyDescent="0.3">
      <c r="A52" s="1">
        <v>9</v>
      </c>
      <c r="B52" s="1">
        <f t="shared" si="19"/>
        <v>89</v>
      </c>
      <c r="C52" s="17">
        <f t="shared" si="12"/>
        <v>5.4550520526319994</v>
      </c>
      <c r="D52" s="17">
        <f t="shared" si="13"/>
        <v>5.4953093626197766</v>
      </c>
      <c r="E52" s="17">
        <f t="shared" si="14"/>
        <v>-20.247979682027403</v>
      </c>
      <c r="F52" s="1" t="str">
        <f t="shared" si="15"/>
        <v>&gt;</v>
      </c>
      <c r="G52" s="17">
        <f t="shared" si="16"/>
        <v>-20.249977997920965</v>
      </c>
      <c r="H52" s="17">
        <f t="shared" si="17"/>
        <v>5.4550520526319994</v>
      </c>
      <c r="I52" s="17">
        <f t="shared" si="18"/>
        <v>5.5603966921077497</v>
      </c>
      <c r="L52"/>
      <c r="M52"/>
    </row>
    <row r="53" spans="1:13" x14ac:dyDescent="0.3">
      <c r="A53" s="1">
        <v>10</v>
      </c>
      <c r="B53" s="1">
        <f t="shared" si="19"/>
        <v>144</v>
      </c>
      <c r="C53" s="17">
        <f t="shared" si="12"/>
        <v>5.4954219431736746</v>
      </c>
      <c r="D53" s="17">
        <f t="shared" si="13"/>
        <v>5.5202089171679685</v>
      </c>
      <c r="E53" s="17">
        <f t="shared" si="14"/>
        <v>-20.249979041395694</v>
      </c>
      <c r="F53" s="1" t="str">
        <f t="shared" si="15"/>
        <v>&lt;=</v>
      </c>
      <c r="G53" s="17">
        <f t="shared" si="16"/>
        <v>-20.249591599666896</v>
      </c>
      <c r="H53" s="17">
        <f t="shared" si="17"/>
        <v>5.4550520526319994</v>
      </c>
      <c r="I53" s="17">
        <f t="shared" si="18"/>
        <v>5.5202089171679685</v>
      </c>
      <c r="L53"/>
      <c r="M53"/>
    </row>
    <row r="54" spans="1:13" x14ac:dyDescent="0.3">
      <c r="A54" s="1">
        <v>11</v>
      </c>
      <c r="B54" s="1">
        <f t="shared" si="19"/>
        <v>233</v>
      </c>
      <c r="C54" s="17">
        <f t="shared" si="12"/>
        <v>5.4797262883965496</v>
      </c>
      <c r="D54" s="17">
        <f t="shared" si="13"/>
        <v>5.4952398275717806</v>
      </c>
      <c r="E54" s="17">
        <f t="shared" si="14"/>
        <v>-20.249588976617819</v>
      </c>
      <c r="F54" s="1" t="str">
        <f t="shared" si="15"/>
        <v>&gt;</v>
      </c>
      <c r="G54" s="17">
        <f t="shared" si="16"/>
        <v>-20.249977340758452</v>
      </c>
      <c r="H54" s="17">
        <f t="shared" si="17"/>
        <v>5.4797262883965496</v>
      </c>
      <c r="I54" s="17">
        <f t="shared" si="18"/>
        <v>5.5202089171679685</v>
      </c>
      <c r="L54"/>
      <c r="M54"/>
    </row>
    <row r="55" spans="1:13" x14ac:dyDescent="0.3">
      <c r="A55" s="1">
        <v>12</v>
      </c>
      <c r="B55" s="1">
        <f t="shared" si="19"/>
        <v>377</v>
      </c>
      <c r="C55" s="17">
        <f t="shared" si="12"/>
        <v>5.4955346814034183</v>
      </c>
      <c r="D55" s="17">
        <f t="shared" si="13"/>
        <v>5.5048768265045149</v>
      </c>
      <c r="E55" s="17">
        <f t="shared" si="14"/>
        <v>-20.249980060929829</v>
      </c>
      <c r="F55" s="1" t="str">
        <f t="shared" si="15"/>
        <v>&lt;=</v>
      </c>
      <c r="G55" s="17">
        <f t="shared" si="16"/>
        <v>-20.24997621656324</v>
      </c>
      <c r="H55" s="17">
        <f t="shared" si="17"/>
        <v>5.4797262883965496</v>
      </c>
      <c r="I55" s="17">
        <f t="shared" si="18"/>
        <v>5.5048768265045149</v>
      </c>
      <c r="L55"/>
      <c r="M55"/>
    </row>
    <row r="56" spans="1:13" x14ac:dyDescent="0.3">
      <c r="A56" s="1">
        <v>13</v>
      </c>
      <c r="B56" s="1">
        <f t="shared" si="19"/>
        <v>610</v>
      </c>
      <c r="C56" s="17">
        <f t="shared" si="12"/>
        <v>5.4887707445330118</v>
      </c>
      <c r="D56" s="17">
        <f t="shared" si="13"/>
        <v>5.4950583790600032</v>
      </c>
      <c r="E56" s="17">
        <f t="shared" si="14"/>
        <v>-20.249873903821655</v>
      </c>
      <c r="F56" s="1" t="str">
        <f t="shared" si="15"/>
        <v>&gt;</v>
      </c>
      <c r="G56" s="17">
        <f t="shared" si="16"/>
        <v>-20.249975580382483</v>
      </c>
      <c r="H56" s="17">
        <f t="shared" si="17"/>
        <v>5.4887707445330118</v>
      </c>
      <c r="I56" s="17">
        <f t="shared" si="18"/>
        <v>5.5048768265045149</v>
      </c>
      <c r="L56"/>
      <c r="M56"/>
    </row>
    <row r="57" spans="1:13" x14ac:dyDescent="0.3">
      <c r="A57" s="1">
        <v>14</v>
      </c>
      <c r="B57" s="1">
        <f t="shared" si="19"/>
        <v>987</v>
      </c>
      <c r="C57" s="17">
        <f t="shared" si="12"/>
        <v>5.4958323703680527</v>
      </c>
      <c r="D57" s="17">
        <f t="shared" si="13"/>
        <v>5.4990535867623533</v>
      </c>
      <c r="E57" s="17">
        <f t="shared" si="14"/>
        <v>-20.249982630863254</v>
      </c>
      <c r="F57" s="1" t="str">
        <f t="shared" si="15"/>
        <v>&gt;</v>
      </c>
      <c r="G57" s="17">
        <f t="shared" si="16"/>
        <v>-20.249999104301981</v>
      </c>
      <c r="H57" s="17">
        <f t="shared" si="17"/>
        <v>5.4958323703680527</v>
      </c>
      <c r="I57" s="17">
        <f t="shared" si="18"/>
        <v>5.5048768265045149</v>
      </c>
    </row>
    <row r="58" spans="1:13" x14ac:dyDescent="0.3">
      <c r="A58" s="1">
        <v>15</v>
      </c>
      <c r="B58" s="1">
        <f t="shared" si="19"/>
        <v>1597</v>
      </c>
      <c r="C58" s="17">
        <f t="shared" si="12"/>
        <v>5.497815200669474</v>
      </c>
      <c r="D58" s="17">
        <f t="shared" si="13"/>
        <v>5.5008300193816284</v>
      </c>
      <c r="E58" s="17">
        <f t="shared" si="14"/>
        <v>-20.249995226651883</v>
      </c>
      <c r="F58" s="1" t="str">
        <f t="shared" si="15"/>
        <v>&gt;</v>
      </c>
      <c r="G58" s="17">
        <f t="shared" si="16"/>
        <v>-20.249999311067828</v>
      </c>
      <c r="H58" s="17">
        <f t="shared" si="17"/>
        <v>5.497815200669474</v>
      </c>
      <c r="I58" s="17">
        <f t="shared" si="18"/>
        <v>5.5048768265045149</v>
      </c>
    </row>
    <row r="59" spans="1:13" x14ac:dyDescent="0.3">
      <c r="B59" s="1">
        <f t="shared" si="19"/>
        <v>2584</v>
      </c>
      <c r="C59" s="17"/>
      <c r="D59" s="17"/>
      <c r="E59" s="17"/>
      <c r="G59" s="17"/>
      <c r="H59" s="17"/>
      <c r="I59" s="17"/>
    </row>
    <row r="61" spans="1:13" x14ac:dyDescent="0.3">
      <c r="A61" s="1" t="s">
        <v>14</v>
      </c>
      <c r="B61" s="1" t="str">
        <f>TEXT(D58,"0,000")</f>
        <v>5,501</v>
      </c>
    </row>
    <row r="62" spans="1:13" x14ac:dyDescent="0.3">
      <c r="A62" s="1" t="s">
        <v>15</v>
      </c>
      <c r="B62" s="1" t="str">
        <f>TEXT(G58,"0,000")</f>
        <v>-20,250</v>
      </c>
    </row>
    <row r="63" spans="1:13" x14ac:dyDescent="0.3">
      <c r="A63" s="1" t="s">
        <v>17</v>
      </c>
      <c r="C63" s="1" t="str">
        <f>"["&amp;TEXT(H58,"0,000000")&amp;";"&amp;TEXT(I58,"0,000000")&amp;"]"</f>
        <v>[5,497815;5,504877]</v>
      </c>
    </row>
    <row r="66" spans="1:8" ht="18.649999999999999" x14ac:dyDescent="0.3">
      <c r="A66" s="5" t="s">
        <v>22</v>
      </c>
    </row>
    <row r="67" spans="1:8" x14ac:dyDescent="0.3">
      <c r="A67" s="1" t="s">
        <v>6</v>
      </c>
      <c r="B67" s="1">
        <v>16</v>
      </c>
    </row>
    <row r="68" spans="1:8" x14ac:dyDescent="0.3">
      <c r="A68" s="2" t="s">
        <v>23</v>
      </c>
      <c r="B68" s="1">
        <f>(3-SQRT(5))/2</f>
        <v>0.3819660112501051</v>
      </c>
    </row>
    <row r="69" spans="1:8" x14ac:dyDescent="0.3">
      <c r="A69" s="1" t="s">
        <v>24</v>
      </c>
      <c r="B69" s="1">
        <f>(SQRT(5)-1)/2</f>
        <v>0.6180339887498949</v>
      </c>
    </row>
    <row r="71" spans="1:8" x14ac:dyDescent="0.3">
      <c r="A71" s="1" t="s">
        <v>9</v>
      </c>
      <c r="B71" s="1" t="s">
        <v>30</v>
      </c>
      <c r="C71" s="1" t="s">
        <v>31</v>
      </c>
      <c r="D71" s="1" t="s">
        <v>28</v>
      </c>
      <c r="E71" s="1" t="s">
        <v>19</v>
      </c>
      <c r="F71" s="1" t="s">
        <v>29</v>
      </c>
      <c r="G71" s="1" t="s">
        <v>3</v>
      </c>
      <c r="H71" s="1" t="s">
        <v>4</v>
      </c>
    </row>
    <row r="72" spans="1:8" x14ac:dyDescent="0.3">
      <c r="A72" s="1">
        <v>0</v>
      </c>
      <c r="G72" s="1">
        <f>$C$3</f>
        <v>0</v>
      </c>
      <c r="H72" s="1">
        <f>$D$3</f>
        <v>8</v>
      </c>
    </row>
    <row r="73" spans="1:8" x14ac:dyDescent="0.3">
      <c r="A73" s="1">
        <v>1</v>
      </c>
      <c r="B73" s="1">
        <f>G72+$B$68*(H72-G72)</f>
        <v>3.0557280900008408</v>
      </c>
      <c r="C73" s="1">
        <f>G72+$B$69*(H72-G72)</f>
        <v>4.9442719099991592</v>
      </c>
      <c r="D73" s="1">
        <f>B73^2-11*B73+10</f>
        <v>-14.275534829989063</v>
      </c>
      <c r="E73" s="1" t="str">
        <f>IF(D73&lt;F73,"&lt;","&gt;")</f>
        <v>&gt;</v>
      </c>
      <c r="F73" s="1">
        <f>C73^2-11*C73+10</f>
        <v>-19.941166289984018</v>
      </c>
      <c r="G73" s="1">
        <f>IF(E73="&lt;",G72,B73)</f>
        <v>3.0557280900008408</v>
      </c>
      <c r="H73" s="1">
        <f>IF(E73="&lt;",C73,H72)</f>
        <v>8</v>
      </c>
    </row>
    <row r="74" spans="1:8" x14ac:dyDescent="0.3">
      <c r="A74" s="1">
        <v>2</v>
      </c>
      <c r="B74" s="1">
        <f t="shared" ref="B74:B87" si="20">IF(E73="&gt;",C73,G73+$B$68*(H73-G73))</f>
        <v>4.9442719099991592</v>
      </c>
      <c r="C74" s="1">
        <f t="shared" ref="C74:C87" si="21">IF(E73="&lt;",B73,G73+$B$69*(H73-G73))</f>
        <v>6.1114561800016824</v>
      </c>
      <c r="D74" s="1">
        <f t="shared" ref="D74:D87" si="22">B74^2-11*B74+10</f>
        <v>-19.941166289984018</v>
      </c>
      <c r="E74" s="1" t="str">
        <f t="shared" ref="E74:E87" si="23">IF(D74&lt;F74,"&lt;","&gt;")</f>
        <v>&lt;</v>
      </c>
      <c r="F74" s="1">
        <f t="shared" ref="F74:F87" si="24">C74^2-11*C74+10</f>
        <v>-19.876121339937754</v>
      </c>
      <c r="G74" s="1">
        <f t="shared" ref="G74:G87" si="25">IF(E74="&lt;",G73,B74)</f>
        <v>3.0557280900008408</v>
      </c>
      <c r="H74" s="1">
        <f t="shared" ref="H74:H87" si="26">IF(E74="&lt;",C74,H73)</f>
        <v>6.1114561800016824</v>
      </c>
    </row>
    <row r="75" spans="1:8" x14ac:dyDescent="0.3">
      <c r="A75" s="1">
        <v>3</v>
      </c>
      <c r="B75" s="1">
        <f t="shared" si="20"/>
        <v>4.2229123600033649</v>
      </c>
      <c r="C75" s="1">
        <f t="shared" si="21"/>
        <v>4.9442719099991592</v>
      </c>
      <c r="D75" s="1">
        <f t="shared" si="22"/>
        <v>-18.619047159767828</v>
      </c>
      <c r="E75" s="1" t="str">
        <f t="shared" si="23"/>
        <v>&gt;</v>
      </c>
      <c r="F75" s="1">
        <f t="shared" si="24"/>
        <v>-19.941166289984018</v>
      </c>
      <c r="G75" s="1">
        <f t="shared" si="25"/>
        <v>4.2229123600033649</v>
      </c>
      <c r="H75" s="1">
        <f t="shared" si="26"/>
        <v>6.1114561800016824</v>
      </c>
    </row>
    <row r="76" spans="1:8" x14ac:dyDescent="0.3">
      <c r="A76" s="1">
        <v>4</v>
      </c>
      <c r="B76" s="1">
        <f t="shared" si="20"/>
        <v>4.9442719099991592</v>
      </c>
      <c r="C76" s="1">
        <f t="shared" si="21"/>
        <v>5.390096630005889</v>
      </c>
      <c r="D76" s="1">
        <f t="shared" si="22"/>
        <v>-19.941166289984018</v>
      </c>
      <c r="E76" s="1" t="str">
        <f t="shared" si="23"/>
        <v>&gt;</v>
      </c>
      <c r="F76" s="1">
        <f t="shared" si="24"/>
        <v>-20.237921249263941</v>
      </c>
      <c r="G76" s="1">
        <f t="shared" si="25"/>
        <v>4.9442719099991592</v>
      </c>
      <c r="H76" s="1">
        <f t="shared" si="26"/>
        <v>6.1114561800016824</v>
      </c>
    </row>
    <row r="77" spans="1:8" x14ac:dyDescent="0.3">
      <c r="A77" s="1">
        <v>5</v>
      </c>
      <c r="B77" s="1">
        <f t="shared" si="20"/>
        <v>5.390096630005889</v>
      </c>
      <c r="C77" s="1">
        <f t="shared" si="21"/>
        <v>5.6656314599949527</v>
      </c>
      <c r="D77" s="1">
        <f t="shared" si="22"/>
        <v>-20.237921249263941</v>
      </c>
      <c r="E77" s="1" t="str">
        <f t="shared" si="23"/>
        <v>&lt;</v>
      </c>
      <c r="F77" s="1">
        <f t="shared" si="24"/>
        <v>-20.222566219459942</v>
      </c>
      <c r="G77" s="1">
        <f t="shared" si="25"/>
        <v>4.9442719099991592</v>
      </c>
      <c r="H77" s="1">
        <f t="shared" si="26"/>
        <v>5.6656314599949527</v>
      </c>
    </row>
    <row r="78" spans="1:8" x14ac:dyDescent="0.3">
      <c r="A78" s="1">
        <v>6</v>
      </c>
      <c r="B78" s="1">
        <f t="shared" si="20"/>
        <v>5.2198067399882229</v>
      </c>
      <c r="C78" s="1">
        <f t="shared" si="21"/>
        <v>5.390096630005889</v>
      </c>
      <c r="D78" s="1">
        <f t="shared" si="22"/>
        <v>-20.171491737043969</v>
      </c>
      <c r="E78" s="1" t="str">
        <f t="shared" si="23"/>
        <v>&gt;</v>
      </c>
      <c r="F78" s="1">
        <f t="shared" si="24"/>
        <v>-20.237921249263941</v>
      </c>
      <c r="G78" s="1">
        <f t="shared" si="25"/>
        <v>5.2198067399882229</v>
      </c>
      <c r="H78" s="1">
        <f t="shared" si="26"/>
        <v>5.6656314599949527</v>
      </c>
    </row>
    <row r="79" spans="1:8" x14ac:dyDescent="0.3">
      <c r="A79" s="1">
        <v>7</v>
      </c>
      <c r="B79" s="1">
        <f t="shared" si="20"/>
        <v>5.390096630005889</v>
      </c>
      <c r="C79" s="1">
        <f t="shared" si="21"/>
        <v>5.4953415699772874</v>
      </c>
      <c r="D79" s="1">
        <f t="shared" si="22"/>
        <v>-20.237921249263941</v>
      </c>
      <c r="E79" s="1" t="str">
        <f t="shared" si="23"/>
        <v>&gt;</v>
      </c>
      <c r="F79" s="1">
        <f t="shared" si="24"/>
        <v>-20.249978299029724</v>
      </c>
      <c r="G79" s="1">
        <f t="shared" si="25"/>
        <v>5.390096630005889</v>
      </c>
      <c r="H79" s="1">
        <f t="shared" si="26"/>
        <v>5.6656314599949527</v>
      </c>
    </row>
    <row r="80" spans="1:8" x14ac:dyDescent="0.3">
      <c r="A80" s="1">
        <v>8</v>
      </c>
      <c r="B80" s="1">
        <f t="shared" si="20"/>
        <v>5.4953415699772874</v>
      </c>
      <c r="C80" s="1">
        <f t="shared" si="21"/>
        <v>5.5603865200235543</v>
      </c>
      <c r="D80" s="1">
        <f t="shared" si="22"/>
        <v>-20.249978299029724</v>
      </c>
      <c r="E80" s="1" t="str">
        <f t="shared" si="23"/>
        <v>&lt;</v>
      </c>
      <c r="F80" s="1">
        <f t="shared" si="24"/>
        <v>-20.246353468199445</v>
      </c>
      <c r="G80" s="1">
        <f t="shared" si="25"/>
        <v>5.390096630005889</v>
      </c>
      <c r="H80" s="1">
        <f t="shared" si="26"/>
        <v>5.5603865200235543</v>
      </c>
    </row>
    <row r="81" spans="1:8" x14ac:dyDescent="0.3">
      <c r="A81" s="1">
        <v>9</v>
      </c>
      <c r="B81" s="1">
        <f t="shared" si="20"/>
        <v>5.4551415800521559</v>
      </c>
      <c r="C81" s="1">
        <f t="shared" si="21"/>
        <v>5.4953415699772874</v>
      </c>
      <c r="D81" s="1">
        <f t="shared" si="22"/>
        <v>-20.247987722159785</v>
      </c>
      <c r="E81" s="1" t="str">
        <f t="shared" si="23"/>
        <v>&gt;</v>
      </c>
      <c r="F81" s="1">
        <f t="shared" si="24"/>
        <v>-20.249978299029724</v>
      </c>
      <c r="G81" s="1">
        <f t="shared" si="25"/>
        <v>5.4551415800521559</v>
      </c>
      <c r="H81" s="1">
        <f t="shared" si="26"/>
        <v>5.5603865200235543</v>
      </c>
    </row>
    <row r="82" spans="1:8" x14ac:dyDescent="0.3">
      <c r="A82" s="1">
        <v>10</v>
      </c>
      <c r="B82" s="1">
        <f t="shared" si="20"/>
        <v>5.4953415699772874</v>
      </c>
      <c r="C82" s="1">
        <f t="shared" si="21"/>
        <v>5.5201865300984228</v>
      </c>
      <c r="D82" s="1">
        <f t="shared" si="22"/>
        <v>-20.249978299029724</v>
      </c>
      <c r="E82" s="1" t="str">
        <f t="shared" si="23"/>
        <v>&lt;</v>
      </c>
      <c r="F82" s="1">
        <f t="shared" si="24"/>
        <v>-20.249592504002589</v>
      </c>
      <c r="G82" s="1">
        <f t="shared" si="25"/>
        <v>5.4551415800521559</v>
      </c>
      <c r="H82" s="1">
        <f t="shared" si="26"/>
        <v>5.5201865300984228</v>
      </c>
    </row>
    <row r="83" spans="1:8" x14ac:dyDescent="0.3">
      <c r="A83" s="1">
        <v>11</v>
      </c>
      <c r="B83" s="1">
        <f t="shared" si="20"/>
        <v>5.4799865401732903</v>
      </c>
      <c r="C83" s="1">
        <f t="shared" si="21"/>
        <v>5.4953415699772874</v>
      </c>
      <c r="D83" s="1">
        <f t="shared" si="22"/>
        <v>-20.249599461425767</v>
      </c>
      <c r="E83" s="1" t="str">
        <f t="shared" si="23"/>
        <v>&gt;</v>
      </c>
      <c r="F83" s="1">
        <f t="shared" si="24"/>
        <v>-20.249978299029724</v>
      </c>
      <c r="G83" s="1">
        <f t="shared" si="25"/>
        <v>5.4799865401732903</v>
      </c>
      <c r="H83" s="1">
        <f t="shared" si="26"/>
        <v>5.5201865300984228</v>
      </c>
    </row>
    <row r="84" spans="1:8" x14ac:dyDescent="0.3">
      <c r="A84" s="1">
        <v>12</v>
      </c>
      <c r="B84" s="1">
        <f t="shared" si="20"/>
        <v>5.4953415699772874</v>
      </c>
      <c r="C84" s="1">
        <f t="shared" si="21"/>
        <v>5.5048315002944257</v>
      </c>
      <c r="D84" s="1">
        <f t="shared" si="22"/>
        <v>-20.249978299029724</v>
      </c>
      <c r="E84" s="1" t="str">
        <f t="shared" si="23"/>
        <v>&lt;</v>
      </c>
      <c r="F84" s="1">
        <f t="shared" si="24"/>
        <v>-20.2499766566049</v>
      </c>
      <c r="G84" s="1">
        <f t="shared" si="25"/>
        <v>5.4799865401732903</v>
      </c>
      <c r="H84" s="1">
        <f t="shared" si="26"/>
        <v>5.5048315002944257</v>
      </c>
    </row>
    <row r="85" spans="1:8" x14ac:dyDescent="0.3">
      <c r="A85" s="1">
        <v>13</v>
      </c>
      <c r="B85" s="1">
        <f t="shared" si="20"/>
        <v>5.4894764704904286</v>
      </c>
      <c r="C85" s="1">
        <f t="shared" si="21"/>
        <v>5.4953415699772874</v>
      </c>
      <c r="D85" s="1">
        <f t="shared" si="22"/>
        <v>-20.249889255326661</v>
      </c>
      <c r="E85" s="1" t="str">
        <f t="shared" si="23"/>
        <v>&gt;</v>
      </c>
      <c r="F85" s="1">
        <f t="shared" si="24"/>
        <v>-20.249978299029724</v>
      </c>
      <c r="G85" s="1">
        <f t="shared" si="25"/>
        <v>5.4894764704904286</v>
      </c>
      <c r="H85" s="1">
        <f t="shared" si="26"/>
        <v>5.5048315002944257</v>
      </c>
    </row>
    <row r="86" spans="1:8" x14ac:dyDescent="0.3">
      <c r="A86" s="1">
        <v>14</v>
      </c>
      <c r="B86" s="1">
        <f t="shared" si="20"/>
        <v>5.4953415699772874</v>
      </c>
      <c r="C86" s="1">
        <f t="shared" si="21"/>
        <v>5.498966400807566</v>
      </c>
      <c r="D86" s="1">
        <f t="shared" si="22"/>
        <v>-20.249978299029724</v>
      </c>
      <c r="E86" s="1" t="str">
        <f t="shared" si="23"/>
        <v>&gt;</v>
      </c>
      <c r="F86" s="1">
        <f t="shared" si="24"/>
        <v>-20.249998931672707</v>
      </c>
      <c r="G86" s="1">
        <f t="shared" si="25"/>
        <v>5.4953415699772874</v>
      </c>
      <c r="H86" s="1">
        <f t="shared" si="26"/>
        <v>5.5048315002944257</v>
      </c>
    </row>
    <row r="87" spans="1:8" x14ac:dyDescent="0.3">
      <c r="A87" s="1">
        <v>15</v>
      </c>
      <c r="B87" s="1">
        <f t="shared" si="20"/>
        <v>5.498966400807566</v>
      </c>
      <c r="C87" s="1">
        <f t="shared" si="21"/>
        <v>5.501206669464147</v>
      </c>
      <c r="D87" s="1">
        <f t="shared" si="22"/>
        <v>-20.249998931672707</v>
      </c>
      <c r="E87" s="1" t="str">
        <f t="shared" si="23"/>
        <v>&lt;</v>
      </c>
      <c r="F87" s="1">
        <f t="shared" si="24"/>
        <v>-20.249998543948802</v>
      </c>
      <c r="G87" s="1">
        <f t="shared" si="25"/>
        <v>5.4953415699772874</v>
      </c>
      <c r="H87" s="1">
        <f t="shared" si="26"/>
        <v>5.501206669464147</v>
      </c>
    </row>
    <row r="89" spans="1:8" x14ac:dyDescent="0.3">
      <c r="A89" s="1" t="s">
        <v>14</v>
      </c>
      <c r="B89" s="1">
        <f>IF(B90=D87,B87,C87)</f>
        <v>5.498966400807566</v>
      </c>
    </row>
    <row r="90" spans="1:8" x14ac:dyDescent="0.3">
      <c r="A90" s="1" t="s">
        <v>15</v>
      </c>
      <c r="B90" s="1">
        <f>MIN(D87,F87)</f>
        <v>-20.249998931672707</v>
      </c>
    </row>
    <row r="91" spans="1:8" x14ac:dyDescent="0.3">
      <c r="A91" s="3" t="s">
        <v>17</v>
      </c>
      <c r="C91" s="18" t="str">
        <f>"["&amp;TEXT(G87,"0,000000")&amp;";"&amp;TEXT(H87,"0,000000")&amp;"]"</f>
        <v>[5,495342;5,501207]</v>
      </c>
      <c r="D91" s="18"/>
    </row>
  </sheetData>
  <mergeCells count="2">
    <mergeCell ref="P30:Q30"/>
    <mergeCell ref="C91:D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FC5D1-4D27-45AB-976D-EB52373AE78E}">
  <dimension ref="B1:R21"/>
  <sheetViews>
    <sheetView workbookViewId="0">
      <selection activeCell="B3" sqref="B3"/>
    </sheetView>
  </sheetViews>
  <sheetFormatPr defaultRowHeight="14.9" x14ac:dyDescent="0.3"/>
  <cols>
    <col min="1" max="11" width="8.88671875" style="6"/>
    <col min="12" max="12" width="9.44140625" style="6" bestFit="1" customWidth="1"/>
    <col min="13" max="16384" width="8.88671875" style="6"/>
  </cols>
  <sheetData>
    <row r="1" spans="2:18" x14ac:dyDescent="0.3">
      <c r="B1" s="6" t="s">
        <v>47</v>
      </c>
      <c r="C1" s="10">
        <v>5</v>
      </c>
    </row>
    <row r="2" spans="2:18" x14ac:dyDescent="0.3">
      <c r="B2" s="6" t="s">
        <v>48</v>
      </c>
    </row>
    <row r="4" spans="2:18" x14ac:dyDescent="0.3">
      <c r="B4" s="8" t="s">
        <v>46</v>
      </c>
      <c r="C4" s="14">
        <v>900</v>
      </c>
    </row>
    <row r="6" spans="2:18" x14ac:dyDescent="0.3">
      <c r="B6" s="8" t="s">
        <v>45</v>
      </c>
      <c r="C6" s="8">
        <v>900</v>
      </c>
      <c r="D6" s="8">
        <v>400</v>
      </c>
      <c r="E6" s="8">
        <v>800</v>
      </c>
      <c r="F6" s="8">
        <v>200</v>
      </c>
      <c r="G6" s="8">
        <v>150</v>
      </c>
      <c r="K6" s="8" t="s">
        <v>45</v>
      </c>
      <c r="L6" s="8">
        <v>900</v>
      </c>
      <c r="M6" s="8">
        <v>400</v>
      </c>
      <c r="N6" s="8">
        <v>800</v>
      </c>
      <c r="O6" s="8">
        <v>200</v>
      </c>
      <c r="P6" s="8">
        <v>150</v>
      </c>
    </row>
    <row r="7" spans="2:18" x14ac:dyDescent="0.3">
      <c r="B7" s="8" t="s">
        <v>44</v>
      </c>
      <c r="C7" s="8">
        <v>5</v>
      </c>
      <c r="D7" s="8">
        <v>10</v>
      </c>
      <c r="E7" s="8">
        <v>11</v>
      </c>
      <c r="F7" s="8">
        <v>7</v>
      </c>
      <c r="G7" s="8">
        <v>2</v>
      </c>
      <c r="K7" s="8" t="s">
        <v>44</v>
      </c>
      <c r="L7" s="8">
        <v>5</v>
      </c>
      <c r="M7" s="8">
        <v>10</v>
      </c>
      <c r="N7" s="8">
        <v>11</v>
      </c>
      <c r="O7" s="8">
        <v>7</v>
      </c>
      <c r="P7" s="8">
        <v>2</v>
      </c>
    </row>
    <row r="8" spans="2:18" x14ac:dyDescent="0.3">
      <c r="B8" s="8" t="s">
        <v>43</v>
      </c>
      <c r="C8" s="8">
        <v>4</v>
      </c>
      <c r="D8" s="8">
        <v>7</v>
      </c>
      <c r="E8" s="8">
        <v>6</v>
      </c>
      <c r="F8" s="8">
        <v>4</v>
      </c>
      <c r="G8" s="8">
        <v>2</v>
      </c>
      <c r="K8" s="8" t="s">
        <v>43</v>
      </c>
      <c r="L8" s="8">
        <v>4</v>
      </c>
      <c r="M8" s="8">
        <v>7</v>
      </c>
      <c r="N8" s="8">
        <v>6</v>
      </c>
      <c r="O8" s="8">
        <v>4</v>
      </c>
      <c r="P8" s="8">
        <v>2</v>
      </c>
    </row>
    <row r="9" spans="2:18" x14ac:dyDescent="0.3">
      <c r="B9" s="8" t="s">
        <v>42</v>
      </c>
      <c r="C9" s="8">
        <v>8</v>
      </c>
      <c r="D9" s="8">
        <v>5</v>
      </c>
      <c r="E9" s="8">
        <v>6</v>
      </c>
      <c r="F9" s="8">
        <v>3</v>
      </c>
      <c r="G9" s="8">
        <v>3</v>
      </c>
      <c r="K9" s="8" t="s">
        <v>42</v>
      </c>
      <c r="L9" s="8">
        <v>8</v>
      </c>
      <c r="M9" s="8">
        <v>5</v>
      </c>
      <c r="N9" s="8">
        <v>6</v>
      </c>
      <c r="O9" s="8">
        <v>3</v>
      </c>
      <c r="P9" s="8">
        <v>3</v>
      </c>
    </row>
    <row r="10" spans="2:18" x14ac:dyDescent="0.3">
      <c r="B10" s="8" t="s">
        <v>41</v>
      </c>
      <c r="C10" s="9">
        <f>SQRT(2*C7*C6/C8)</f>
        <v>47.434164902525687</v>
      </c>
      <c r="D10" s="9">
        <f>SQRT(2*D7*D6/D8)</f>
        <v>33.806170189140666</v>
      </c>
      <c r="E10" s="9">
        <f>SQRT(2*E7*E6/E8)</f>
        <v>54.160256030906403</v>
      </c>
      <c r="F10" s="9">
        <f>SQRT(2*F7*F6/F8)</f>
        <v>26.457513110645905</v>
      </c>
      <c r="G10" s="9">
        <f>SQRT(2*G7*G6/G8)</f>
        <v>17.320508075688775</v>
      </c>
      <c r="K10" s="8" t="s">
        <v>41</v>
      </c>
      <c r="L10" s="9">
        <v>40.391109835726297</v>
      </c>
      <c r="M10" s="9">
        <v>31.734806192225651</v>
      </c>
      <c r="N10" s="9">
        <v>49.674069966091068</v>
      </c>
      <c r="O10" s="9">
        <v>24.747087213036764</v>
      </c>
      <c r="P10" s="9">
        <v>15.303802971433464</v>
      </c>
    </row>
    <row r="11" spans="2:18" x14ac:dyDescent="0.3">
      <c r="B11" s="8" t="s">
        <v>40</v>
      </c>
      <c r="C11" s="9">
        <f>C7*C6/C10</f>
        <v>94.868329805051388</v>
      </c>
      <c r="D11" s="9">
        <f>D7*D6/D10</f>
        <v>118.32159566199232</v>
      </c>
      <c r="E11" s="9">
        <f>E7*E6/E10</f>
        <v>162.48076809271922</v>
      </c>
      <c r="F11" s="9">
        <f>F7*F6/F10</f>
        <v>52.915026221291811</v>
      </c>
      <c r="G11" s="9">
        <f>G7*G6/G10</f>
        <v>17.320508075688771</v>
      </c>
      <c r="K11" s="8" t="s">
        <v>40</v>
      </c>
      <c r="L11" s="9">
        <f>L7*L6/L10</f>
        <v>111.41065492634</v>
      </c>
      <c r="M11" s="9">
        <f>M7*M6/M10</f>
        <v>126.04456998322286</v>
      </c>
      <c r="N11" s="9">
        <f>N7*N6/N10</f>
        <v>177.15480140860473</v>
      </c>
      <c r="O11" s="9">
        <f>O7*O6/O10</f>
        <v>56.572314468689477</v>
      </c>
      <c r="P11" s="9">
        <f>P7*P6/P10</f>
        <v>19.602970618478881</v>
      </c>
    </row>
    <row r="12" spans="2:18" x14ac:dyDescent="0.3">
      <c r="B12" s="8" t="s">
        <v>39</v>
      </c>
      <c r="C12" s="9">
        <f>C8*C10</f>
        <v>189.73665961010275</v>
      </c>
      <c r="D12" s="9">
        <f>D8*D10</f>
        <v>236.64319132398467</v>
      </c>
      <c r="E12" s="9">
        <f>E8*E10</f>
        <v>324.96153618543843</v>
      </c>
      <c r="F12" s="9">
        <f>F8*F10</f>
        <v>105.83005244258362</v>
      </c>
      <c r="G12" s="9">
        <f>G8*G10</f>
        <v>34.641016151377549</v>
      </c>
      <c r="K12" s="8" t="s">
        <v>39</v>
      </c>
      <c r="L12" s="9">
        <f>L8*L10</f>
        <v>161.56443934290519</v>
      </c>
      <c r="M12" s="9">
        <f>M8*M10</f>
        <v>222.14364334557956</v>
      </c>
      <c r="N12" s="9">
        <f>N8*N10</f>
        <v>298.04441979654644</v>
      </c>
      <c r="O12" s="9">
        <f>O8*O10</f>
        <v>98.988348852147055</v>
      </c>
      <c r="P12" s="9">
        <f>P8*P10</f>
        <v>30.607605942866929</v>
      </c>
    </row>
    <row r="13" spans="2:18" x14ac:dyDescent="0.3">
      <c r="B13" s="8" t="s">
        <v>38</v>
      </c>
      <c r="C13" s="9">
        <f>C9*C10</f>
        <v>379.4733192202055</v>
      </c>
      <c r="D13" s="9">
        <f>D9*D10</f>
        <v>169.03085094570332</v>
      </c>
      <c r="E13" s="9">
        <f>E9*E10</f>
        <v>324.96153618543843</v>
      </c>
      <c r="F13" s="9">
        <f>F9*F10</f>
        <v>79.372539331937716</v>
      </c>
      <c r="G13" s="9">
        <f>G9*G10</f>
        <v>51.96152422706632</v>
      </c>
      <c r="I13" s="7"/>
      <c r="K13" s="8" t="s">
        <v>38</v>
      </c>
      <c r="L13" s="9">
        <f>L9*L10</f>
        <v>323.12887868581038</v>
      </c>
      <c r="M13" s="9">
        <f>M9*M10</f>
        <v>158.67403096112827</v>
      </c>
      <c r="N13" s="9">
        <f>N9*N10</f>
        <v>298.04441979654644</v>
      </c>
      <c r="O13" s="9">
        <f>O9*O10</f>
        <v>74.241261639110292</v>
      </c>
      <c r="P13" s="9">
        <f>P9*P10</f>
        <v>45.911408914300395</v>
      </c>
      <c r="R13" s="7"/>
    </row>
    <row r="14" spans="2:18" x14ac:dyDescent="0.3">
      <c r="B14" s="8" t="s">
        <v>37</v>
      </c>
      <c r="C14" s="9">
        <f>C11+0.5*C12</f>
        <v>189.73665961010278</v>
      </c>
      <c r="D14" s="9">
        <f>D11+0.5*D12</f>
        <v>236.64319132398464</v>
      </c>
      <c r="E14" s="9">
        <f>E11+0.5*E12</f>
        <v>324.96153618543843</v>
      </c>
      <c r="F14" s="9">
        <f>F11+0.5*F12</f>
        <v>105.83005244258362</v>
      </c>
      <c r="G14" s="9">
        <f>G11+0.5*G12</f>
        <v>34.641016151377542</v>
      </c>
      <c r="K14" s="8" t="s">
        <v>37</v>
      </c>
      <c r="L14" s="9">
        <f>L11+0.5*L12</f>
        <v>192.19287459779258</v>
      </c>
      <c r="M14" s="9">
        <f>M11+0.5*M12</f>
        <v>237.11639165601264</v>
      </c>
      <c r="N14" s="9">
        <f>N11+0.5*N12</f>
        <v>326.17701130687794</v>
      </c>
      <c r="O14" s="9">
        <f>O11+0.5*O12</f>
        <v>106.06648889476301</v>
      </c>
      <c r="P14" s="9">
        <f>P11+0.5*P12</f>
        <v>34.906773589912348</v>
      </c>
    </row>
    <row r="15" spans="2:18" x14ac:dyDescent="0.3">
      <c r="B15" s="8"/>
    </row>
    <row r="16" spans="2:18" x14ac:dyDescent="0.3">
      <c r="B16" s="8" t="s">
        <v>25</v>
      </c>
      <c r="C16" s="12">
        <f>SUM(C13:G13)</f>
        <v>1004.7997699103513</v>
      </c>
      <c r="K16" s="8" t="s">
        <v>25</v>
      </c>
      <c r="L16" s="13">
        <f>SUM(L13:P13)</f>
        <v>899.99999999689567</v>
      </c>
    </row>
    <row r="17" spans="2:15" x14ac:dyDescent="0.3">
      <c r="B17" s="8" t="s">
        <v>26</v>
      </c>
      <c r="C17" s="11">
        <f>SUM(C14:G14)</f>
        <v>891.81245571348711</v>
      </c>
      <c r="K17" s="8" t="s">
        <v>26</v>
      </c>
      <c r="L17" s="15">
        <f>SUM(L14:P14)</f>
        <v>896.45954004535861</v>
      </c>
    </row>
    <row r="19" spans="2:15" x14ac:dyDescent="0.3">
      <c r="B19" s="31" t="s">
        <v>36</v>
      </c>
      <c r="C19" s="31"/>
      <c r="D19" s="31"/>
      <c r="E19" s="31"/>
      <c r="F19" s="31"/>
      <c r="G19" s="31"/>
      <c r="H19" s="31"/>
      <c r="I19" s="31" t="s">
        <v>35</v>
      </c>
      <c r="J19" s="31"/>
      <c r="K19" s="31"/>
      <c r="L19" s="31"/>
      <c r="M19" s="31" t="s">
        <v>34</v>
      </c>
      <c r="N19" s="31"/>
      <c r="O19" s="31"/>
    </row>
    <row r="20" spans="2:15" x14ac:dyDescent="0.3">
      <c r="B20" s="19" t="s">
        <v>33</v>
      </c>
      <c r="C20" s="20"/>
      <c r="D20" s="20"/>
      <c r="E20" s="20"/>
      <c r="F20" s="20"/>
      <c r="G20" s="20"/>
      <c r="H20" s="21"/>
      <c r="I20" s="22">
        <f>C16</f>
        <v>1004.7997699103513</v>
      </c>
      <c r="J20" s="23"/>
      <c r="K20" s="23"/>
      <c r="L20" s="24"/>
      <c r="M20" s="32">
        <f>C17</f>
        <v>891.81245571348711</v>
      </c>
      <c r="N20" s="33"/>
      <c r="O20" s="34"/>
    </row>
    <row r="21" spans="2:15" x14ac:dyDescent="0.3">
      <c r="B21" s="19" t="s">
        <v>32</v>
      </c>
      <c r="C21" s="20"/>
      <c r="D21" s="20"/>
      <c r="E21" s="20"/>
      <c r="F21" s="20"/>
      <c r="G21" s="20"/>
      <c r="H21" s="21"/>
      <c r="I21" s="25">
        <f>L16</f>
        <v>899.99999999689567</v>
      </c>
      <c r="J21" s="26"/>
      <c r="K21" s="26"/>
      <c r="L21" s="27"/>
      <c r="M21" s="28">
        <f>L17</f>
        <v>896.45954004535861</v>
      </c>
      <c r="N21" s="29"/>
      <c r="O21" s="30"/>
    </row>
  </sheetData>
  <mergeCells count="9">
    <mergeCell ref="B21:H21"/>
    <mergeCell ref="I20:L20"/>
    <mergeCell ref="I21:L21"/>
    <mergeCell ref="M21:O21"/>
    <mergeCell ref="B19:H19"/>
    <mergeCell ref="I19:L19"/>
    <mergeCell ref="M19:O19"/>
    <mergeCell ref="M20:O20"/>
    <mergeCell ref="B20:H2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 (комп)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Guydo</dc:creator>
  <cp:lastModifiedBy>Stanislav Garkushenko</cp:lastModifiedBy>
  <dcterms:created xsi:type="dcterms:W3CDTF">2022-11-20T14:50:09Z</dcterms:created>
  <dcterms:modified xsi:type="dcterms:W3CDTF">2022-11-29T14:37:29Z</dcterms:modified>
</cp:coreProperties>
</file>