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ниверчик\Моптим\Лаба 3\"/>
    </mc:Choice>
  </mc:AlternateContent>
  <xr:revisionPtr revIDLastSave="0" documentId="13_ncr:1_{8ECB8D47-252A-4F06-ACC0-98ACBA5475FF}" xr6:coauthVersionLast="47" xr6:coauthVersionMax="47" xr10:uidLastSave="{00000000-0000-0000-0000-000000000000}"/>
  <bookViews>
    <workbookView xWindow="-108" yWindow="-108" windowWidth="23256" windowHeight="12456" tabRatio="918" firstSheet="1" activeTab="4" xr2:uid="{00000000-000D-0000-FFFF-FFFF00000000}"/>
  </bookViews>
  <sheets>
    <sheet name="Answer Report 1" sheetId="9" r:id="rId1"/>
    <sheet name="Sensitivity Report 1" sheetId="10" r:id="rId2"/>
    <sheet name="Limits Report 1" sheetId="11" r:id="rId3"/>
    <sheet name="task1" sheetId="1" r:id="rId4"/>
    <sheet name="task2" sheetId="12" r:id="rId5"/>
  </sheets>
  <definedNames>
    <definedName name="solver_adj" localSheetId="3" hidden="1">task1!$S$13:$U$13</definedName>
    <definedName name="solver_adj" localSheetId="4" hidden="1">task2!$B$50:$K$51</definedName>
    <definedName name="solver_cvg" localSheetId="3" hidden="1">0.0001</definedName>
    <definedName name="solver_cvg" localSheetId="4" hidden="1">0.0001</definedName>
    <definedName name="solver_drv" localSheetId="3" hidden="1">2</definedName>
    <definedName name="solver_drv" localSheetId="4" hidden="1">1</definedName>
    <definedName name="solver_eng" localSheetId="3" hidden="1">2</definedName>
    <definedName name="solver_eng" localSheetId="4" hidden="1">2</definedName>
    <definedName name="solver_est" localSheetId="3" hidden="1">1</definedName>
    <definedName name="solver_est" localSheetId="4" hidden="1">1</definedName>
    <definedName name="solver_itr" localSheetId="3" hidden="1">2147483647</definedName>
    <definedName name="solver_itr" localSheetId="4" hidden="1">2147483647</definedName>
    <definedName name="solver_lhs1" localSheetId="3" hidden="1">task1!$T$15:$T$17</definedName>
    <definedName name="solver_lhs1" localSheetId="4" hidden="1">task2!$B$51:$D$51</definedName>
    <definedName name="solver_lhs10" localSheetId="4" hidden="1">task2!$I$51</definedName>
    <definedName name="solver_lhs11" localSheetId="4" hidden="1">task2!$J$51</definedName>
    <definedName name="solver_lhs12" localSheetId="4" hidden="1">task2!$J$51</definedName>
    <definedName name="solver_lhs13" localSheetId="4" hidden="1">task2!$J$51</definedName>
    <definedName name="solver_lhs14" localSheetId="4" hidden="1">task2!$J$52:$K$52</definedName>
    <definedName name="solver_lhs15" localSheetId="4" hidden="1">task2!$K$51</definedName>
    <definedName name="solver_lhs16" localSheetId="4" hidden="1">task2!$K$51</definedName>
    <definedName name="solver_lhs2" localSheetId="3" hidden="1">task1!$Y$15:$Y$17</definedName>
    <definedName name="solver_lhs2" localSheetId="4" hidden="1">task2!$B$53:$K$53</definedName>
    <definedName name="solver_lhs3" localSheetId="3" hidden="1">task1!$N$18:$P$18</definedName>
    <definedName name="solver_lhs3" localSheetId="4" hidden="1">task2!$E$51</definedName>
    <definedName name="solver_lhs4" localSheetId="4" hidden="1">task2!$F$51</definedName>
    <definedName name="solver_lhs5" localSheetId="4" hidden="1">task2!$G$51</definedName>
    <definedName name="solver_lhs6" localSheetId="4" hidden="1">task2!$H$51</definedName>
    <definedName name="solver_lhs7" localSheetId="4" hidden="1">task2!$H$52</definedName>
    <definedName name="solver_lhs8" localSheetId="4" hidden="1">task2!$I$51</definedName>
    <definedName name="solver_lhs9" localSheetId="4" hidden="1">task2!$I$51</definedName>
    <definedName name="solver_mip" localSheetId="3" hidden="1">2147483647</definedName>
    <definedName name="solver_mip" localSheetId="4" hidden="1">2147483647</definedName>
    <definedName name="solver_mni" localSheetId="3" hidden="1">30</definedName>
    <definedName name="solver_mni" localSheetId="4" hidden="1">30</definedName>
    <definedName name="solver_mrt" localSheetId="3" hidden="1">0.075</definedName>
    <definedName name="solver_mrt" localSheetId="4" hidden="1">0.075</definedName>
    <definedName name="solver_msl" localSheetId="3" hidden="1">2</definedName>
    <definedName name="solver_msl" localSheetId="4" hidden="1">2</definedName>
    <definedName name="solver_neg" localSheetId="3" hidden="1">1</definedName>
    <definedName name="solver_neg" localSheetId="4" hidden="1">1</definedName>
    <definedName name="solver_nod" localSheetId="3" hidden="1">2147483647</definedName>
    <definedName name="solver_nod" localSheetId="4" hidden="1">2147483647</definedName>
    <definedName name="solver_num" localSheetId="3" hidden="1">1</definedName>
    <definedName name="solver_num" localSheetId="4" hidden="1">16</definedName>
    <definedName name="solver_nwt" localSheetId="3" hidden="1">1</definedName>
    <definedName name="solver_nwt" localSheetId="4" hidden="1">1</definedName>
    <definedName name="solver_opt" localSheetId="3" hidden="1">task1!$V$13</definedName>
    <definedName name="solver_opt" localSheetId="4" hidden="1">task2!$B$55</definedName>
    <definedName name="solver_pre" localSheetId="3" hidden="1">0.000001</definedName>
    <definedName name="solver_pre" localSheetId="4" hidden="1">0.000001</definedName>
    <definedName name="solver_rbv" localSheetId="3" hidden="1">2</definedName>
    <definedName name="solver_rbv" localSheetId="4" hidden="1">1</definedName>
    <definedName name="solver_rel1" localSheetId="3" hidden="1">3</definedName>
    <definedName name="solver_rel1" localSheetId="4" hidden="1">2</definedName>
    <definedName name="solver_rel10" localSheetId="4" hidden="1">3</definedName>
    <definedName name="solver_rel11" localSheetId="4" hidden="1">3</definedName>
    <definedName name="solver_rel12" localSheetId="4" hidden="1">3</definedName>
    <definedName name="solver_rel13" localSheetId="4" hidden="1">3</definedName>
    <definedName name="solver_rel14" localSheetId="4" hidden="1">1</definedName>
    <definedName name="solver_rel15" localSheetId="4" hidden="1">3</definedName>
    <definedName name="solver_rel16" localSheetId="4" hidden="1">3</definedName>
    <definedName name="solver_rel2" localSheetId="3" hidden="1">1</definedName>
    <definedName name="solver_rel2" localSheetId="4" hidden="1">3</definedName>
    <definedName name="solver_rel3" localSheetId="3" hidden="1">1</definedName>
    <definedName name="solver_rel3" localSheetId="4" hidden="1">3</definedName>
    <definedName name="solver_rel4" localSheetId="4" hidden="1">3</definedName>
    <definedName name="solver_rel5" localSheetId="4" hidden="1">3</definedName>
    <definedName name="solver_rel6" localSheetId="4" hidden="1">3</definedName>
    <definedName name="solver_rel7" localSheetId="4" hidden="1">1</definedName>
    <definedName name="solver_rel8" localSheetId="4" hidden="1">3</definedName>
    <definedName name="solver_rel9" localSheetId="4" hidden="1">3</definedName>
    <definedName name="solver_rhs1" localSheetId="3" hidden="1">task1!$U$15:$U$17</definedName>
    <definedName name="solver_rhs1" localSheetId="4" hidden="1">0</definedName>
    <definedName name="solver_rhs10" localSheetId="4" hidden="1">task2!$G$52</definedName>
    <definedName name="solver_rhs11" localSheetId="4" hidden="1">task2!$D$52</definedName>
    <definedName name="solver_rhs12" localSheetId="4" hidden="1">task2!$E$52</definedName>
    <definedName name="solver_rhs13" localSheetId="4" hidden="1">task2!$G$52</definedName>
    <definedName name="solver_rhs14" localSheetId="4" hidden="1">task2!$B$45</definedName>
    <definedName name="solver_rhs15" localSheetId="4" hidden="1">task2!$F$52</definedName>
    <definedName name="solver_rhs16" localSheetId="4" hidden="1">task2!$I$52</definedName>
    <definedName name="solver_rhs2" localSheetId="3" hidden="1">task1!$Z$8:$Z$10</definedName>
    <definedName name="solver_rhs2" localSheetId="4" hidden="1">task2!$B$48:$K$48</definedName>
    <definedName name="solver_rhs3" localSheetId="3" hidden="1">1</definedName>
    <definedName name="solver_rhs3" localSheetId="4" hidden="1">task2!$B$52</definedName>
    <definedName name="solver_rhs4" localSheetId="4" hidden="1">task2!$B$52</definedName>
    <definedName name="solver_rhs5" localSheetId="4" hidden="1">task2!$C$52</definedName>
    <definedName name="solver_rhs6" localSheetId="4" hidden="1">task2!$C$52</definedName>
    <definedName name="solver_rhs7" localSheetId="4" hidden="1">task2!$B$45</definedName>
    <definedName name="solver_rhs8" localSheetId="4" hidden="1">task2!$D$52</definedName>
    <definedName name="solver_rhs9" localSheetId="4" hidden="1">task2!$E$52</definedName>
    <definedName name="solver_rlx" localSheetId="3" hidden="1">2</definedName>
    <definedName name="solver_rlx" localSheetId="4" hidden="1">2</definedName>
    <definedName name="solver_rsd" localSheetId="3" hidden="1">0</definedName>
    <definedName name="solver_rsd" localSheetId="4" hidden="1">0</definedName>
    <definedName name="solver_scl" localSheetId="3" hidden="1">2</definedName>
    <definedName name="solver_scl" localSheetId="4" hidden="1">1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3" hidden="1">100</definedName>
    <definedName name="solver_ssz" localSheetId="4" hidden="1">100</definedName>
    <definedName name="solver_tim" localSheetId="3" hidden="1">2147483647</definedName>
    <definedName name="solver_tim" localSheetId="4" hidden="1">2147483647</definedName>
    <definedName name="solver_tol" localSheetId="3" hidden="1">0.01</definedName>
    <definedName name="solver_tol" localSheetId="4" hidden="1">0.01</definedName>
    <definedName name="solver_typ" localSheetId="3" hidden="1">2</definedName>
    <definedName name="solver_typ" localSheetId="4" hidden="1">2</definedName>
    <definedName name="solver_val" localSheetId="3" hidden="1">0</definedName>
    <definedName name="solver_val" localSheetId="4" hidden="1">0</definedName>
    <definedName name="solver_ver" localSheetId="3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5" i="12" l="1"/>
  <c r="J2" i="12"/>
  <c r="I3" i="12"/>
  <c r="E2" i="12"/>
  <c r="E3" i="12"/>
  <c r="E4" i="12"/>
  <c r="E6" i="12"/>
  <c r="G2" i="12"/>
  <c r="H2" i="12" s="1"/>
  <c r="D3" i="12"/>
  <c r="G5" i="12" s="1"/>
  <c r="G3" i="12"/>
  <c r="J25" i="12" s="1"/>
  <c r="H3" i="12"/>
  <c r="D4" i="12"/>
  <c r="J3" i="12" s="1"/>
  <c r="G4" i="12"/>
  <c r="J26" i="12" s="1"/>
  <c r="H4" i="12"/>
  <c r="G6" i="12"/>
  <c r="J28" i="12" s="1"/>
  <c r="H6" i="12"/>
  <c r="G7" i="12"/>
  <c r="J29" i="12" s="1"/>
  <c r="G8" i="12"/>
  <c r="H8" i="12" s="1"/>
  <c r="B14" i="12"/>
  <c r="D5" i="12" s="1"/>
  <c r="K14" i="12"/>
  <c r="N14" i="12"/>
  <c r="Q14" i="12"/>
  <c r="T14" i="12"/>
  <c r="B15" i="12"/>
  <c r="E16" i="12" s="1"/>
  <c r="H17" i="12" s="1"/>
  <c r="E15" i="12"/>
  <c r="H16" i="12" s="1"/>
  <c r="K15" i="12"/>
  <c r="N16" i="12" s="1"/>
  <c r="N15" i="12"/>
  <c r="Q15" i="12"/>
  <c r="T15" i="12"/>
  <c r="B16" i="12"/>
  <c r="H21" i="12" s="1"/>
  <c r="Q16" i="12"/>
  <c r="H19" i="12"/>
  <c r="J23" i="12"/>
  <c r="K23" i="12"/>
  <c r="L23" i="12"/>
  <c r="J24" i="12"/>
  <c r="K24" i="12"/>
  <c r="K25" i="12"/>
  <c r="K26" i="12"/>
  <c r="K27" i="12"/>
  <c r="K28" i="12"/>
  <c r="K29" i="12"/>
  <c r="K30" i="12"/>
  <c r="K31" i="12"/>
  <c r="K32" i="12"/>
  <c r="K33" i="12"/>
  <c r="A46" i="12" a="1"/>
  <c r="A46" i="12" s="1"/>
  <c r="B47" i="12" a="1"/>
  <c r="C52" i="12" s="1"/>
  <c r="C53" i="12" s="1"/>
  <c r="B55" i="12"/>
  <c r="G78" i="12"/>
  <c r="J100" i="12" s="1"/>
  <c r="G79" i="12"/>
  <c r="G80" i="12"/>
  <c r="J99" i="12"/>
  <c r="K99" i="12"/>
  <c r="L99" i="12"/>
  <c r="J101" i="12"/>
  <c r="H7" i="12" l="1"/>
  <c r="J30" i="12"/>
  <c r="H15" i="12"/>
  <c r="N7" i="12"/>
  <c r="G10" i="12"/>
  <c r="I4" i="12"/>
  <c r="J4" i="12" s="1"/>
  <c r="G9" i="12"/>
  <c r="N5" i="12"/>
  <c r="I7" i="12"/>
  <c r="J7" i="12" s="1"/>
  <c r="I5" i="12"/>
  <c r="J5" i="12" s="1"/>
  <c r="N4" i="12"/>
  <c r="J27" i="12"/>
  <c r="H5" i="12"/>
  <c r="K52" i="12"/>
  <c r="K53" i="12" s="1"/>
  <c r="J52" i="12"/>
  <c r="J53" i="12" s="1"/>
  <c r="N2" i="12"/>
  <c r="G52" i="12"/>
  <c r="G53" i="12" s="1"/>
  <c r="E17" i="12"/>
  <c r="H20" i="12" s="1"/>
  <c r="N3" i="12"/>
  <c r="J102" i="12"/>
  <c r="H18" i="12"/>
  <c r="F52" i="12"/>
  <c r="F53" i="12" s="1"/>
  <c r="B47" i="12"/>
  <c r="B52" i="12" s="1"/>
  <c r="B53" i="12" s="1"/>
  <c r="I52" i="12"/>
  <c r="I53" i="12" s="1"/>
  <c r="H52" i="12"/>
  <c r="E52" i="12"/>
  <c r="E53" i="12" s="1"/>
  <c r="E14" i="12"/>
  <c r="D52" i="12"/>
  <c r="D53" i="12" s="1"/>
  <c r="J31" i="12" l="1"/>
  <c r="H9" i="12"/>
  <c r="H10" i="12"/>
  <c r="J32" i="12"/>
  <c r="H14" i="12"/>
  <c r="D7" i="12" s="1"/>
  <c r="D6" i="12"/>
  <c r="H53" i="12"/>
  <c r="B78" i="12" s="1" a="1"/>
  <c r="K109" i="12" l="1"/>
  <c r="K104" i="12"/>
  <c r="Q92" i="12"/>
  <c r="K91" i="12"/>
  <c r="N92" i="12" s="1"/>
  <c r="B92" i="12"/>
  <c r="K90" i="12"/>
  <c r="N90" i="12" s="1"/>
  <c r="K102" i="12"/>
  <c r="K108" i="12"/>
  <c r="T90" i="12"/>
  <c r="K103" i="12"/>
  <c r="N91" i="12"/>
  <c r="H79" i="12"/>
  <c r="T91" i="12"/>
  <c r="B78" i="12"/>
  <c r="K101" i="12"/>
  <c r="Q91" i="12"/>
  <c r="K105" i="12"/>
  <c r="K107" i="12"/>
  <c r="D80" i="12"/>
  <c r="Q90" i="12"/>
  <c r="H95" i="12"/>
  <c r="B91" i="12"/>
  <c r="K106" i="12"/>
  <c r="H80" i="12"/>
  <c r="I6" i="12"/>
  <c r="J6" i="12" s="1"/>
  <c r="N9" i="12"/>
  <c r="L6" i="12"/>
  <c r="N6" i="12"/>
  <c r="G11" i="12"/>
  <c r="I9" i="12"/>
  <c r="J9" i="12" s="1"/>
  <c r="N11" i="12"/>
  <c r="E5" i="12"/>
  <c r="L10" i="12" s="1"/>
  <c r="I11" i="12"/>
  <c r="J11" i="12" s="1"/>
  <c r="L8" i="12"/>
  <c r="I8" i="12"/>
  <c r="J8" i="12" s="1"/>
  <c r="I10" i="12"/>
  <c r="J10" i="12" s="1"/>
  <c r="L11" i="12"/>
  <c r="E7" i="12"/>
  <c r="N8" i="12"/>
  <c r="N10" i="12"/>
  <c r="U21" i="1"/>
  <c r="U20" i="1"/>
  <c r="U19" i="1"/>
  <c r="T16" i="1" a="1"/>
  <c r="T16" i="1" s="1"/>
  <c r="T17" i="1" a="1"/>
  <c r="T17" i="1" s="1"/>
  <c r="T15" i="1" a="1"/>
  <c r="T15" i="1" s="1"/>
  <c r="V13" i="1"/>
  <c r="P13" i="1"/>
  <c r="N15" i="1"/>
  <c r="N16" i="1"/>
  <c r="N17" i="1"/>
  <c r="R19" i="1"/>
  <c r="R20" i="1" s="1"/>
  <c r="L9" i="12" l="1"/>
  <c r="E91" i="12"/>
  <c r="H92" i="12" s="1"/>
  <c r="D79" i="12"/>
  <c r="K100" i="12"/>
  <c r="H78" i="12"/>
  <c r="B90" i="12"/>
  <c r="H11" i="12"/>
  <c r="J33" i="12"/>
  <c r="F2" i="12"/>
  <c r="L2" i="12"/>
  <c r="L3" i="12"/>
  <c r="L4" i="12"/>
  <c r="H94" i="12"/>
  <c r="E92" i="12"/>
  <c r="H93" i="12" s="1"/>
  <c r="H97" i="12"/>
  <c r="E93" i="12"/>
  <c r="H96" i="12" s="1"/>
  <c r="M7" i="12"/>
  <c r="F5" i="12"/>
  <c r="M5" i="12"/>
  <c r="K7" i="12"/>
  <c r="L29" i="12" s="1"/>
  <c r="M4" i="12"/>
  <c r="K5" i="12"/>
  <c r="L27" i="12" s="1"/>
  <c r="K4" i="12"/>
  <c r="L26" i="12" s="1"/>
  <c r="M11" i="12"/>
  <c r="K8" i="12"/>
  <c r="L30" i="12" s="1"/>
  <c r="K10" i="12"/>
  <c r="L32" i="12" s="1"/>
  <c r="K11" i="12"/>
  <c r="L33" i="12" s="1"/>
  <c r="M8" i="12"/>
  <c r="M10" i="12"/>
  <c r="F7" i="12"/>
  <c r="K6" i="12"/>
  <c r="L28" i="12" s="1"/>
  <c r="K9" i="12"/>
  <c r="L31" i="12" s="1"/>
  <c r="M9" i="12"/>
  <c r="M6" i="12"/>
  <c r="F6" i="12"/>
  <c r="K3" i="12"/>
  <c r="L25" i="12" s="1"/>
  <c r="M3" i="12"/>
  <c r="F4" i="12"/>
  <c r="L7" i="12"/>
  <c r="F3" i="12"/>
  <c r="K2" i="12"/>
  <c r="L24" i="12" s="1"/>
  <c r="I2" i="12"/>
  <c r="M2" i="12"/>
  <c r="L5" i="12"/>
  <c r="G83" i="12"/>
  <c r="I79" i="12"/>
  <c r="J79" i="12" s="1"/>
  <c r="G84" i="12"/>
  <c r="N79" i="12"/>
  <c r="O20" i="1"/>
  <c r="O21" i="1"/>
  <c r="O19" i="1"/>
  <c r="J11" i="1"/>
  <c r="D16" i="1" s="1"/>
  <c r="K3" i="1"/>
  <c r="K4" i="1"/>
  <c r="K5" i="1"/>
  <c r="I5" i="1"/>
  <c r="I3" i="1"/>
  <c r="H4" i="1"/>
  <c r="H5" i="1"/>
  <c r="H3" i="1"/>
  <c r="G4" i="1"/>
  <c r="G5" i="1"/>
  <c r="G3" i="1"/>
  <c r="J4" i="1"/>
  <c r="I4" i="1" s="1"/>
  <c r="J5" i="1"/>
  <c r="J3" i="1"/>
  <c r="D10" i="1"/>
  <c r="E6" i="1"/>
  <c r="E12" i="1" s="1"/>
  <c r="F6" i="1"/>
  <c r="F10" i="1" s="1"/>
  <c r="D6" i="1"/>
  <c r="D11" i="1" s="1"/>
  <c r="H83" i="12" l="1"/>
  <c r="J105" i="12"/>
  <c r="J106" i="12"/>
  <c r="H84" i="12"/>
  <c r="H91" i="12"/>
  <c r="E90" i="12"/>
  <c r="D81" i="12"/>
  <c r="N78" i="12"/>
  <c r="G82" i="12"/>
  <c r="G81" i="12"/>
  <c r="D17" i="1"/>
  <c r="D15" i="1"/>
  <c r="F17" i="1"/>
  <c r="F16" i="1"/>
  <c r="E15" i="1"/>
  <c r="E16" i="1"/>
  <c r="F15" i="1"/>
  <c r="E17" i="1"/>
  <c r="F12" i="1"/>
  <c r="E11" i="1"/>
  <c r="G11" i="1" s="1"/>
  <c r="E10" i="1"/>
  <c r="G10" i="1" s="1"/>
  <c r="D12" i="1"/>
  <c r="G12" i="1" s="1"/>
  <c r="F11" i="1"/>
  <c r="H81" i="12" l="1"/>
  <c r="J103" i="12"/>
  <c r="J104" i="12"/>
  <c r="H82" i="12"/>
  <c r="G85" i="12"/>
  <c r="I80" i="12"/>
  <c r="J80" i="12" s="1"/>
  <c r="N81" i="12"/>
  <c r="I83" i="12"/>
  <c r="J83" i="12" s="1"/>
  <c r="N80" i="12"/>
  <c r="G86" i="12"/>
  <c r="I81" i="12"/>
  <c r="J81" i="12" s="1"/>
  <c r="N83" i="12"/>
  <c r="D82" i="12"/>
  <c r="H90" i="12"/>
  <c r="D83" i="12" s="1"/>
  <c r="G87" i="12" l="1"/>
  <c r="I85" i="12"/>
  <c r="J85" i="12" s="1"/>
  <c r="I82" i="12"/>
  <c r="J82" i="12" s="1"/>
  <c r="N85" i="12"/>
  <c r="N82" i="12"/>
  <c r="H86" i="12"/>
  <c r="J108" i="12"/>
  <c r="H85" i="12"/>
  <c r="J107" i="12"/>
  <c r="N84" i="12"/>
  <c r="E79" i="12"/>
  <c r="I87" i="12"/>
  <c r="J87" i="12" s="1"/>
  <c r="E80" i="12"/>
  <c r="E82" i="12"/>
  <c r="L87" i="12" s="1"/>
  <c r="N86" i="12"/>
  <c r="I86" i="12"/>
  <c r="J86" i="12" s="1"/>
  <c r="E83" i="12"/>
  <c r="E78" i="12"/>
  <c r="N87" i="12"/>
  <c r="E81" i="12"/>
  <c r="L86" i="12" s="1"/>
  <c r="I84" i="12"/>
  <c r="J84" i="12" s="1"/>
  <c r="M79" i="12" l="1"/>
  <c r="F80" i="12"/>
  <c r="K79" i="12"/>
  <c r="L101" i="12" s="1"/>
  <c r="L83" i="12"/>
  <c r="M78" i="12"/>
  <c r="F79" i="12"/>
  <c r="K78" i="12"/>
  <c r="L100" i="12" s="1"/>
  <c r="I78" i="12"/>
  <c r="J78" i="12" s="1"/>
  <c r="L81" i="12"/>
  <c r="M81" i="12"/>
  <c r="K81" i="12"/>
  <c r="L103" i="12" s="1"/>
  <c r="K80" i="12"/>
  <c r="L102" i="12" s="1"/>
  <c r="M80" i="12"/>
  <c r="M83" i="12"/>
  <c r="F81" i="12"/>
  <c r="K83" i="12"/>
  <c r="L105" i="12" s="1"/>
  <c r="F78" i="12"/>
  <c r="L79" i="12"/>
  <c r="L78" i="12"/>
  <c r="L80" i="12"/>
  <c r="M84" i="12"/>
  <c r="F83" i="12"/>
  <c r="M87" i="12"/>
  <c r="K86" i="12"/>
  <c r="L108" i="12" s="1"/>
  <c r="K87" i="12"/>
  <c r="L109" i="12" s="1"/>
  <c r="K84" i="12"/>
  <c r="L106" i="12" s="1"/>
  <c r="M86" i="12"/>
  <c r="L84" i="12"/>
  <c r="L85" i="12"/>
  <c r="M85" i="12"/>
  <c r="M82" i="12"/>
  <c r="F82" i="12"/>
  <c r="K85" i="12"/>
  <c r="L107" i="12" s="1"/>
  <c r="K82" i="12"/>
  <c r="L104" i="12" s="1"/>
  <c r="L82" i="12"/>
  <c r="H87" i="12"/>
  <c r="J109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<sst xmlns="http://schemas.openxmlformats.org/spreadsheetml/2006/main" count="258" uniqueCount="149">
  <si>
    <t>П1</t>
  </si>
  <si>
    <t>П2</t>
  </si>
  <si>
    <t>П3</t>
  </si>
  <si>
    <t>А1</t>
  </si>
  <si>
    <t>А2</t>
  </si>
  <si>
    <t>А3</t>
  </si>
  <si>
    <t>q</t>
  </si>
  <si>
    <t>Матрица рисков</t>
  </si>
  <si>
    <t>Платёжная матрица</t>
  </si>
  <si>
    <t>min</t>
  </si>
  <si>
    <t>max</t>
  </si>
  <si>
    <t>Математическая модель для игрока П</t>
  </si>
  <si>
    <t>Математическая модель для игрока А</t>
  </si>
  <si>
    <t>(1;3)</t>
  </si>
  <si>
    <t>(1;4)</t>
  </si>
  <si>
    <t>(2;4)</t>
  </si>
  <si>
    <t>(2;5)</t>
  </si>
  <si>
    <t>(3;4)</t>
  </si>
  <si>
    <t>(3;6)</t>
  </si>
  <si>
    <t>(4;5)</t>
  </si>
  <si>
    <t>(4;6)</t>
  </si>
  <si>
    <t>(5;6)</t>
  </si>
  <si>
    <t>по Байесу используем</t>
  </si>
  <si>
    <t>по Лапласу используем</t>
  </si>
  <si>
    <t>по Вальду используем</t>
  </si>
  <si>
    <t>по Сэвиджу используем</t>
  </si>
  <si>
    <t>по Гурвицу используем</t>
  </si>
  <si>
    <t>Max</t>
  </si>
  <si>
    <t>A1</t>
  </si>
  <si>
    <t>Байес</t>
  </si>
  <si>
    <t>Лаплас</t>
  </si>
  <si>
    <t>Гурвиц</t>
  </si>
  <si>
    <t>Матрица для поиска решения</t>
  </si>
  <si>
    <t>Y=</t>
  </si>
  <si>
    <t>Addit=</t>
  </si>
  <si>
    <t>15*y1 + 17*y2 + 12*y3 &lt;= 1</t>
  </si>
  <si>
    <t>7*y1 + 11*y2 + 15*y3 &lt;= 1</t>
  </si>
  <si>
    <t>13*y2 + 16*y3 &lt;= 1</t>
  </si>
  <si>
    <t>f(x) = x1 + x2 + x3 -&gt; min</t>
  </si>
  <si>
    <t>f(y) = y1 + y2 + y3 -&gt; max</t>
  </si>
  <si>
    <t>15*x1 + 7*x2 &gt;= 1</t>
  </si>
  <si>
    <t>17*x1 + 11*x2 + 13*x3 &gt;= 1</t>
  </si>
  <si>
    <t>12*x1+ 15*x2 + 16*x3 &gt;= 1</t>
  </si>
  <si>
    <t>y1</t>
  </si>
  <si>
    <t>y2</t>
  </si>
  <si>
    <t>y3</t>
  </si>
  <si>
    <t>f(y)</t>
  </si>
  <si>
    <t>Microsoft Excel 16.0 Answer Report</t>
  </si>
  <si>
    <t>Worksheet: [Lab3.xlsx]task1</t>
  </si>
  <si>
    <t>Report Created: 04.11.2022 17:45:18</t>
  </si>
  <si>
    <t>Result: Solver found a solution.  All Constraints and optimality conditions are satisfied.</t>
  </si>
  <si>
    <t>Solver Engine</t>
  </si>
  <si>
    <t>Engine: Simplex LP</t>
  </si>
  <si>
    <t>Solution Time: 0,031 Seconds.</t>
  </si>
  <si>
    <t>Iterations: 2 Subproblems: 0</t>
  </si>
  <si>
    <t>Solver Options</t>
  </si>
  <si>
    <t>Max Time Unlimited,  Iterations Unlimited, Precision 0,000001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</si>
  <si>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</si>
  <si>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</si>
  <si>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</si>
  <si>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</si>
  <si>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</si>
  <si>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</si>
  <si>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</si>
  <si>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</si>
  <si>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</si>
  <si>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</si>
  <si>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</si>
  <si>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</si>
  <si>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</si>
  <si>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$P$13</t>
  </si>
  <si>
    <t>$M$13</t>
  </si>
  <si>
    <t>Contin</t>
  </si>
  <si>
    <t>$N$13</t>
  </si>
  <si>
    <t>$O$13</t>
  </si>
  <si>
    <t>$P$14</t>
  </si>
  <si>
    <t>П3 f(y)</t>
  </si>
  <si>
    <t>$P$14&lt;=$Q$14</t>
  </si>
  <si>
    <t>Binding</t>
  </si>
  <si>
    <t>$P$15</t>
  </si>
  <si>
    <t>А1 f(y)</t>
  </si>
  <si>
    <t>$P$15&lt;=$Q$15</t>
  </si>
  <si>
    <t>$P$16</t>
  </si>
  <si>
    <t>А2 f(y)</t>
  </si>
  <si>
    <t>$P$16&lt;=$Q$16</t>
  </si>
  <si>
    <t>Not Binding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</si>
  <si>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</si>
  <si>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</si>
  <si>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</si>
  <si>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</si>
  <si>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</si>
  <si>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</si>
  <si>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</si>
  <si>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</si>
  <si>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</si>
  <si>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</si>
  <si>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</si>
  <si>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</si>
  <si>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</si>
  <si>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</si>
  <si>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</si>
  <si>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</si>
  <si>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</si>
  <si>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</si>
  <si>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</si>
  <si>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</si>
  <si>
    <t>v</t>
  </si>
  <si>
    <t>q1</t>
  </si>
  <si>
    <t>q2</t>
  </si>
  <si>
    <t>q3</t>
  </si>
  <si>
    <t>v`</t>
  </si>
  <si>
    <t>x1</t>
  </si>
  <si>
    <t>x2</t>
  </si>
  <si>
    <t>x3</t>
  </si>
  <si>
    <t>f(x)</t>
  </si>
  <si>
    <t>p1</t>
  </si>
  <si>
    <t>p2</t>
  </si>
  <si>
    <t>p3</t>
  </si>
  <si>
    <t>Путь из 4 в 6</t>
  </si>
  <si>
    <t>Путь из 3 в 6</t>
  </si>
  <si>
    <t>Путь из 2 в 6</t>
  </si>
  <si>
    <t>Путь из 2 в 5</t>
  </si>
  <si>
    <t>Путь из 1 в 6</t>
  </si>
  <si>
    <t>Путь из 1 в 5</t>
  </si>
  <si>
    <t>Путь из 1 в 4</t>
  </si>
  <si>
    <t>(1;2)</t>
  </si>
  <si>
    <t>R''</t>
  </si>
  <si>
    <t>R'</t>
  </si>
  <si>
    <t>R_н</t>
  </si>
  <si>
    <t>R_п</t>
  </si>
  <si>
    <t>t_пн</t>
  </si>
  <si>
    <t>t_по</t>
  </si>
  <si>
    <t>t_ро</t>
  </si>
  <si>
    <t>t_рн</t>
  </si>
  <si>
    <t>Rn(i)</t>
  </si>
  <si>
    <t>t_п</t>
  </si>
  <si>
    <t>t_р</t>
  </si>
  <si>
    <t>Событие</t>
  </si>
  <si>
    <t>продол. р.:</t>
  </si>
  <si>
    <t>Работы:</t>
  </si>
  <si>
    <t>f</t>
  </si>
  <si>
    <t>t_о - t_н</t>
  </si>
  <si>
    <t>t_о</t>
  </si>
  <si>
    <t>t_н</t>
  </si>
  <si>
    <t>x</t>
  </si>
  <si>
    <t>k</t>
  </si>
  <si>
    <t>d</t>
  </si>
  <si>
    <t>t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</si>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</sst>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6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Border="1"/>
    <xf numFmtId="0" fontId="0" fillId="0" borderId="0" xfId="0" applyFill="1" applyBorder="1"/>
    <xf numFmtId="0" fontId="0" fillId="0" borderId="0" xfId="0" applyFill="1"/>
    <xf numFmtId="0" fontId="3" fillId="0" borderId="0" xfId="0" applyFont="1"/>
    <xf numFmtId="0" fontId="0" fillId="0" borderId="5" xfId="0" applyFill="1" applyBorder="1" applyAlignment="1"/>
    <xf numFmtId="0" fontId="5" fillId="0" borderId="4" xfId="0" applyFont="1" applyFill="1" applyBorder="1" applyAlignment="1">
      <alignment horizontal="center"/>
    </xf>
    <xf numFmtId="0" fontId="0" fillId="0" borderId="6" xfId="0" applyFill="1" applyBorder="1" applyAlignment="1"/>
    <xf numFmtId="0" fontId="0" fillId="0" borderId="5" xfId="0" applyNumberFormat="1" applyFill="1" applyBorder="1" applyAlignment="1"/>
    <xf numFmtId="0" fontId="0" fillId="0" borderId="6" xfId="0" applyNumberFormat="1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0" fontId="1" fillId="0" borderId="8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1" fontId="1" fillId="0" borderId="11" xfId="1" applyNumberFormat="1" applyBorder="1" applyAlignment="1">
      <alignment horizontal="center"/>
    </xf>
    <xf numFmtId="1" fontId="1" fillId="0" borderId="0" xfId="1" applyNumberFormat="1" applyBorder="1" applyAlignment="1">
      <alignment horizontal="right"/>
    </xf>
    <xf numFmtId="0" fontId="1" fillId="0" borderId="0" xfId="1" applyBorder="1" applyAlignment="1">
      <alignment horizontal="right"/>
    </xf>
    <xf numFmtId="0" fontId="1" fillId="0" borderId="0" xfId="1" applyBorder="1" applyAlignment="1">
      <alignment horizontal="center"/>
    </xf>
    <xf numFmtId="1" fontId="1" fillId="0" borderId="0" xfId="1" applyNumberFormat="1" applyBorder="1" applyAlignment="1">
      <alignment horizontal="center"/>
    </xf>
  </cellXfs>
  <cellStyles count="2">
    <cellStyle name="Normal" xfId="0" builtinId="0"/>
    <cellStyle name="Normal 2" xfId="1" xr:uid="{1A240CF9-437E-455D-A5E1-7C3BFDA5C8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v>Время до начала работы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task2!$A$2:$A$11</c:f>
              <c:strCache>
                <c:ptCount val="10"/>
                <c:pt idx="0">
                  <c:v>(1;2)</c:v>
                </c:pt>
                <c:pt idx="1">
                  <c:v>(1;3)</c:v>
                </c:pt>
                <c:pt idx="2">
                  <c:v>(1;4)</c:v>
                </c:pt>
                <c:pt idx="3">
                  <c:v>(2;4)</c:v>
                </c:pt>
                <c:pt idx="4">
                  <c:v>(2;5)</c:v>
                </c:pt>
                <c:pt idx="5">
                  <c:v>(3;4)</c:v>
                </c:pt>
                <c:pt idx="6">
                  <c:v>(3;6)</c:v>
                </c:pt>
                <c:pt idx="7">
                  <c:v>(4;5)</c:v>
                </c:pt>
                <c:pt idx="8">
                  <c:v>(4;6)</c:v>
                </c:pt>
                <c:pt idx="9">
                  <c:v>(5;6)</c:v>
                </c:pt>
              </c:strCache>
            </c:strRef>
          </c:cat>
          <c:val>
            <c:numRef>
              <c:f>task2!$J$24:$J$33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6</c:v>
                </c:pt>
                <c:pt idx="5">
                  <c:v>15</c:v>
                </c:pt>
                <c:pt idx="6">
                  <c:v>15</c:v>
                </c:pt>
                <c:pt idx="7">
                  <c:v>26</c:v>
                </c:pt>
                <c:pt idx="8">
                  <c:v>26</c:v>
                </c:pt>
                <c:pt idx="9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3-4A1E-B9FF-D5534329BDD9}"/>
            </c:ext>
          </c:extLst>
        </c:ser>
        <c:ser>
          <c:idx val="1"/>
          <c:order val="1"/>
          <c:tx>
            <c:v>Продолжительность работы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task2!$A$2:$A$11</c:f>
              <c:strCache>
                <c:ptCount val="10"/>
                <c:pt idx="0">
                  <c:v>(1;2)</c:v>
                </c:pt>
                <c:pt idx="1">
                  <c:v>(1;3)</c:v>
                </c:pt>
                <c:pt idx="2">
                  <c:v>(1;4)</c:v>
                </c:pt>
                <c:pt idx="3">
                  <c:v>(2;4)</c:v>
                </c:pt>
                <c:pt idx="4">
                  <c:v>(2;5)</c:v>
                </c:pt>
                <c:pt idx="5">
                  <c:v>(3;4)</c:v>
                </c:pt>
                <c:pt idx="6">
                  <c:v>(3;6)</c:v>
                </c:pt>
                <c:pt idx="7">
                  <c:v>(4;5)</c:v>
                </c:pt>
                <c:pt idx="8">
                  <c:v>(4;6)</c:v>
                </c:pt>
                <c:pt idx="9">
                  <c:v>(5;6)</c:v>
                </c:pt>
              </c:strCache>
            </c:strRef>
          </c:cat>
          <c:val>
            <c:numRef>
              <c:f>task2!$K$24:$K$33</c:f>
              <c:numCache>
                <c:formatCode>General</c:formatCode>
                <c:ptCount val="10"/>
                <c:pt idx="0">
                  <c:v>6</c:v>
                </c:pt>
                <c:pt idx="1">
                  <c:v>15</c:v>
                </c:pt>
                <c:pt idx="2">
                  <c:v>26</c:v>
                </c:pt>
                <c:pt idx="3">
                  <c:v>7</c:v>
                </c:pt>
                <c:pt idx="4">
                  <c:v>11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73-4A1E-B9FF-D5534329BDD9}"/>
            </c:ext>
          </c:extLst>
        </c:ser>
        <c:ser>
          <c:idx val="2"/>
          <c:order val="2"/>
          <c:tx>
            <c:v>Полный резерв</c:v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task2!$A$2:$A$11</c:f>
              <c:strCache>
                <c:ptCount val="10"/>
                <c:pt idx="0">
                  <c:v>(1;2)</c:v>
                </c:pt>
                <c:pt idx="1">
                  <c:v>(1;3)</c:v>
                </c:pt>
                <c:pt idx="2">
                  <c:v>(1;4)</c:v>
                </c:pt>
                <c:pt idx="3">
                  <c:v>(2;4)</c:v>
                </c:pt>
                <c:pt idx="4">
                  <c:v>(2;5)</c:v>
                </c:pt>
                <c:pt idx="5">
                  <c:v>(3;4)</c:v>
                </c:pt>
                <c:pt idx="6">
                  <c:v>(3;6)</c:v>
                </c:pt>
                <c:pt idx="7">
                  <c:v>(4;5)</c:v>
                </c:pt>
                <c:pt idx="8">
                  <c:v>(4;6)</c:v>
                </c:pt>
                <c:pt idx="9">
                  <c:v>(5;6)</c:v>
                </c:pt>
              </c:strCache>
            </c:strRef>
          </c:cat>
          <c:val>
            <c:numRef>
              <c:f>task2!$L$24:$L$33</c:f>
              <c:numCache>
                <c:formatCode>General</c:formatCode>
                <c:ptCount val="10"/>
                <c:pt idx="0">
                  <c:v>13</c:v>
                </c:pt>
                <c:pt idx="1">
                  <c:v>1</c:v>
                </c:pt>
                <c:pt idx="2">
                  <c:v>0</c:v>
                </c:pt>
                <c:pt idx="3">
                  <c:v>13</c:v>
                </c:pt>
                <c:pt idx="4">
                  <c:v>21</c:v>
                </c:pt>
                <c:pt idx="5">
                  <c:v>1</c:v>
                </c:pt>
                <c:pt idx="6">
                  <c:v>29</c:v>
                </c:pt>
                <c:pt idx="7">
                  <c:v>0</c:v>
                </c:pt>
                <c:pt idx="8">
                  <c:v>16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73-4A1E-B9FF-D5534329B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096211936"/>
        <c:axId val="1096213184"/>
      </c:barChart>
      <c:catAx>
        <c:axId val="10962119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Работы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6213184"/>
        <c:crosses val="autoZero"/>
        <c:auto val="1"/>
        <c:lblAlgn val="ctr"/>
        <c:lblOffset val="100"/>
        <c:noMultiLvlLbl val="0"/>
      </c:catAx>
      <c:valAx>
        <c:axId val="109621318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621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v>Время начало работы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task2!$J$100:$J$109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6</c:v>
                </c:pt>
                <c:pt idx="5">
                  <c:v>12.999999999999993</c:v>
                </c:pt>
                <c:pt idx="6">
                  <c:v>12.999999999999993</c:v>
                </c:pt>
                <c:pt idx="7">
                  <c:v>23.000000000000007</c:v>
                </c:pt>
                <c:pt idx="8">
                  <c:v>23.000000000000007</c:v>
                </c:pt>
                <c:pt idx="9">
                  <c:v>35.000000000000007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14-417B-AB2B-221DBDAB8FA5}"/>
            </c:ext>
          </c:extLst>
        </c:ser>
        <c:ser>
          <c:idx val="1"/>
          <c:order val="1"/>
          <c:tx>
            <c:v>Продолжительность работы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task2!$K$100:$K$109</c:f>
              <c:numCache>
                <c:formatCode>General</c:formatCode>
                <c:ptCount val="10"/>
                <c:pt idx="0">
                  <c:v>6</c:v>
                </c:pt>
                <c:pt idx="1">
                  <c:v>12.999999999999993</c:v>
                </c:pt>
                <c:pt idx="2">
                  <c:v>23.000000000000007</c:v>
                </c:pt>
                <c:pt idx="3">
                  <c:v>7</c:v>
                </c:pt>
                <c:pt idx="4">
                  <c:v>11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14-417B-AB2B-221DBDAB8FA5}"/>
            </c:ext>
          </c:extLst>
        </c:ser>
        <c:ser>
          <c:idx val="2"/>
          <c:order val="2"/>
          <c:tx>
            <c:v>Полный резерв</c:v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task2!$L$100:$L$109</c:f>
              <c:numCache>
                <c:formatCode>0</c:formatCode>
                <c:ptCount val="10"/>
                <c:pt idx="0" formatCode="General">
                  <c:v>10.000000000000007</c:v>
                </c:pt>
                <c:pt idx="1">
                  <c:v>1.4210854715202004E-14</c:v>
                </c:pt>
                <c:pt idx="2" formatCode="General">
                  <c:v>0</c:v>
                </c:pt>
                <c:pt idx="3" formatCode="General">
                  <c:v>10.000000000000007</c:v>
                </c:pt>
                <c:pt idx="4" formatCode="General">
                  <c:v>18.000000000000007</c:v>
                </c:pt>
                <c:pt idx="5">
                  <c:v>1.4210854715202004E-14</c:v>
                </c:pt>
                <c:pt idx="6" formatCode="General">
                  <c:v>26.000000000000014</c:v>
                </c:pt>
                <c:pt idx="7" formatCode="General">
                  <c:v>0</c:v>
                </c:pt>
                <c:pt idx="8" formatCode="General">
                  <c:v>14</c:v>
                </c:pt>
                <c:pt idx="9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14-417B-AB2B-221DBDAB8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096211936"/>
        <c:axId val="1096213184"/>
      </c:barChart>
      <c:catAx>
        <c:axId val="10962119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Работы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6213184"/>
        <c:crosses val="autoZero"/>
        <c:auto val="1"/>
        <c:lblAlgn val="ctr"/>
        <c:lblOffset val="100"/>
        <c:noMultiLvlLbl val="0"/>
      </c:catAx>
      <c:valAx>
        <c:axId val="109621318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621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485775</xdr:colOff>
      <xdr:row>22</xdr:row>
      <xdr:rowOff>4762</xdr:rowOff>
    </xdr:from>
    <xdr:to>
      <xdr:col>22</xdr:col>
      <xdr:colOff>600075</xdr:colOff>
      <xdr:row>36</xdr:row>
      <xdr:rowOff>80962</xdr:rowOff>
    </xdr:to>
    <xdr:graphicFrame macro="">
      <xdr:nvGraphicFramePr>
        <xdr:cNvPr id="3" name="Диаграмма 3">
          <a:extLst>
            <a:ext uri="{FF2B5EF4-FFF2-40B4-BE49-F238E27FC236}">
              <a16:creationId xmlns:a16="http://schemas.microsoft.com/office/drawing/2014/main" id="{68685DBC-036A-4888-BEF3-E30C439532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514350</xdr:colOff>
      <xdr:row>94</xdr:row>
      <xdr:rowOff>57150</xdr:rowOff>
    </xdr:from>
    <xdr:to>
      <xdr:col>23</xdr:col>
      <xdr:colOff>19050</xdr:colOff>
      <xdr:row>108</xdr:row>
      <xdr:rowOff>133350</xdr:rowOff>
    </xdr:to>
    <xdr:graphicFrame macro="">
      <xdr:nvGraphicFramePr>
        <xdr:cNvPr id="5" name="Диаграмма 6">
          <a:extLst>
            <a:ext uri="{FF2B5EF4-FFF2-40B4-BE49-F238E27FC236}">
              <a16:creationId xmlns:a16="http://schemas.microsoft.com/office/drawing/2014/main" id="{5E59DC7B-1DC2-4FB7-A691-BB0AF8303E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396240</xdr:colOff>
          <xdr:row>22</xdr:row>
          <xdr:rowOff>81176</xdr:rowOff>
        </xdr:from>
        <xdr:to>
          <xdr:col>7</xdr:col>
          <xdr:colOff>487680</xdr:colOff>
          <xdr:row>41</xdr:row>
          <xdr:rowOff>56398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A415DE22-9B06-4F5A-B0ED-0C8AF58967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175260</xdr:colOff>
          <xdr:row>55</xdr:row>
          <xdr:rowOff>167640</xdr:rowOff>
        </xdr:from>
        <xdr:to>
          <xdr:col>7</xdr:col>
          <xdr:colOff>411480</xdr:colOff>
          <xdr:row>75</xdr:row>
          <xdr:rowOff>65366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4E53858D-3FC9-4672-AFC1-C77E7FD2EA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package" Target="../embeddings/Microsoft_Visio_Drawing1.vsdx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73D5-8A17-4C0E-B714-2DD5116334D6}">
  <dimension ref="A1:G30"/>
  <sheetViews>
    <sheetView showGridLines="0" workbookViewId="0"/>
  </sheetViews>
  <sheetFormatPr defaultRowHeight="14.4" x14ac:dyDescent="0.3"/>
  <cols>
    <col min="1" max="1" width="2.33203125" customWidth="1"/>
    <col min="2" max="2" width="6" bestFit="1" customWidth="1"/>
    <col min="3" max="3" width="6.33203125" bestFit="1" customWidth="1"/>
    <col min="4" max="4" width="12.6640625" bestFit="1" customWidth="1"/>
    <col min="5" max="5" width="13.44140625" bestFit="1" customWidth="1"/>
    <col min="6" max="6" width="10.44140625" bestFit="1" customWidth="1"/>
    <col min="7" max="7" width="12" bestFit="1" customWidth="1"/>
  </cols>
  <sheetData>
    <row r="1" spans="1:5" x14ac:dyDescent="0.3">
      <c r="A1" s="17" t="s">
        <v>47</v>
      </c>
    </row>
    <row r="2" spans="1:5" x14ac:dyDescent="0.3">
      <c r="A2" s="17" t="s">
        <v>48</v>
      </c>
    </row>
    <row r="3" spans="1:5" x14ac:dyDescent="0.3">
      <c r="A3" s="17" t="s">
        <v>49</v>
      </c>
    </row>
    <row r="4" spans="1:5" x14ac:dyDescent="0.3">
      <c r="A4" s="17" t="s">
        <v>50</v>
      </c>
    </row>
    <row r="5" spans="1:5" x14ac:dyDescent="0.3">
      <c r="A5" s="17" t="s">
        <v>51</v>
      </c>
    </row>
    <row r="6" spans="1:5" x14ac:dyDescent="0.3">
      <c r="A6" s="17"/>
      <c r="B6" t="s">
        <v>52</v>
      </c>
    </row>
    <row r="7" spans="1:5" x14ac:dyDescent="0.3">
      <c r="A7" s="17"/>
      <c r="B7" t="s">
        <v>53</v>
      </c>
    </row>
    <row r="8" spans="1:5" x14ac:dyDescent="0.3">
      <c r="A8" s="17"/>
      <c r="B8" t="s">
        <v>54</v>
      </c>
    </row>
    <row r="9" spans="1:5" x14ac:dyDescent="0.3">
      <c r="A9" s="17" t="s">
        <v>55</v>
      </c>
    </row>
    <row r="10" spans="1:5" x14ac:dyDescent="0.3">
      <c r="B10" t="s">
        <v>56</v>
      </c>
    </row>
    <row r="11" spans="1:5" x14ac:dyDescent="0.3">
      <c r="B11" t="s">
        <v>57</v>
      </c>
    </row>
    <row r="14" spans="1:5" ht="15" thickBot="1" x14ac:dyDescent="0.35">
      <c r="A14" t="s">
        <v>58</v>
      </c>
    </row>
    <row r="15" spans="1:5" ht="15" thickBot="1" x14ac:dyDescent="0.35">
      <c r="B15" s="19" t="s">
        <v>59</v>
      </c>
      <c r="C15" s="19" t="s">
        <v>60</v>
      </c>
      <c r="D15" s="19" t="s">
        <v>61</v>
      </c>
      <c r="E15" s="19" t="s">
        <v>62</v>
      </c>
    </row>
    <row r="16" spans="1:5" ht="15" thickBot="1" x14ac:dyDescent="0.35">
      <c r="B16" s="18" t="s">
        <v>70</v>
      </c>
      <c r="C16" s="18" t="s">
        <v>46</v>
      </c>
      <c r="D16" s="21">
        <v>0</v>
      </c>
      <c r="E16" s="21">
        <v>7.8014184397163122E-2</v>
      </c>
    </row>
    <row r="19" spans="1:7" ht="15" thickBot="1" x14ac:dyDescent="0.35">
      <c r="A19" t="s">
        <v>63</v>
      </c>
    </row>
    <row r="20" spans="1:7" ht="15" thickBot="1" x14ac:dyDescent="0.35">
      <c r="B20" s="19" t="s">
        <v>59</v>
      </c>
      <c r="C20" s="19" t="s">
        <v>60</v>
      </c>
      <c r="D20" s="19" t="s">
        <v>61</v>
      </c>
      <c r="E20" s="19" t="s">
        <v>62</v>
      </c>
      <c r="F20" s="19" t="s">
        <v>64</v>
      </c>
    </row>
    <row r="21" spans="1:7" x14ac:dyDescent="0.3">
      <c r="B21" s="20" t="s">
        <v>71</v>
      </c>
      <c r="C21" s="20" t="s">
        <v>43</v>
      </c>
      <c r="D21" s="22">
        <v>0</v>
      </c>
      <c r="E21" s="22">
        <v>2.127659574468084E-2</v>
      </c>
      <c r="F21" s="20" t="s">
        <v>72</v>
      </c>
    </row>
    <row r="22" spans="1:7" x14ac:dyDescent="0.3">
      <c r="B22" s="20" t="s">
        <v>73</v>
      </c>
      <c r="C22" s="20" t="s">
        <v>44</v>
      </c>
      <c r="D22" s="22">
        <v>0</v>
      </c>
      <c r="E22" s="22">
        <v>0</v>
      </c>
      <c r="F22" s="20" t="s">
        <v>72</v>
      </c>
    </row>
    <row r="23" spans="1:7" ht="15" thickBot="1" x14ac:dyDescent="0.35">
      <c r="B23" s="18" t="s">
        <v>74</v>
      </c>
      <c r="C23" s="18" t="s">
        <v>45</v>
      </c>
      <c r="D23" s="21">
        <v>0</v>
      </c>
      <c r="E23" s="21">
        <v>5.6737588652482275E-2</v>
      </c>
      <c r="F23" s="18" t="s">
        <v>72</v>
      </c>
    </row>
    <row r="26" spans="1:7" ht="15" thickBot="1" x14ac:dyDescent="0.35">
      <c r="A26" t="s">
        <v>65</v>
      </c>
    </row>
    <row r="27" spans="1:7" ht="15" thickBot="1" x14ac:dyDescent="0.35">
      <c r="B27" s="19" t="s">
        <v>59</v>
      </c>
      <c r="C27" s="19" t="s">
        <v>60</v>
      </c>
      <c r="D27" s="19" t="s">
        <v>66</v>
      </c>
      <c r="E27" s="19" t="s">
        <v>67</v>
      </c>
      <c r="F27" s="19" t="s">
        <v>68</v>
      </c>
      <c r="G27" s="19" t="s">
        <v>69</v>
      </c>
    </row>
    <row r="28" spans="1:7" x14ac:dyDescent="0.3">
      <c r="B28" s="20" t="s">
        <v>75</v>
      </c>
      <c r="C28" s="20" t="s">
        <v>76</v>
      </c>
      <c r="D28" s="22">
        <v>1</v>
      </c>
      <c r="E28" s="20" t="s">
        <v>77</v>
      </c>
      <c r="F28" s="20" t="s">
        <v>78</v>
      </c>
      <c r="G28" s="20">
        <v>0</v>
      </c>
    </row>
    <row r="29" spans="1:7" x14ac:dyDescent="0.3">
      <c r="B29" s="20" t="s">
        <v>79</v>
      </c>
      <c r="C29" s="20" t="s">
        <v>80</v>
      </c>
      <c r="D29" s="22">
        <v>1</v>
      </c>
      <c r="E29" s="20" t="s">
        <v>81</v>
      </c>
      <c r="F29" s="20" t="s">
        <v>78</v>
      </c>
      <c r="G29" s="20">
        <v>0</v>
      </c>
    </row>
    <row r="30" spans="1:7" ht="15" thickBot="1" x14ac:dyDescent="0.35">
      <c r="B30" s="18" t="s">
        <v>82</v>
      </c>
      <c r="C30" s="18" t="s">
        <v>83</v>
      </c>
      <c r="D30" s="21">
        <v>0.9078014184397164</v>
      </c>
      <c r="E30" s="18" t="s">
        <v>84</v>
      </c>
      <c r="F30" s="18" t="s">
        <v>85</v>
      </c>
      <c r="G30" s="18">
        <v>9.2198581560283599E-2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0BA8-EEBB-45C6-AD93-84192288C0AD}">
  <dimension ref="A1:H18"/>
  <sheetViews>
    <sheetView showGridLines="0" workbookViewId="0">
      <selection activeCell="E16" sqref="E16:E18"/>
    </sheetView>
  </sheetViews>
  <sheetFormatPr defaultRowHeight="14.4" x14ac:dyDescent="0.3"/>
  <cols>
    <col min="1" max="1" width="2.33203125" customWidth="1"/>
    <col min="2" max="2" width="6.6640625" bestFit="1" customWidth="1"/>
    <col min="3" max="3" width="6.33203125" bestFit="1" customWidth="1"/>
    <col min="4" max="5" width="12" bestFit="1" customWidth="1"/>
    <col min="6" max="6" width="10.109375" bestFit="1" customWidth="1"/>
    <col min="7" max="8" width="12" bestFit="1" customWidth="1"/>
  </cols>
  <sheetData>
    <row r="1" spans="1:8" x14ac:dyDescent="0.3">
      <c r="A1" s="17" t="s">
        <v>86</v>
      </c>
    </row>
    <row r="2" spans="1:8" x14ac:dyDescent="0.3">
      <c r="A2" s="17" t="s">
        <v>48</v>
      </c>
    </row>
    <row r="3" spans="1:8" x14ac:dyDescent="0.3">
      <c r="A3" s="17" t="s">
        <v>49</v>
      </c>
    </row>
    <row r="6" spans="1:8" ht="15" thickBot="1" x14ac:dyDescent="0.35">
      <c r="A6" t="s">
        <v>63</v>
      </c>
    </row>
    <row r="7" spans="1:8" x14ac:dyDescent="0.3">
      <c r="B7" s="23"/>
      <c r="C7" s="23"/>
      <c r="D7" s="23" t="s">
        <v>87</v>
      </c>
      <c r="E7" s="23" t="s">
        <v>89</v>
      </c>
      <c r="F7" s="23" t="s">
        <v>91</v>
      </c>
      <c r="G7" s="23" t="s">
        <v>93</v>
      </c>
      <c r="H7" s="23" t="s">
        <v>93</v>
      </c>
    </row>
    <row r="8" spans="1:8" ht="15" thickBot="1" x14ac:dyDescent="0.35">
      <c r="B8" s="24" t="s">
        <v>59</v>
      </c>
      <c r="C8" s="24" t="s">
        <v>60</v>
      </c>
      <c r="D8" s="24" t="s">
        <v>88</v>
      </c>
      <c r="E8" s="24" t="s">
        <v>90</v>
      </c>
      <c r="F8" s="24" t="s">
        <v>92</v>
      </c>
      <c r="G8" s="24" t="s">
        <v>94</v>
      </c>
      <c r="H8" s="24" t="s">
        <v>95</v>
      </c>
    </row>
    <row r="9" spans="1:8" x14ac:dyDescent="0.3">
      <c r="B9" s="20" t="s">
        <v>71</v>
      </c>
      <c r="C9" s="20" t="s">
        <v>43</v>
      </c>
      <c r="D9" s="20">
        <v>2.127659574468084E-2</v>
      </c>
      <c r="E9" s="20">
        <v>0</v>
      </c>
      <c r="F9" s="20">
        <v>1</v>
      </c>
      <c r="G9" s="20">
        <v>0.24999999999999997</v>
      </c>
      <c r="H9" s="20">
        <v>0.22764227642276419</v>
      </c>
    </row>
    <row r="10" spans="1:8" x14ac:dyDescent="0.3">
      <c r="B10" s="20" t="s">
        <v>73</v>
      </c>
      <c r="C10" s="20" t="s">
        <v>44</v>
      </c>
      <c r="D10" s="20">
        <v>0</v>
      </c>
      <c r="E10" s="20">
        <v>-0.1985815602836879</v>
      </c>
      <c r="F10" s="20">
        <v>1</v>
      </c>
      <c r="G10" s="20">
        <v>0.1985815602836879</v>
      </c>
      <c r="H10" s="20">
        <v>1E+30</v>
      </c>
    </row>
    <row r="11" spans="1:8" ht="15" thickBot="1" x14ac:dyDescent="0.35">
      <c r="B11" s="18" t="s">
        <v>74</v>
      </c>
      <c r="C11" s="18" t="s">
        <v>45</v>
      </c>
      <c r="D11" s="18">
        <v>5.6737588652482275E-2</v>
      </c>
      <c r="E11" s="18">
        <v>0</v>
      </c>
      <c r="F11" s="18">
        <v>1</v>
      </c>
      <c r="G11" s="18">
        <v>1.1428571428571426</v>
      </c>
      <c r="H11" s="18">
        <v>0.19999999999999996</v>
      </c>
    </row>
    <row r="13" spans="1:8" ht="15" thickBot="1" x14ac:dyDescent="0.35">
      <c r="A13" t="s">
        <v>65</v>
      </c>
    </row>
    <row r="14" spans="1:8" x14ac:dyDescent="0.3">
      <c r="B14" s="23"/>
      <c r="C14" s="23"/>
      <c r="D14" s="23" t="s">
        <v>87</v>
      </c>
      <c r="E14" s="23" t="s">
        <v>96</v>
      </c>
      <c r="F14" s="23" t="s">
        <v>98</v>
      </c>
      <c r="G14" s="23" t="s">
        <v>93</v>
      </c>
      <c r="H14" s="23" t="s">
        <v>93</v>
      </c>
    </row>
    <row r="15" spans="1:8" ht="15" thickBot="1" x14ac:dyDescent="0.35">
      <c r="B15" s="24" t="s">
        <v>59</v>
      </c>
      <c r="C15" s="24" t="s">
        <v>60</v>
      </c>
      <c r="D15" s="24" t="s">
        <v>88</v>
      </c>
      <c r="E15" s="24" t="s">
        <v>97</v>
      </c>
      <c r="F15" s="24" t="s">
        <v>99</v>
      </c>
      <c r="G15" s="24" t="s">
        <v>94</v>
      </c>
      <c r="H15" s="24" t="s">
        <v>95</v>
      </c>
    </row>
    <row r="16" spans="1:8" x14ac:dyDescent="0.3">
      <c r="B16" s="20" t="s">
        <v>75</v>
      </c>
      <c r="C16" s="20" t="s">
        <v>76</v>
      </c>
      <c r="D16" s="20">
        <v>1</v>
      </c>
      <c r="E16" s="20">
        <v>5.6737588652482268E-2</v>
      </c>
      <c r="F16" s="20">
        <v>1</v>
      </c>
      <c r="G16" s="20">
        <v>1.1428571428571428</v>
      </c>
      <c r="H16" s="20">
        <v>0.11607142857142844</v>
      </c>
    </row>
    <row r="17" spans="2:8" x14ac:dyDescent="0.3">
      <c r="B17" s="20" t="s">
        <v>79</v>
      </c>
      <c r="C17" s="20" t="s">
        <v>80</v>
      </c>
      <c r="D17" s="20">
        <v>1</v>
      </c>
      <c r="E17" s="20">
        <v>2.1276595744680851E-2</v>
      </c>
      <c r="F17" s="20">
        <v>1</v>
      </c>
      <c r="G17" s="20">
        <v>5.4166666666666606E-2</v>
      </c>
      <c r="H17" s="20">
        <v>0.53333333333333333</v>
      </c>
    </row>
    <row r="18" spans="2:8" ht="15" thickBot="1" x14ac:dyDescent="0.35">
      <c r="B18" s="18" t="s">
        <v>82</v>
      </c>
      <c r="C18" s="18" t="s">
        <v>83</v>
      </c>
      <c r="D18" s="18">
        <v>0.9078014184397164</v>
      </c>
      <c r="E18" s="18">
        <v>0</v>
      </c>
      <c r="F18" s="18">
        <v>1</v>
      </c>
      <c r="G18" s="18">
        <v>1E+30</v>
      </c>
      <c r="H18" s="18">
        <v>9.2198581560283599E-2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2B93-CD7F-43F9-8B8F-6DB783694B06}">
  <dimension ref="A1:J15"/>
  <sheetViews>
    <sheetView showGridLines="0" workbookViewId="0"/>
  </sheetViews>
  <sheetFormatPr defaultRowHeight="14.4" x14ac:dyDescent="0.3"/>
  <cols>
    <col min="1" max="1" width="2.33203125" customWidth="1"/>
    <col min="2" max="2" width="6.6640625" bestFit="1" customWidth="1"/>
    <col min="3" max="3" width="9" bestFit="1" customWidth="1"/>
    <col min="4" max="4" width="12" bestFit="1" customWidth="1"/>
    <col min="5" max="5" width="2.33203125" customWidth="1"/>
    <col min="6" max="6" width="6.109375" bestFit="1" customWidth="1"/>
    <col min="7" max="7" width="12" bestFit="1" customWidth="1"/>
    <col min="8" max="8" width="2.33203125" customWidth="1"/>
    <col min="9" max="10" width="12" bestFit="1" customWidth="1"/>
  </cols>
  <sheetData>
    <row r="1" spans="1:10" x14ac:dyDescent="0.3">
      <c r="A1" s="17" t="s">
        <v>100</v>
      </c>
    </row>
    <row r="2" spans="1:10" x14ac:dyDescent="0.3">
      <c r="A2" s="17" t="s">
        <v>48</v>
      </c>
    </row>
    <row r="3" spans="1:10" x14ac:dyDescent="0.3">
      <c r="A3" s="17" t="s">
        <v>49</v>
      </c>
    </row>
    <row r="5" spans="1:10" ht="15" thickBot="1" x14ac:dyDescent="0.35"/>
    <row r="6" spans="1:10" x14ac:dyDescent="0.3">
      <c r="B6" s="23"/>
      <c r="C6" s="23" t="s">
        <v>91</v>
      </c>
      <c r="D6" s="23"/>
    </row>
    <row r="7" spans="1:10" ht="15" thickBot="1" x14ac:dyDescent="0.35">
      <c r="B7" s="24" t="s">
        <v>59</v>
      </c>
      <c r="C7" s="24" t="s">
        <v>60</v>
      </c>
      <c r="D7" s="24" t="s">
        <v>88</v>
      </c>
    </row>
    <row r="8" spans="1:10" ht="15" thickBot="1" x14ac:dyDescent="0.35">
      <c r="B8" s="18" t="s">
        <v>70</v>
      </c>
      <c r="C8" s="18" t="s">
        <v>46</v>
      </c>
      <c r="D8" s="21">
        <v>7.8014184397163122E-2</v>
      </c>
    </row>
    <row r="10" spans="1:10" ht="15" thickBot="1" x14ac:dyDescent="0.35"/>
    <row r="11" spans="1:10" x14ac:dyDescent="0.3">
      <c r="B11" s="23"/>
      <c r="C11" s="23" t="s">
        <v>101</v>
      </c>
      <c r="D11" s="23"/>
      <c r="F11" s="23" t="s">
        <v>102</v>
      </c>
      <c r="G11" s="23" t="s">
        <v>91</v>
      </c>
      <c r="I11" s="23" t="s">
        <v>105</v>
      </c>
      <c r="J11" s="23" t="s">
        <v>91</v>
      </c>
    </row>
    <row r="12" spans="1:10" ht="15" thickBot="1" x14ac:dyDescent="0.35">
      <c r="B12" s="24" t="s">
        <v>59</v>
      </c>
      <c r="C12" s="24" t="s">
        <v>60</v>
      </c>
      <c r="D12" s="24" t="s">
        <v>88</v>
      </c>
      <c r="F12" s="24" t="s">
        <v>103</v>
      </c>
      <c r="G12" s="24" t="s">
        <v>104</v>
      </c>
      <c r="I12" s="24" t="s">
        <v>103</v>
      </c>
      <c r="J12" s="24" t="s">
        <v>104</v>
      </c>
    </row>
    <row r="13" spans="1:10" x14ac:dyDescent="0.3">
      <c r="B13" s="20" t="s">
        <v>71</v>
      </c>
      <c r="C13" s="20" t="s">
        <v>43</v>
      </c>
      <c r="D13" s="22">
        <v>2.127659574468084E-2</v>
      </c>
      <c r="F13" s="22">
        <v>0</v>
      </c>
      <c r="G13" s="22">
        <v>5.6737588652482275E-2</v>
      </c>
      <c r="I13" s="22">
        <v>2.1276595744680833E-2</v>
      </c>
      <c r="J13" s="22">
        <v>7.8014184397163108E-2</v>
      </c>
    </row>
    <row r="14" spans="1:10" x14ac:dyDescent="0.3">
      <c r="B14" s="20" t="s">
        <v>73</v>
      </c>
      <c r="C14" s="20" t="s">
        <v>44</v>
      </c>
      <c r="D14" s="22">
        <v>0</v>
      </c>
      <c r="F14" s="22">
        <v>0</v>
      </c>
      <c r="G14" s="22">
        <v>7.8014184397163122E-2</v>
      </c>
      <c r="I14" s="22">
        <v>0</v>
      </c>
      <c r="J14" s="22">
        <v>7.8014184397163122E-2</v>
      </c>
    </row>
    <row r="15" spans="1:10" ht="15" thickBot="1" x14ac:dyDescent="0.35">
      <c r="B15" s="18" t="s">
        <v>74</v>
      </c>
      <c r="C15" s="18" t="s">
        <v>45</v>
      </c>
      <c r="D15" s="21">
        <v>5.6737588652482275E-2</v>
      </c>
      <c r="F15" s="21">
        <v>0</v>
      </c>
      <c r="G15" s="21">
        <v>2.127659574468084E-2</v>
      </c>
      <c r="I15" s="21">
        <v>5.6737588652482275E-2</v>
      </c>
      <c r="J15" s="21">
        <v>7.8014184397163122E-2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23"/>
  <sheetViews>
    <sheetView zoomScaleNormal="100" workbookViewId="0">
      <selection activeCell="G20" sqref="G20"/>
    </sheetView>
  </sheetViews>
  <sheetFormatPr defaultRowHeight="14.4" x14ac:dyDescent="0.3"/>
  <cols>
    <col min="2" max="2" width="29.21875" customWidth="1"/>
    <col min="3" max="3" width="4.5546875" customWidth="1"/>
    <col min="4" max="5" width="10.77734375" customWidth="1"/>
    <col min="6" max="7" width="10.6640625" customWidth="1"/>
    <col min="8" max="8" width="10.77734375" customWidth="1"/>
    <col min="9" max="11" width="10.6640625" customWidth="1"/>
    <col min="19" max="20" width="8.88671875" customWidth="1"/>
    <col min="27" max="27" width="24.5546875" customWidth="1"/>
    <col min="28" max="28" width="14" customWidth="1"/>
  </cols>
  <sheetData>
    <row r="1" spans="2:28" x14ac:dyDescent="0.3">
      <c r="H1" s="2"/>
    </row>
    <row r="2" spans="2:28" x14ac:dyDescent="0.3">
      <c r="B2" t="s">
        <v>8</v>
      </c>
      <c r="C2" s="1"/>
      <c r="D2" s="4" t="s">
        <v>0</v>
      </c>
      <c r="E2" s="4" t="s">
        <v>1</v>
      </c>
      <c r="F2" s="4" t="s">
        <v>2</v>
      </c>
      <c r="G2" s="4" t="s">
        <v>29</v>
      </c>
      <c r="H2" s="12" t="s">
        <v>30</v>
      </c>
      <c r="I2" s="3" t="s">
        <v>31</v>
      </c>
      <c r="J2" s="4" t="s">
        <v>9</v>
      </c>
      <c r="K2" s="4" t="s">
        <v>10</v>
      </c>
      <c r="M2" t="s">
        <v>11</v>
      </c>
      <c r="S2" t="s">
        <v>12</v>
      </c>
    </row>
    <row r="3" spans="2:28" x14ac:dyDescent="0.3">
      <c r="C3" s="4" t="s">
        <v>3</v>
      </c>
      <c r="D3" s="1">
        <v>-10</v>
      </c>
      <c r="E3" s="1">
        <v>-8</v>
      </c>
      <c r="F3" s="1">
        <v>-13</v>
      </c>
      <c r="G3" s="5">
        <f>SUMPRODUCT(D3:F3,$D$7:$F$7)</f>
        <v>-9.6999999999999993</v>
      </c>
      <c r="H3" s="10">
        <f>AVERAGE(D3:F3)</f>
        <v>-10.333333333333334</v>
      </c>
      <c r="I3" s="9">
        <f>$J$10*J3+(1-$J$10)*K3</f>
        <v>-12</v>
      </c>
      <c r="J3" s="8">
        <f>MIN(D3:F3)</f>
        <v>-13</v>
      </c>
      <c r="K3" s="11">
        <f>MAX(D3:F3)</f>
        <v>-8</v>
      </c>
    </row>
    <row r="4" spans="2:28" x14ac:dyDescent="0.3">
      <c r="C4" s="4" t="s">
        <v>4</v>
      </c>
      <c r="D4" s="1">
        <v>-18</v>
      </c>
      <c r="E4" s="1">
        <v>-14</v>
      </c>
      <c r="F4" s="1">
        <v>-10</v>
      </c>
      <c r="G4" s="11">
        <f>SUMPRODUCT(D4:F4,$D$7:$F$7)</f>
        <v>-14.6</v>
      </c>
      <c r="H4" s="1">
        <f t="shared" ref="H4:H5" si="0">AVERAGE(D4:F4)</f>
        <v>-14</v>
      </c>
      <c r="I4" s="11">
        <f>$J$10*J4+(1-$J$10)*K4</f>
        <v>-16.399999999999999</v>
      </c>
      <c r="J4" s="11">
        <f>MIN(D4:F4)</f>
        <v>-18</v>
      </c>
      <c r="K4" s="11">
        <f>MAX(D4:F4)</f>
        <v>-10</v>
      </c>
      <c r="M4" t="s">
        <v>39</v>
      </c>
      <c r="S4" t="s">
        <v>38</v>
      </c>
    </row>
    <row r="5" spans="2:28" x14ac:dyDescent="0.3">
      <c r="C5" s="4" t="s">
        <v>5</v>
      </c>
      <c r="D5" s="1">
        <v>-25</v>
      </c>
      <c r="E5" s="1">
        <v>-12</v>
      </c>
      <c r="F5" s="1">
        <v>-9</v>
      </c>
      <c r="G5" s="11">
        <f>SUMPRODUCT(D5:F5,$D$7:$F$7)</f>
        <v>-15.950000000000001</v>
      </c>
      <c r="H5" s="1">
        <f t="shared" si="0"/>
        <v>-15.333333333333334</v>
      </c>
      <c r="I5" s="11">
        <f>$J$10*J5+(1-$J$10)*K5</f>
        <v>-21.8</v>
      </c>
      <c r="J5" s="11">
        <f>MIN(D5:F5)</f>
        <v>-25</v>
      </c>
      <c r="K5" s="11">
        <f>MAX(D5:F5)</f>
        <v>-9</v>
      </c>
    </row>
    <row r="6" spans="2:28" x14ac:dyDescent="0.3">
      <c r="C6" s="1" t="s">
        <v>27</v>
      </c>
      <c r="D6" s="1">
        <f>MAX(D3:D5)</f>
        <v>-10</v>
      </c>
      <c r="E6" s="1">
        <f t="shared" ref="E6:F6" si="1">MAX(E3:E5)</f>
        <v>-8</v>
      </c>
      <c r="F6" s="1">
        <f t="shared" si="1"/>
        <v>-9</v>
      </c>
      <c r="G6" s="1"/>
      <c r="H6" s="1"/>
      <c r="I6" s="1"/>
      <c r="J6" s="1"/>
      <c r="K6" s="1"/>
      <c r="M6" t="s">
        <v>35</v>
      </c>
      <c r="S6" t="s">
        <v>40</v>
      </c>
    </row>
    <row r="7" spans="2:28" x14ac:dyDescent="0.3">
      <c r="C7" s="4" t="s">
        <v>6</v>
      </c>
      <c r="D7" s="1">
        <v>0.35</v>
      </c>
      <c r="E7" s="1">
        <v>0.45</v>
      </c>
      <c r="F7" s="1">
        <v>0.2</v>
      </c>
      <c r="G7" s="11"/>
      <c r="H7" s="11"/>
      <c r="I7" s="11"/>
      <c r="J7" s="11"/>
      <c r="K7" s="11"/>
      <c r="M7" t="s">
        <v>36</v>
      </c>
      <c r="S7" t="s">
        <v>41</v>
      </c>
    </row>
    <row r="8" spans="2:28" x14ac:dyDescent="0.3">
      <c r="C8" s="13"/>
      <c r="D8" s="14"/>
      <c r="E8" s="14"/>
      <c r="F8" s="14"/>
      <c r="G8" s="15"/>
      <c r="H8" s="15"/>
      <c r="I8" s="15"/>
      <c r="J8" s="15"/>
      <c r="K8" s="15"/>
      <c r="M8" t="s">
        <v>37</v>
      </c>
      <c r="S8" t="s">
        <v>42</v>
      </c>
    </row>
    <row r="9" spans="2:28" x14ac:dyDescent="0.3">
      <c r="B9" t="s">
        <v>7</v>
      </c>
      <c r="C9" s="1"/>
      <c r="D9" s="4" t="s">
        <v>0</v>
      </c>
      <c r="E9" s="4" t="s">
        <v>1</v>
      </c>
      <c r="F9" s="4" t="s">
        <v>2</v>
      </c>
      <c r="G9" s="4" t="s">
        <v>10</v>
      </c>
    </row>
    <row r="10" spans="2:28" x14ac:dyDescent="0.3">
      <c r="C10" s="4" t="s">
        <v>3</v>
      </c>
      <c r="D10" s="1">
        <f t="shared" ref="D10:F12" si="2">D$6-D3</f>
        <v>0</v>
      </c>
      <c r="E10" s="1">
        <f t="shared" si="2"/>
        <v>0</v>
      </c>
      <c r="F10" s="11">
        <f t="shared" si="2"/>
        <v>4</v>
      </c>
      <c r="G10" s="6">
        <f>MAX(D10:F10)</f>
        <v>4</v>
      </c>
      <c r="I10" s="12" t="s">
        <v>33</v>
      </c>
      <c r="J10" s="12">
        <v>0.8</v>
      </c>
    </row>
    <row r="11" spans="2:28" x14ac:dyDescent="0.3">
      <c r="C11" s="4" t="s">
        <v>4</v>
      </c>
      <c r="D11" s="1">
        <f t="shared" si="2"/>
        <v>8</v>
      </c>
      <c r="E11" s="1">
        <f t="shared" si="2"/>
        <v>6</v>
      </c>
      <c r="F11" s="11">
        <f t="shared" si="2"/>
        <v>1</v>
      </c>
      <c r="G11" s="11">
        <f>MAX(D11:F11)</f>
        <v>8</v>
      </c>
      <c r="I11" s="3" t="s">
        <v>34</v>
      </c>
      <c r="J11" s="12">
        <f>MIN(D3:F6)*-1</f>
        <v>25</v>
      </c>
    </row>
    <row r="12" spans="2:28" x14ac:dyDescent="0.3">
      <c r="C12" s="4" t="s">
        <v>5</v>
      </c>
      <c r="D12" s="1">
        <f t="shared" si="2"/>
        <v>15</v>
      </c>
      <c r="E12" s="1">
        <f t="shared" si="2"/>
        <v>4</v>
      </c>
      <c r="F12" s="1">
        <f t="shared" si="2"/>
        <v>0</v>
      </c>
      <c r="G12" s="11">
        <f>MAX(D12:F12)</f>
        <v>15</v>
      </c>
      <c r="I12" s="15"/>
      <c r="M12" s="12" t="s">
        <v>43</v>
      </c>
      <c r="N12" s="12" t="s">
        <v>44</v>
      </c>
      <c r="O12" s="12" t="s">
        <v>45</v>
      </c>
      <c r="P12" s="12" t="s">
        <v>46</v>
      </c>
      <c r="S12" s="25" t="s">
        <v>111</v>
      </c>
      <c r="T12" s="25" t="s">
        <v>112</v>
      </c>
      <c r="U12" s="25" t="s">
        <v>113</v>
      </c>
      <c r="V12" s="25" t="s">
        <v>114</v>
      </c>
    </row>
    <row r="13" spans="2:28" x14ac:dyDescent="0.3">
      <c r="I13" s="15"/>
      <c r="M13" s="1">
        <v>2.127659574468084E-2</v>
      </c>
      <c r="N13" s="1">
        <v>0</v>
      </c>
      <c r="O13" s="1">
        <v>5.6737588652482275E-2</v>
      </c>
      <c r="P13" s="1">
        <f>SUM(M13:O13)</f>
        <v>7.8014184397163122E-2</v>
      </c>
      <c r="S13" s="1">
        <v>5.6737588652482268E-2</v>
      </c>
      <c r="T13" s="1">
        <v>2.1276595744680861E-2</v>
      </c>
      <c r="U13" s="1">
        <v>0</v>
      </c>
      <c r="V13" s="1">
        <f>SUM(S13:U13)</f>
        <v>7.8014184397163122E-2</v>
      </c>
    </row>
    <row r="14" spans="2:28" x14ac:dyDescent="0.3">
      <c r="B14" t="s">
        <v>32</v>
      </c>
      <c r="C14" s="1"/>
      <c r="D14" s="4" t="s">
        <v>0</v>
      </c>
      <c r="E14" s="4" t="s">
        <v>1</v>
      </c>
      <c r="F14" s="4" t="s">
        <v>2</v>
      </c>
      <c r="G14" s="15"/>
      <c r="H14" s="15"/>
      <c r="I14" s="15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spans="2:28" x14ac:dyDescent="0.3">
      <c r="C15" s="4" t="s">
        <v>3</v>
      </c>
      <c r="D15" s="1">
        <f>D3+$J$11</f>
        <v>15</v>
      </c>
      <c r="E15" s="1">
        <f t="shared" ref="E15:F15" si="3">E3+$J$11</f>
        <v>17</v>
      </c>
      <c r="F15" s="1">
        <f t="shared" si="3"/>
        <v>12</v>
      </c>
      <c r="G15" s="15"/>
      <c r="I15" s="15"/>
      <c r="N15" s="1">
        <f>SUMPRODUCT($M$13:$O$13,D15:F15)</f>
        <v>1</v>
      </c>
      <c r="O15" s="11">
        <v>1</v>
      </c>
      <c r="S15" s="16"/>
      <c r="T15" s="11" cm="1">
        <f t="array" ref="T15">SUMPRODUCT(TRANSPOSE($D$15:$D$17),S13:U13)</f>
        <v>1</v>
      </c>
      <c r="U15" s="11">
        <v>1</v>
      </c>
      <c r="V15" s="16"/>
      <c r="W15" s="16"/>
      <c r="X15" s="16"/>
      <c r="Y15" s="16"/>
      <c r="Z15" s="16"/>
      <c r="AA15" s="16"/>
      <c r="AB15" s="16"/>
    </row>
    <row r="16" spans="2:28" x14ac:dyDescent="0.3">
      <c r="C16" s="4" t="s">
        <v>4</v>
      </c>
      <c r="D16" s="1">
        <f t="shared" ref="D16:F16" si="4">D4+$J$11</f>
        <v>7</v>
      </c>
      <c r="E16" s="1">
        <f t="shared" si="4"/>
        <v>11</v>
      </c>
      <c r="F16" s="1">
        <f t="shared" si="4"/>
        <v>15</v>
      </c>
      <c r="N16" s="1">
        <f>SUMPRODUCT($M$13:$O$13,D16:F16)</f>
        <v>1</v>
      </c>
      <c r="O16" s="1">
        <v>1</v>
      </c>
      <c r="S16" s="16"/>
      <c r="T16" s="11" cm="1">
        <f t="array" ref="T16">SUMPRODUCT(TRANSPOSE(E15:E17),S13:U13)</f>
        <v>1.198581560283688</v>
      </c>
      <c r="U16" s="11">
        <v>1</v>
      </c>
      <c r="V16" s="16"/>
      <c r="W16" s="16"/>
      <c r="X16" s="16"/>
      <c r="Y16" s="16"/>
      <c r="Z16" s="16"/>
      <c r="AA16" s="16"/>
      <c r="AB16" s="16"/>
    </row>
    <row r="17" spans="2:28" x14ac:dyDescent="0.3">
      <c r="C17" s="4" t="s">
        <v>5</v>
      </c>
      <c r="D17" s="1">
        <f t="shared" ref="D17:F17" si="5">D5+$J$11</f>
        <v>0</v>
      </c>
      <c r="E17" s="1">
        <f t="shared" si="5"/>
        <v>13</v>
      </c>
      <c r="F17" s="1">
        <f t="shared" si="5"/>
        <v>16</v>
      </c>
      <c r="N17" s="1">
        <f>SUMPRODUCT($M$13:$O$13,D17:F17)</f>
        <v>0.9078014184397164</v>
      </c>
      <c r="O17" s="1">
        <v>1</v>
      </c>
      <c r="Q17" s="16"/>
      <c r="S17" s="16"/>
      <c r="T17" s="11" cm="1">
        <f t="array" ref="T17">SUMPRODUCT(TRANSPOSE(F15:F17),S13:U13)</f>
        <v>1</v>
      </c>
      <c r="U17" s="11">
        <v>1</v>
      </c>
      <c r="V17" s="16"/>
      <c r="W17" s="16"/>
      <c r="X17" s="16"/>
      <c r="Y17" s="16"/>
      <c r="Z17" s="16"/>
      <c r="AA17" s="16"/>
      <c r="AB17" s="16"/>
    </row>
    <row r="18" spans="2:28" x14ac:dyDescent="0.3">
      <c r="Q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spans="2:28" x14ac:dyDescent="0.3">
      <c r="B19" s="5" t="s">
        <v>22</v>
      </c>
      <c r="C19" s="1" t="s">
        <v>28</v>
      </c>
      <c r="N19" s="1" t="s">
        <v>107</v>
      </c>
      <c r="O19" s="1">
        <f>$R$19*M13</f>
        <v>0.2727272727272726</v>
      </c>
      <c r="Q19" s="1" t="s">
        <v>106</v>
      </c>
      <c r="R19" s="1">
        <f>1/P13</f>
        <v>12.818181818181818</v>
      </c>
      <c r="S19" s="16"/>
      <c r="T19" s="11" t="s">
        <v>115</v>
      </c>
      <c r="U19" s="1">
        <f>$R$19*S13</f>
        <v>0.72727272727272729</v>
      </c>
      <c r="V19" s="16"/>
      <c r="W19" s="16"/>
      <c r="X19" s="16"/>
      <c r="Y19" s="16"/>
      <c r="Z19" s="16"/>
      <c r="AA19" s="16"/>
      <c r="AB19" s="16"/>
    </row>
    <row r="20" spans="2:28" x14ac:dyDescent="0.3">
      <c r="B20" s="10" t="s">
        <v>23</v>
      </c>
      <c r="C20" s="1" t="s">
        <v>28</v>
      </c>
      <c r="N20" s="1" t="s">
        <v>108</v>
      </c>
      <c r="O20" s="1">
        <f>$R$19*N13</f>
        <v>0</v>
      </c>
      <c r="Q20" s="1" t="s">
        <v>110</v>
      </c>
      <c r="R20" s="1">
        <f>R19-J11</f>
        <v>-12.181818181818182</v>
      </c>
      <c r="S20" s="16"/>
      <c r="T20" s="11" t="s">
        <v>116</v>
      </c>
      <c r="U20" s="1">
        <f>R19*T13</f>
        <v>0.27272727272727287</v>
      </c>
      <c r="V20" s="16"/>
      <c r="W20" s="16"/>
      <c r="X20" s="16"/>
      <c r="Y20" s="16"/>
      <c r="Z20" s="16"/>
      <c r="AA20" s="16"/>
      <c r="AB20" s="16"/>
    </row>
    <row r="21" spans="2:28" x14ac:dyDescent="0.3">
      <c r="B21" s="7" t="s">
        <v>24</v>
      </c>
      <c r="C21" s="1" t="s">
        <v>28</v>
      </c>
      <c r="N21" s="1" t="s">
        <v>109</v>
      </c>
      <c r="O21" s="1">
        <f>$R$19*O13</f>
        <v>0.7272727272727274</v>
      </c>
      <c r="Q21" s="16"/>
      <c r="S21" s="16"/>
      <c r="T21" s="11" t="s">
        <v>117</v>
      </c>
      <c r="U21" s="1">
        <f>R19*U13</f>
        <v>0</v>
      </c>
      <c r="V21" s="16"/>
      <c r="W21" s="16"/>
      <c r="X21" s="16"/>
      <c r="Y21" s="16"/>
      <c r="Z21" s="16"/>
      <c r="AA21" s="16"/>
      <c r="AB21" s="16"/>
    </row>
    <row r="22" spans="2:28" x14ac:dyDescent="0.3">
      <c r="B22" s="6" t="s">
        <v>25</v>
      </c>
      <c r="C22" s="1" t="s">
        <v>3</v>
      </c>
      <c r="Q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spans="2:28" x14ac:dyDescent="0.3">
      <c r="B23" s="9" t="s">
        <v>26</v>
      </c>
      <c r="C23" s="1" t="s">
        <v>3</v>
      </c>
      <c r="Q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19FC-DDE1-4F6F-8864-A3EE4F260541}">
  <dimension ref="A1:T109"/>
  <sheetViews>
    <sheetView tabSelected="1" topLeftCell="A89" workbookViewId="0">
      <selection activeCell="E103" sqref="E103:E104"/>
    </sheetView>
  </sheetViews>
  <sheetFormatPr defaultRowHeight="14.4" x14ac:dyDescent="0.3"/>
  <cols>
    <col min="1" max="2" width="11.6640625" style="26" customWidth="1"/>
    <col min="3" max="10" width="8.88671875" style="26"/>
    <col min="11" max="11" width="11.109375" style="26" customWidth="1"/>
    <col min="12" max="16384" width="8.88671875" style="26"/>
  </cols>
  <sheetData>
    <row r="1" spans="1:20" x14ac:dyDescent="0.3">
      <c r="A1" s="28" t="s">
        <v>139</v>
      </c>
      <c r="B1" s="28" t="s">
        <v>138</v>
      </c>
      <c r="C1" s="36" t="s">
        <v>137</v>
      </c>
      <c r="D1" s="35" t="s">
        <v>136</v>
      </c>
      <c r="E1" s="35" t="s">
        <v>135</v>
      </c>
      <c r="F1" s="34" t="s">
        <v>134</v>
      </c>
      <c r="G1" s="28" t="s">
        <v>133</v>
      </c>
      <c r="H1" s="28" t="s">
        <v>132</v>
      </c>
      <c r="I1" s="28" t="s">
        <v>131</v>
      </c>
      <c r="J1" s="28" t="s">
        <v>130</v>
      </c>
      <c r="K1" s="28" t="s">
        <v>129</v>
      </c>
      <c r="L1" s="28" t="s">
        <v>128</v>
      </c>
      <c r="M1" s="28" t="s">
        <v>127</v>
      </c>
      <c r="N1" s="28" t="s">
        <v>126</v>
      </c>
    </row>
    <row r="2" spans="1:20" x14ac:dyDescent="0.3">
      <c r="A2" s="28" t="s">
        <v>125</v>
      </c>
      <c r="B2" s="28">
        <v>6</v>
      </c>
      <c r="C2" s="33">
        <v>1</v>
      </c>
      <c r="D2" s="28">
        <v>0</v>
      </c>
      <c r="E2" s="28">
        <f>D7-MAX(H14:H21)</f>
        <v>0</v>
      </c>
      <c r="F2" s="32">
        <f>E2-D2</f>
        <v>0</v>
      </c>
      <c r="G2" s="28">
        <f>D2</f>
        <v>0</v>
      </c>
      <c r="H2" s="28">
        <f>G2+B2</f>
        <v>6</v>
      </c>
      <c r="I2" s="28">
        <f>E3</f>
        <v>19</v>
      </c>
      <c r="J2" s="28">
        <f>I2-B2</f>
        <v>13</v>
      </c>
      <c r="K2" s="28">
        <f>E3-D2-B2</f>
        <v>13</v>
      </c>
      <c r="L2" s="28">
        <f>D3-E2-B2</f>
        <v>0</v>
      </c>
      <c r="M2" s="28">
        <f>E3-E2-B2</f>
        <v>13</v>
      </c>
      <c r="N2" s="28">
        <f>D3-D2-B2</f>
        <v>0</v>
      </c>
    </row>
    <row r="3" spans="1:20" x14ac:dyDescent="0.3">
      <c r="A3" s="28" t="s">
        <v>13</v>
      </c>
      <c r="B3" s="28">
        <v>15</v>
      </c>
      <c r="C3" s="33">
        <v>2</v>
      </c>
      <c r="D3" s="28">
        <f>B2</f>
        <v>6</v>
      </c>
      <c r="E3" s="28">
        <f>D7-MAX(N14:N16)</f>
        <v>19</v>
      </c>
      <c r="F3" s="32">
        <f>E3-D3</f>
        <v>13</v>
      </c>
      <c r="G3" s="28">
        <f>D2</f>
        <v>0</v>
      </c>
      <c r="H3" s="28">
        <f>G3+B3</f>
        <v>15</v>
      </c>
      <c r="I3" s="28">
        <f>D4</f>
        <v>15</v>
      </c>
      <c r="J3" s="28">
        <f>I3-B3</f>
        <v>0</v>
      </c>
      <c r="K3" s="28">
        <f>E4-D2-B3</f>
        <v>1</v>
      </c>
      <c r="L3" s="28">
        <f>D4-E2-B3</f>
        <v>0</v>
      </c>
      <c r="M3" s="28">
        <f>E4-E2-B3</f>
        <v>1</v>
      </c>
      <c r="N3" s="28">
        <f>D4-D2-B3</f>
        <v>0</v>
      </c>
    </row>
    <row r="4" spans="1:20" x14ac:dyDescent="0.3">
      <c r="A4" s="28" t="s">
        <v>14</v>
      </c>
      <c r="B4" s="28">
        <v>26</v>
      </c>
      <c r="C4" s="33">
        <v>3</v>
      </c>
      <c r="D4" s="28">
        <f>B3</f>
        <v>15</v>
      </c>
      <c r="E4" s="28">
        <f>D7-MAX(Q14:Q16)</f>
        <v>16</v>
      </c>
      <c r="F4" s="32">
        <f>E4-D4</f>
        <v>1</v>
      </c>
      <c r="G4" s="28">
        <f>D2</f>
        <v>0</v>
      </c>
      <c r="H4" s="28">
        <f>G4+B4</f>
        <v>26</v>
      </c>
      <c r="I4" s="28">
        <f>D5</f>
        <v>26</v>
      </c>
      <c r="J4" s="28">
        <f>I4-B4</f>
        <v>0</v>
      </c>
      <c r="K4" s="28">
        <f>E5-D2-B4</f>
        <v>0</v>
      </c>
      <c r="L4" s="28">
        <f>D5-E2-B4</f>
        <v>0</v>
      </c>
      <c r="M4" s="28">
        <f>E5-E2-B4</f>
        <v>0</v>
      </c>
      <c r="N4" s="28">
        <f>D5-D2-B4</f>
        <v>0</v>
      </c>
    </row>
    <row r="5" spans="1:20" x14ac:dyDescent="0.3">
      <c r="A5" s="28" t="s">
        <v>15</v>
      </c>
      <c r="B5" s="28">
        <v>7</v>
      </c>
      <c r="C5" s="33">
        <v>4</v>
      </c>
      <c r="D5" s="28">
        <f>MAX(B14:B16)</f>
        <v>26</v>
      </c>
      <c r="E5" s="28">
        <f>D7-MAX(T14:T15)</f>
        <v>26</v>
      </c>
      <c r="F5" s="32">
        <f>E5-D5</f>
        <v>0</v>
      </c>
      <c r="G5" s="28">
        <f>D3</f>
        <v>6</v>
      </c>
      <c r="H5" s="28">
        <f>G5+B5</f>
        <v>13</v>
      </c>
      <c r="I5" s="28">
        <f>D5</f>
        <v>26</v>
      </c>
      <c r="J5" s="28">
        <f>I5-B5</f>
        <v>19</v>
      </c>
      <c r="K5" s="28">
        <f>E5-D3-B5</f>
        <v>13</v>
      </c>
      <c r="L5" s="28">
        <f>D5-E3-B5</f>
        <v>0</v>
      </c>
      <c r="M5" s="28">
        <f>E5-E3-B5</f>
        <v>0</v>
      </c>
      <c r="N5" s="28">
        <f>D5-D3-B5</f>
        <v>13</v>
      </c>
    </row>
    <row r="6" spans="1:20" x14ac:dyDescent="0.3">
      <c r="A6" s="28" t="s">
        <v>16</v>
      </c>
      <c r="B6" s="28">
        <v>11</v>
      </c>
      <c r="C6" s="33">
        <v>5</v>
      </c>
      <c r="D6" s="28">
        <f>MAX(E14:E17)</f>
        <v>38</v>
      </c>
      <c r="E6" s="28">
        <f>D7-B11</f>
        <v>38</v>
      </c>
      <c r="F6" s="32">
        <f>E6-D6</f>
        <v>0</v>
      </c>
      <c r="G6" s="28">
        <f>D3</f>
        <v>6</v>
      </c>
      <c r="H6" s="28">
        <f>G6+B6</f>
        <v>17</v>
      </c>
      <c r="I6" s="28">
        <f>D6</f>
        <v>38</v>
      </c>
      <c r="J6" s="28">
        <f>I6-B6</f>
        <v>27</v>
      </c>
      <c r="K6" s="28">
        <f>E6-D3-B6</f>
        <v>21</v>
      </c>
      <c r="L6" s="28">
        <f>D6-E3-B6</f>
        <v>8</v>
      </c>
      <c r="M6" s="28">
        <f>E6-E3-B6</f>
        <v>8</v>
      </c>
      <c r="N6" s="28">
        <f>D6-D3-B6</f>
        <v>21</v>
      </c>
    </row>
    <row r="7" spans="1:20" x14ac:dyDescent="0.3">
      <c r="A7" s="28" t="s">
        <v>17</v>
      </c>
      <c r="B7" s="28">
        <v>10</v>
      </c>
      <c r="C7" s="31">
        <v>6</v>
      </c>
      <c r="D7" s="30">
        <f>MAX(H14:H21)</f>
        <v>55</v>
      </c>
      <c r="E7" s="30">
        <f>D7</f>
        <v>55</v>
      </c>
      <c r="F7" s="29">
        <f>E7-D7</f>
        <v>0</v>
      </c>
      <c r="G7" s="28">
        <f>D4</f>
        <v>15</v>
      </c>
      <c r="H7" s="28">
        <f>G7+B7</f>
        <v>25</v>
      </c>
      <c r="I7" s="28">
        <f>D5</f>
        <v>26</v>
      </c>
      <c r="J7" s="28">
        <f>I7-B7</f>
        <v>16</v>
      </c>
      <c r="K7" s="28">
        <f>E5-D4-B7</f>
        <v>1</v>
      </c>
      <c r="L7" s="28">
        <f>D5-E4-B7</f>
        <v>0</v>
      </c>
      <c r="M7" s="28">
        <f>E5-E4-B7</f>
        <v>0</v>
      </c>
      <c r="N7" s="28">
        <f>D5-D4-B7</f>
        <v>1</v>
      </c>
    </row>
    <row r="8" spans="1:20" x14ac:dyDescent="0.3">
      <c r="A8" s="28" t="s">
        <v>18</v>
      </c>
      <c r="B8" s="28">
        <v>11</v>
      </c>
      <c r="C8" s="28"/>
      <c r="D8" s="28"/>
      <c r="E8" s="28"/>
      <c r="F8" s="28"/>
      <c r="G8" s="28">
        <f>D4</f>
        <v>15</v>
      </c>
      <c r="H8" s="28">
        <f>G8+B8</f>
        <v>26</v>
      </c>
      <c r="I8" s="28">
        <f>D7</f>
        <v>55</v>
      </c>
      <c r="J8" s="28">
        <f>I8-B8</f>
        <v>44</v>
      </c>
      <c r="K8" s="28">
        <f>E7-D4-B8</f>
        <v>29</v>
      </c>
      <c r="L8" s="28">
        <f>D7-E4-B8</f>
        <v>28</v>
      </c>
      <c r="M8" s="28">
        <f>E7-E4-B8</f>
        <v>28</v>
      </c>
      <c r="N8" s="28">
        <f>D7-D4-B8</f>
        <v>29</v>
      </c>
    </row>
    <row r="9" spans="1:20" x14ac:dyDescent="0.3">
      <c r="A9" s="28" t="s">
        <v>19</v>
      </c>
      <c r="B9" s="28">
        <v>12</v>
      </c>
      <c r="C9" s="28"/>
      <c r="D9" s="28"/>
      <c r="E9" s="28"/>
      <c r="F9" s="28"/>
      <c r="G9" s="28">
        <f>D5</f>
        <v>26</v>
      </c>
      <c r="H9" s="28">
        <f>G9+B9</f>
        <v>38</v>
      </c>
      <c r="I9" s="28">
        <f>D6</f>
        <v>38</v>
      </c>
      <c r="J9" s="28">
        <f>I9-B9</f>
        <v>26</v>
      </c>
      <c r="K9" s="28">
        <f>E6-D5-B9</f>
        <v>0</v>
      </c>
      <c r="L9" s="28">
        <f>D6-E5-B9</f>
        <v>0</v>
      </c>
      <c r="M9" s="28">
        <f>E6-E5-B9</f>
        <v>0</v>
      </c>
      <c r="N9" s="28">
        <f>D6-D5-B9</f>
        <v>0</v>
      </c>
    </row>
    <row r="10" spans="1:20" x14ac:dyDescent="0.3">
      <c r="A10" s="28" t="s">
        <v>20</v>
      </c>
      <c r="B10" s="28">
        <v>13</v>
      </c>
      <c r="C10" s="28"/>
      <c r="D10" s="28"/>
      <c r="E10" s="28"/>
      <c r="F10" s="28"/>
      <c r="G10" s="28">
        <f>D5</f>
        <v>26</v>
      </c>
      <c r="H10" s="28">
        <f>G10+B10</f>
        <v>39</v>
      </c>
      <c r="I10" s="28">
        <f>D7</f>
        <v>55</v>
      </c>
      <c r="J10" s="28">
        <f>I10-B10</f>
        <v>42</v>
      </c>
      <c r="K10" s="28">
        <f>E7-D5-B10</f>
        <v>16</v>
      </c>
      <c r="L10" s="28">
        <f>D7-E5-B10</f>
        <v>16</v>
      </c>
      <c r="M10" s="28">
        <f>E7-E5-B10</f>
        <v>16</v>
      </c>
      <c r="N10" s="28">
        <f>D7-D5-B10</f>
        <v>16</v>
      </c>
    </row>
    <row r="11" spans="1:20" x14ac:dyDescent="0.3">
      <c r="A11" s="28" t="s">
        <v>21</v>
      </c>
      <c r="B11" s="28">
        <v>17</v>
      </c>
      <c r="C11" s="28"/>
      <c r="D11" s="28"/>
      <c r="E11" s="28"/>
      <c r="F11" s="28"/>
      <c r="G11" s="28">
        <f>D6</f>
        <v>38</v>
      </c>
      <c r="H11" s="28">
        <f>G11+B11</f>
        <v>55</v>
      </c>
      <c r="I11" s="28">
        <f>D7</f>
        <v>55</v>
      </c>
      <c r="J11" s="28">
        <f>I11-B11</f>
        <v>38</v>
      </c>
      <c r="K11" s="28">
        <f>E7-D6-B11</f>
        <v>0</v>
      </c>
      <c r="L11" s="28">
        <f>D7-E6-B11</f>
        <v>0</v>
      </c>
      <c r="M11" s="28">
        <f>E7-E6-B11</f>
        <v>0</v>
      </c>
      <c r="N11" s="28">
        <f>D7-D6-B11</f>
        <v>0</v>
      </c>
    </row>
    <row r="13" spans="1:20" x14ac:dyDescent="0.3">
      <c r="A13" s="27" t="s">
        <v>124</v>
      </c>
      <c r="B13" s="27"/>
      <c r="D13" s="26" t="s">
        <v>123</v>
      </c>
      <c r="G13" s="26" t="s">
        <v>122</v>
      </c>
      <c r="J13" s="26" t="s">
        <v>121</v>
      </c>
      <c r="M13" s="26" t="s">
        <v>120</v>
      </c>
      <c r="P13" s="26" t="s">
        <v>119</v>
      </c>
      <c r="S13" s="26" t="s">
        <v>118</v>
      </c>
    </row>
    <row r="14" spans="1:20" x14ac:dyDescent="0.3">
      <c r="A14" s="26">
        <v>124</v>
      </c>
      <c r="B14" s="26">
        <f>B2+B5</f>
        <v>13</v>
      </c>
      <c r="D14" s="26">
        <v>1245</v>
      </c>
      <c r="E14" s="26">
        <f>B14+B9</f>
        <v>25</v>
      </c>
      <c r="G14" s="26">
        <v>12456</v>
      </c>
      <c r="H14" s="26">
        <f>E14+B11</f>
        <v>42</v>
      </c>
      <c r="J14" s="26">
        <v>245</v>
      </c>
      <c r="K14" s="26">
        <f>B5+B9</f>
        <v>19</v>
      </c>
      <c r="M14" s="26">
        <v>2456</v>
      </c>
      <c r="N14" s="26">
        <f>K14+B11</f>
        <v>36</v>
      </c>
      <c r="P14" s="26">
        <v>3456</v>
      </c>
      <c r="Q14" s="26">
        <f>B7+B9+B11</f>
        <v>39</v>
      </c>
      <c r="S14" s="26">
        <v>456</v>
      </c>
      <c r="T14" s="26">
        <f>B9+B11</f>
        <v>29</v>
      </c>
    </row>
    <row r="15" spans="1:20" x14ac:dyDescent="0.3">
      <c r="A15" s="26">
        <v>134</v>
      </c>
      <c r="B15" s="26">
        <f>B3+B7</f>
        <v>25</v>
      </c>
      <c r="D15" s="26">
        <v>125</v>
      </c>
      <c r="E15" s="26">
        <f>B2+B6</f>
        <v>17</v>
      </c>
      <c r="G15" s="26">
        <v>1246</v>
      </c>
      <c r="H15" s="26">
        <f>B14+B10</f>
        <v>26</v>
      </c>
      <c r="J15" s="26">
        <v>25</v>
      </c>
      <c r="K15" s="26">
        <f>B6</f>
        <v>11</v>
      </c>
      <c r="M15" s="26">
        <v>246</v>
      </c>
      <c r="N15" s="26">
        <f>B5+B10</f>
        <v>20</v>
      </c>
      <c r="P15" s="26">
        <v>346</v>
      </c>
      <c r="Q15" s="26">
        <f>B7+B10</f>
        <v>23</v>
      </c>
      <c r="S15" s="26">
        <v>46</v>
      </c>
      <c r="T15" s="26">
        <f>B10</f>
        <v>13</v>
      </c>
    </row>
    <row r="16" spans="1:20" x14ac:dyDescent="0.3">
      <c r="A16" s="26">
        <v>14</v>
      </c>
      <c r="B16" s="26">
        <f>B4</f>
        <v>26</v>
      </c>
      <c r="D16" s="26">
        <v>1345</v>
      </c>
      <c r="E16" s="26">
        <f>B15+B9</f>
        <v>37</v>
      </c>
      <c r="G16" s="26">
        <v>1256</v>
      </c>
      <c r="H16" s="26">
        <f>E15+B11</f>
        <v>34</v>
      </c>
      <c r="M16" s="26">
        <v>256</v>
      </c>
      <c r="N16" s="26">
        <f>K15+B11</f>
        <v>28</v>
      </c>
      <c r="P16" s="26">
        <v>36</v>
      </c>
      <c r="Q16" s="26">
        <f>B8</f>
        <v>11</v>
      </c>
    </row>
    <row r="17" spans="4:12" x14ac:dyDescent="0.3">
      <c r="D17" s="26">
        <v>145</v>
      </c>
      <c r="E17" s="26">
        <f>B16+B9</f>
        <v>38</v>
      </c>
      <c r="G17" s="26">
        <v>13456</v>
      </c>
      <c r="H17" s="26">
        <f>E16+B11</f>
        <v>54</v>
      </c>
    </row>
    <row r="18" spans="4:12" x14ac:dyDescent="0.3">
      <c r="G18" s="26">
        <v>1346</v>
      </c>
      <c r="H18" s="26">
        <f>B15+B10</f>
        <v>38</v>
      </c>
    </row>
    <row r="19" spans="4:12" x14ac:dyDescent="0.3">
      <c r="G19" s="26">
        <v>136</v>
      </c>
      <c r="H19" s="26">
        <f>B3+B8</f>
        <v>26</v>
      </c>
    </row>
    <row r="20" spans="4:12" x14ac:dyDescent="0.3">
      <c r="G20" s="26">
        <v>1456</v>
      </c>
      <c r="H20" s="26">
        <f>E17+B11</f>
        <v>55</v>
      </c>
    </row>
    <row r="21" spans="4:12" x14ac:dyDescent="0.3">
      <c r="G21" s="26">
        <v>146</v>
      </c>
      <c r="H21" s="26">
        <f>B16+B10</f>
        <v>39</v>
      </c>
    </row>
    <row r="23" spans="4:12" x14ac:dyDescent="0.3">
      <c r="J23" s="26" t="str">
        <f>G1</f>
        <v>t_рн</v>
      </c>
      <c r="K23" s="26" t="str">
        <f>B1</f>
        <v>продол. р.:</v>
      </c>
      <c r="L23" s="26" t="str">
        <f>K1</f>
        <v>R_п</v>
      </c>
    </row>
    <row r="24" spans="4:12" x14ac:dyDescent="0.3">
      <c r="J24" s="26">
        <f>G2</f>
        <v>0</v>
      </c>
      <c r="K24" s="26">
        <f>B2</f>
        <v>6</v>
      </c>
      <c r="L24" s="26">
        <f>K2</f>
        <v>13</v>
      </c>
    </row>
    <row r="25" spans="4:12" x14ac:dyDescent="0.3">
      <c r="J25" s="26">
        <f>G3</f>
        <v>0</v>
      </c>
      <c r="K25" s="26">
        <f>B3</f>
        <v>15</v>
      </c>
      <c r="L25" s="26">
        <f>K3</f>
        <v>1</v>
      </c>
    </row>
    <row r="26" spans="4:12" x14ac:dyDescent="0.3">
      <c r="J26" s="26">
        <f>G4</f>
        <v>0</v>
      </c>
      <c r="K26" s="26">
        <f>B4</f>
        <v>26</v>
      </c>
      <c r="L26" s="26">
        <f>K4</f>
        <v>0</v>
      </c>
    </row>
    <row r="27" spans="4:12" x14ac:dyDescent="0.3">
      <c r="J27" s="26">
        <f>G5</f>
        <v>6</v>
      </c>
      <c r="K27" s="26">
        <f>B5</f>
        <v>7</v>
      </c>
      <c r="L27" s="26">
        <f>K5</f>
        <v>13</v>
      </c>
    </row>
    <row r="28" spans="4:12" x14ac:dyDescent="0.3">
      <c r="J28" s="26">
        <f>G6</f>
        <v>6</v>
      </c>
      <c r="K28" s="26">
        <f>B6</f>
        <v>11</v>
      </c>
      <c r="L28" s="26">
        <f>K6</f>
        <v>21</v>
      </c>
    </row>
    <row r="29" spans="4:12" x14ac:dyDescent="0.3">
      <c r="J29" s="26">
        <f>G7</f>
        <v>15</v>
      </c>
      <c r="K29" s="26">
        <f>B7</f>
        <v>10</v>
      </c>
      <c r="L29" s="26">
        <f>K7</f>
        <v>1</v>
      </c>
    </row>
    <row r="30" spans="4:12" x14ac:dyDescent="0.3">
      <c r="J30" s="26">
        <f>G8</f>
        <v>15</v>
      </c>
      <c r="K30" s="26">
        <f>B8</f>
        <v>11</v>
      </c>
      <c r="L30" s="26">
        <f>K8</f>
        <v>29</v>
      </c>
    </row>
    <row r="31" spans="4:12" x14ac:dyDescent="0.3">
      <c r="J31" s="26">
        <f>G9</f>
        <v>26</v>
      </c>
      <c r="K31" s="26">
        <f>B9</f>
        <v>12</v>
      </c>
      <c r="L31" s="26">
        <f>K9</f>
        <v>0</v>
      </c>
    </row>
    <row r="32" spans="4:12" x14ac:dyDescent="0.3">
      <c r="J32" s="26">
        <f>G10</f>
        <v>26</v>
      </c>
      <c r="K32" s="26">
        <f>B10</f>
        <v>13</v>
      </c>
      <c r="L32" s="26">
        <f>K10</f>
        <v>16</v>
      </c>
    </row>
    <row r="33" spans="1:12" x14ac:dyDescent="0.3">
      <c r="J33" s="26">
        <f>G11</f>
        <v>38</v>
      </c>
      <c r="K33" s="26">
        <f>B11</f>
        <v>17</v>
      </c>
      <c r="L33" s="26">
        <f>K11</f>
        <v>0</v>
      </c>
    </row>
    <row r="45" spans="1:12" x14ac:dyDescent="0.3">
      <c r="A45" s="28" t="s">
        <v>148</v>
      </c>
      <c r="B45" s="28">
        <v>50</v>
      </c>
      <c r="C45" s="28"/>
      <c r="D45" s="28"/>
      <c r="E45" s="28"/>
      <c r="F45" s="28"/>
      <c r="G45" s="28"/>
      <c r="H45" s="28"/>
      <c r="I45" s="28"/>
      <c r="J45" s="28"/>
      <c r="K45" s="28"/>
    </row>
    <row r="46" spans="1:12" x14ac:dyDescent="0.3">
      <c r="A46" s="28" t="str" cm="1">
        <f t="array" ref="A46:K46">TRANSPOSE(A1:A11)</f>
        <v>Работы:</v>
      </c>
      <c r="B46" s="28" t="str">
        <v>(1;2)</v>
      </c>
      <c r="C46" s="28" t="str">
        <v>(1;3)</v>
      </c>
      <c r="D46" s="28" t="str">
        <v>(1;4)</v>
      </c>
      <c r="E46" s="28" t="str">
        <v>(2;4)</v>
      </c>
      <c r="F46" s="28" t="str">
        <v>(2;5)</v>
      </c>
      <c r="G46" s="28" t="str">
        <v>(3;4)</v>
      </c>
      <c r="H46" s="28" t="str">
        <v>(3;6)</v>
      </c>
      <c r="I46" s="28" t="str">
        <v>(4;5)</v>
      </c>
      <c r="J46" s="28" t="str">
        <v>(4;6)</v>
      </c>
      <c r="K46" s="28" t="str">
        <v>(5;6)</v>
      </c>
    </row>
    <row r="47" spans="1:12" x14ac:dyDescent="0.3">
      <c r="A47" s="28" t="s">
        <v>147</v>
      </c>
      <c r="B47" s="28" cm="1">
        <f t="array" ref="B47:K47">TRANSPOSE(B2:B11)</f>
        <v>6</v>
      </c>
      <c r="C47" s="28">
        <v>15</v>
      </c>
      <c r="D47" s="28">
        <v>26</v>
      </c>
      <c r="E47" s="28">
        <v>7</v>
      </c>
      <c r="F47" s="28">
        <v>11</v>
      </c>
      <c r="G47" s="28">
        <v>10</v>
      </c>
      <c r="H47" s="28">
        <v>11</v>
      </c>
      <c r="I47" s="28">
        <v>12</v>
      </c>
      <c r="J47" s="28">
        <v>13</v>
      </c>
      <c r="K47" s="28">
        <v>17</v>
      </c>
    </row>
    <row r="48" spans="1:12" x14ac:dyDescent="0.3">
      <c r="A48" s="28" t="s">
        <v>146</v>
      </c>
      <c r="B48" s="28">
        <v>5</v>
      </c>
      <c r="C48" s="28">
        <v>13</v>
      </c>
      <c r="D48" s="28">
        <v>20</v>
      </c>
      <c r="E48" s="28">
        <v>5</v>
      </c>
      <c r="F48" s="28">
        <v>9</v>
      </c>
      <c r="G48" s="28">
        <v>7</v>
      </c>
      <c r="H48" s="28">
        <v>8</v>
      </c>
      <c r="I48" s="28">
        <v>9</v>
      </c>
      <c r="J48" s="28">
        <v>12</v>
      </c>
      <c r="K48" s="28">
        <v>15</v>
      </c>
    </row>
    <row r="49" spans="1:11" x14ac:dyDescent="0.3">
      <c r="A49" s="28" t="s">
        <v>145</v>
      </c>
      <c r="B49" s="28">
        <v>7.0000000000000007E-2</v>
      </c>
      <c r="C49" s="28">
        <v>0.2</v>
      </c>
      <c r="D49" s="28">
        <v>0.3</v>
      </c>
      <c r="E49" s="28">
        <v>0.1</v>
      </c>
      <c r="F49" s="28">
        <v>0.05</v>
      </c>
      <c r="G49" s="28">
        <v>0.1</v>
      </c>
      <c r="H49" s="28">
        <v>0.04</v>
      </c>
      <c r="I49" s="28">
        <v>0.05</v>
      </c>
      <c r="J49" s="28">
        <v>0.15</v>
      </c>
      <c r="K49" s="28">
        <v>0.5</v>
      </c>
    </row>
    <row r="50" spans="1:11" x14ac:dyDescent="0.3">
      <c r="A50" s="28" t="s">
        <v>144</v>
      </c>
      <c r="B50" s="28">
        <v>0</v>
      </c>
      <c r="C50" s="28">
        <v>10.000000000000036</v>
      </c>
      <c r="D50" s="28">
        <v>9.9999999999999769</v>
      </c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4</v>
      </c>
    </row>
    <row r="51" spans="1:11" x14ac:dyDescent="0.3">
      <c r="A51" s="28" t="s">
        <v>143</v>
      </c>
      <c r="B51" s="28">
        <v>0</v>
      </c>
      <c r="C51" s="28">
        <v>0</v>
      </c>
      <c r="D51" s="28">
        <v>0</v>
      </c>
      <c r="E51" s="28">
        <v>16</v>
      </c>
      <c r="F51" s="28">
        <v>24</v>
      </c>
      <c r="G51" s="28">
        <v>13</v>
      </c>
      <c r="H51" s="28">
        <v>13</v>
      </c>
      <c r="I51" s="28">
        <v>23</v>
      </c>
      <c r="J51" s="28">
        <v>23</v>
      </c>
      <c r="K51" s="28">
        <v>35</v>
      </c>
    </row>
    <row r="52" spans="1:11" x14ac:dyDescent="0.3">
      <c r="A52" s="28" t="s">
        <v>142</v>
      </c>
      <c r="B52" s="28">
        <f>B51+B47-B49*B50</f>
        <v>6</v>
      </c>
      <c r="C52" s="28">
        <f>C51+C47-C49*C50</f>
        <v>12.999999999999993</v>
      </c>
      <c r="D52" s="28">
        <f>D51+D47-D49*D50</f>
        <v>23.000000000000007</v>
      </c>
      <c r="E52" s="28">
        <f>E51+E47-E49*E50</f>
        <v>23</v>
      </c>
      <c r="F52" s="28">
        <f>F51+F47-F49*F50</f>
        <v>35</v>
      </c>
      <c r="G52" s="28">
        <f>G51+G47-G49*G50</f>
        <v>23</v>
      </c>
      <c r="H52" s="28">
        <f>H51+H47-H49*H50</f>
        <v>24</v>
      </c>
      <c r="I52" s="28">
        <f>I51+I47-I49*I50</f>
        <v>35</v>
      </c>
      <c r="J52" s="28">
        <f>J51+J47-J49*J50</f>
        <v>36</v>
      </c>
      <c r="K52" s="28">
        <f>K51+K47-K49*K50</f>
        <v>50</v>
      </c>
    </row>
    <row r="53" spans="1:11" x14ac:dyDescent="0.3">
      <c r="A53" s="28" t="s">
        <v>141</v>
      </c>
      <c r="B53" s="28">
        <f>B52-B51</f>
        <v>6</v>
      </c>
      <c r="C53" s="28">
        <f>C52-C51</f>
        <v>12.999999999999993</v>
      </c>
      <c r="D53" s="28">
        <f>D52-D51</f>
        <v>23.000000000000007</v>
      </c>
      <c r="E53" s="28">
        <f>E52-E51</f>
        <v>7</v>
      </c>
      <c r="F53" s="28">
        <f>F52-F51</f>
        <v>11</v>
      </c>
      <c r="G53" s="28">
        <f>G52-G51</f>
        <v>10</v>
      </c>
      <c r="H53" s="28">
        <f>H52-H51</f>
        <v>11</v>
      </c>
      <c r="I53" s="28">
        <f>I52-I51</f>
        <v>12</v>
      </c>
      <c r="J53" s="28">
        <f>J52-J51</f>
        <v>13</v>
      </c>
      <c r="K53" s="28">
        <f>K52-K51</f>
        <v>15</v>
      </c>
    </row>
    <row r="54" spans="1:11" x14ac:dyDescent="0.3">
      <c r="A54" s="28"/>
      <c r="B54" s="28"/>
      <c r="C54" s="28"/>
      <c r="D54" s="28"/>
    </row>
    <row r="55" spans="1:11" x14ac:dyDescent="0.3">
      <c r="A55" s="28" t="s">
        <v>140</v>
      </c>
      <c r="B55" s="28">
        <f>SUM(B50:K50)</f>
        <v>24.000000000000014</v>
      </c>
      <c r="C55" s="28"/>
      <c r="D55" s="28">
        <f>MAX(H52,J52:K52)</f>
        <v>50</v>
      </c>
    </row>
    <row r="56" spans="1:11" x14ac:dyDescent="0.3">
      <c r="A56" s="28"/>
      <c r="B56" s="28"/>
      <c r="C56" s="28"/>
      <c r="D56" s="28"/>
    </row>
    <row r="57" spans="1:11" x14ac:dyDescent="0.3">
      <c r="A57" s="28"/>
      <c r="B57" s="28"/>
      <c r="C57" s="28"/>
      <c r="D57" s="28"/>
    </row>
    <row r="77" spans="1:14" x14ac:dyDescent="0.3">
      <c r="A77" s="28" t="s">
        <v>139</v>
      </c>
      <c r="B77" s="28" t="s">
        <v>138</v>
      </c>
      <c r="C77" s="36" t="s">
        <v>137</v>
      </c>
      <c r="D77" s="35" t="s">
        <v>136</v>
      </c>
      <c r="E77" s="35" t="s">
        <v>135</v>
      </c>
      <c r="F77" s="34" t="s">
        <v>134</v>
      </c>
      <c r="G77" s="28" t="s">
        <v>133</v>
      </c>
      <c r="H77" s="28" t="s">
        <v>132</v>
      </c>
      <c r="I77" s="40" t="s">
        <v>131</v>
      </c>
      <c r="J77" s="40" t="s">
        <v>130</v>
      </c>
      <c r="K77" s="40" t="s">
        <v>129</v>
      </c>
      <c r="L77" s="40" t="s">
        <v>128</v>
      </c>
      <c r="M77" s="40" t="s">
        <v>127</v>
      </c>
      <c r="N77" s="40" t="s">
        <v>126</v>
      </c>
    </row>
    <row r="78" spans="1:14" x14ac:dyDescent="0.3">
      <c r="A78" s="28" t="s">
        <v>125</v>
      </c>
      <c r="B78" s="28" cm="1">
        <f t="array" ref="B78:B87">TRANSPOSE(B53:K53)</f>
        <v>6</v>
      </c>
      <c r="C78" s="33">
        <v>1</v>
      </c>
      <c r="D78" s="28">
        <v>0</v>
      </c>
      <c r="E78" s="28">
        <f>D83-MAX(H90:H97)</f>
        <v>0</v>
      </c>
      <c r="F78" s="32">
        <f>E78-D78</f>
        <v>0</v>
      </c>
      <c r="G78" s="28">
        <f>D78</f>
        <v>0</v>
      </c>
      <c r="H78" s="28">
        <f>G78+B78</f>
        <v>6</v>
      </c>
      <c r="I78" s="40">
        <f>E79</f>
        <v>16.000000000000007</v>
      </c>
      <c r="J78" s="40">
        <f>I78-B78</f>
        <v>10.000000000000007</v>
      </c>
      <c r="K78" s="40">
        <f>E79-D78-B78</f>
        <v>10.000000000000007</v>
      </c>
      <c r="L78" s="40">
        <f>D79-E78-B78</f>
        <v>0</v>
      </c>
      <c r="M78" s="40">
        <f>E79-E78-B78</f>
        <v>10.000000000000007</v>
      </c>
      <c r="N78" s="40">
        <f>D79-D78-B78</f>
        <v>0</v>
      </c>
    </row>
    <row r="79" spans="1:14" x14ac:dyDescent="0.3">
      <c r="A79" s="28" t="s">
        <v>13</v>
      </c>
      <c r="B79" s="28">
        <v>12.999999999999993</v>
      </c>
      <c r="C79" s="33">
        <v>2</v>
      </c>
      <c r="D79" s="28">
        <f>B78</f>
        <v>6</v>
      </c>
      <c r="E79" s="28">
        <f>D83-MAX(N90:N92)</f>
        <v>16.000000000000007</v>
      </c>
      <c r="F79" s="32">
        <f>E79-D79</f>
        <v>10.000000000000007</v>
      </c>
      <c r="G79" s="28">
        <f>D78</f>
        <v>0</v>
      </c>
      <c r="H79" s="28">
        <f>G79+B79</f>
        <v>12.999999999999993</v>
      </c>
      <c r="I79" s="40">
        <f>D80</f>
        <v>12.999999999999993</v>
      </c>
      <c r="J79" s="40">
        <f>I79-B79</f>
        <v>0</v>
      </c>
      <c r="K79" s="41">
        <f>E80-D78-B79</f>
        <v>1.4210854715202004E-14</v>
      </c>
      <c r="L79" s="40">
        <f>D80-E78-B79</f>
        <v>0</v>
      </c>
      <c r="M79" s="41">
        <f>E80-E78-B79</f>
        <v>1.4210854715202004E-14</v>
      </c>
      <c r="N79" s="40">
        <f>D80-D78-B79</f>
        <v>0</v>
      </c>
    </row>
    <row r="80" spans="1:14" x14ac:dyDescent="0.3">
      <c r="A80" s="28" t="s">
        <v>14</v>
      </c>
      <c r="B80" s="28">
        <v>23.000000000000007</v>
      </c>
      <c r="C80" s="33">
        <v>3</v>
      </c>
      <c r="D80" s="28">
        <f>B79</f>
        <v>12.999999999999993</v>
      </c>
      <c r="E80" s="28">
        <f>D83-MAX(Q90:Q92)</f>
        <v>13.000000000000007</v>
      </c>
      <c r="F80" s="37">
        <f>E80-D80</f>
        <v>1.4210854715202004E-14</v>
      </c>
      <c r="G80" s="28">
        <f>D78</f>
        <v>0</v>
      </c>
      <c r="H80" s="28">
        <f>G80+B80</f>
        <v>23.000000000000007</v>
      </c>
      <c r="I80" s="40">
        <f>D81</f>
        <v>23.000000000000007</v>
      </c>
      <c r="J80" s="40">
        <f>I80-B80</f>
        <v>0</v>
      </c>
      <c r="K80" s="40">
        <f>E81-D78-B80</f>
        <v>0</v>
      </c>
      <c r="L80" s="40">
        <f>D81-E78-B80</f>
        <v>0</v>
      </c>
      <c r="M80" s="40">
        <f>E81-E78-B80</f>
        <v>0</v>
      </c>
      <c r="N80" s="40">
        <f>D81-D78-B80</f>
        <v>0</v>
      </c>
    </row>
    <row r="81" spans="1:20" x14ac:dyDescent="0.3">
      <c r="A81" s="28" t="s">
        <v>15</v>
      </c>
      <c r="B81" s="28">
        <v>7</v>
      </c>
      <c r="C81" s="33">
        <v>4</v>
      </c>
      <c r="D81" s="28">
        <f>MAX(B90:B92)</f>
        <v>23.000000000000007</v>
      </c>
      <c r="E81" s="28">
        <f>D83-MAX(T90:T91)</f>
        <v>23.000000000000007</v>
      </c>
      <c r="F81" s="32">
        <f>E81-D81</f>
        <v>0</v>
      </c>
      <c r="G81" s="28">
        <f>D79</f>
        <v>6</v>
      </c>
      <c r="H81" s="28">
        <f>G81+B81</f>
        <v>13</v>
      </c>
      <c r="I81" s="40">
        <f>D81</f>
        <v>23.000000000000007</v>
      </c>
      <c r="J81" s="40">
        <f>I81-B81</f>
        <v>16.000000000000007</v>
      </c>
      <c r="K81" s="40">
        <f>E81-D79-B81</f>
        <v>10.000000000000007</v>
      </c>
      <c r="L81" s="40">
        <f>D81-E79-B81</f>
        <v>0</v>
      </c>
      <c r="M81" s="40">
        <f>E81-E79-B81</f>
        <v>0</v>
      </c>
      <c r="N81" s="40">
        <f>D81-D79-B81</f>
        <v>10.000000000000007</v>
      </c>
    </row>
    <row r="82" spans="1:20" x14ac:dyDescent="0.3">
      <c r="A82" s="28" t="s">
        <v>16</v>
      </c>
      <c r="B82" s="28">
        <v>11</v>
      </c>
      <c r="C82" s="33">
        <v>5</v>
      </c>
      <c r="D82" s="28">
        <f>MAX(E90:E93)</f>
        <v>35.000000000000007</v>
      </c>
      <c r="E82" s="28">
        <f>D83-B87</f>
        <v>35.000000000000007</v>
      </c>
      <c r="F82" s="32">
        <f>E82-D82</f>
        <v>0</v>
      </c>
      <c r="G82" s="28">
        <f>D79</f>
        <v>6</v>
      </c>
      <c r="H82" s="28">
        <f>G82+B82</f>
        <v>17</v>
      </c>
      <c r="I82" s="40">
        <f>D82</f>
        <v>35.000000000000007</v>
      </c>
      <c r="J82" s="40">
        <f>I82-B82</f>
        <v>24.000000000000007</v>
      </c>
      <c r="K82" s="40">
        <f>E82-D79-B82</f>
        <v>18.000000000000007</v>
      </c>
      <c r="L82" s="40">
        <f>D82-E79-B82</f>
        <v>8</v>
      </c>
      <c r="M82" s="40">
        <f>E82-E79-B82</f>
        <v>8</v>
      </c>
      <c r="N82" s="40">
        <f>D82-D79-B82</f>
        <v>18.000000000000007</v>
      </c>
    </row>
    <row r="83" spans="1:20" x14ac:dyDescent="0.3">
      <c r="A83" s="28" t="s">
        <v>17</v>
      </c>
      <c r="B83" s="28">
        <v>10</v>
      </c>
      <c r="C83" s="31">
        <v>6</v>
      </c>
      <c r="D83" s="30">
        <f>MAX(H90:H97)</f>
        <v>50.000000000000007</v>
      </c>
      <c r="E83" s="30">
        <f>D83</f>
        <v>50.000000000000007</v>
      </c>
      <c r="F83" s="29">
        <f>E83-D83</f>
        <v>0</v>
      </c>
      <c r="G83" s="28">
        <f>D80</f>
        <v>12.999999999999993</v>
      </c>
      <c r="H83" s="28">
        <f>G83+B83</f>
        <v>22.999999999999993</v>
      </c>
      <c r="I83" s="40">
        <f>D81</f>
        <v>23.000000000000007</v>
      </c>
      <c r="J83" s="40">
        <f>I83-B83</f>
        <v>13.000000000000007</v>
      </c>
      <c r="K83" s="41">
        <f>E81-D80-B83</f>
        <v>1.4210854715202004E-14</v>
      </c>
      <c r="L83" s="40">
        <f>D81-E80-B83</f>
        <v>0</v>
      </c>
      <c r="M83" s="40">
        <f>E81-E80-B83</f>
        <v>0</v>
      </c>
      <c r="N83" s="41">
        <f>D81-D80-B83</f>
        <v>1.4210854715202004E-14</v>
      </c>
    </row>
    <row r="84" spans="1:20" x14ac:dyDescent="0.3">
      <c r="A84" s="28" t="s">
        <v>18</v>
      </c>
      <c r="B84" s="28">
        <v>11</v>
      </c>
      <c r="C84" s="28"/>
      <c r="D84" s="28"/>
      <c r="E84" s="28"/>
      <c r="F84" s="28"/>
      <c r="G84" s="28">
        <f>D80</f>
        <v>12.999999999999993</v>
      </c>
      <c r="H84" s="28">
        <f>G84+B84</f>
        <v>23.999999999999993</v>
      </c>
      <c r="I84" s="40">
        <f>D83</f>
        <v>50.000000000000007</v>
      </c>
      <c r="J84" s="40">
        <f>I84-B84</f>
        <v>39.000000000000007</v>
      </c>
      <c r="K84" s="40">
        <f>E83-D80-B84</f>
        <v>26.000000000000014</v>
      </c>
      <c r="L84" s="40">
        <f>D83-E80-B84</f>
        <v>26</v>
      </c>
      <c r="M84" s="40">
        <f>E83-E80-B84</f>
        <v>26</v>
      </c>
      <c r="N84" s="40">
        <f>D83-D80-B84</f>
        <v>26.000000000000014</v>
      </c>
    </row>
    <row r="85" spans="1:20" x14ac:dyDescent="0.3">
      <c r="A85" s="28" t="s">
        <v>19</v>
      </c>
      <c r="B85" s="28">
        <v>12</v>
      </c>
      <c r="C85" s="28"/>
      <c r="D85" s="28"/>
      <c r="E85" s="28"/>
      <c r="F85" s="28"/>
      <c r="G85" s="28">
        <f>D81</f>
        <v>23.000000000000007</v>
      </c>
      <c r="H85" s="28">
        <f>G85+B85</f>
        <v>35.000000000000007</v>
      </c>
      <c r="I85" s="28">
        <f>D82</f>
        <v>35.000000000000007</v>
      </c>
      <c r="J85" s="28">
        <f>I85-B85</f>
        <v>23.000000000000007</v>
      </c>
      <c r="K85" s="28">
        <f>E82-D81-B85</f>
        <v>0</v>
      </c>
      <c r="L85" s="28">
        <f>D82-E81-B85</f>
        <v>0</v>
      </c>
      <c r="M85" s="28">
        <f>E82-E81-B85</f>
        <v>0</v>
      </c>
      <c r="N85" s="28">
        <f>D82-D81-B85</f>
        <v>0</v>
      </c>
    </row>
    <row r="86" spans="1:20" x14ac:dyDescent="0.3">
      <c r="A86" s="28" t="s">
        <v>20</v>
      </c>
      <c r="B86" s="28">
        <v>13</v>
      </c>
      <c r="C86" s="28"/>
      <c r="D86" s="28"/>
      <c r="E86" s="28"/>
      <c r="F86" s="28"/>
      <c r="G86" s="28">
        <f>D81</f>
        <v>23.000000000000007</v>
      </c>
      <c r="H86" s="28">
        <f>G86+B86</f>
        <v>36.000000000000007</v>
      </c>
      <c r="I86" s="28">
        <f>D83</f>
        <v>50.000000000000007</v>
      </c>
      <c r="J86" s="28">
        <f>I86-B86</f>
        <v>37.000000000000007</v>
      </c>
      <c r="K86" s="28">
        <f>E83-D81-B86</f>
        <v>14</v>
      </c>
      <c r="L86" s="28">
        <f>D83-E81-B86</f>
        <v>14</v>
      </c>
      <c r="M86" s="28">
        <f>E83-E81-B86</f>
        <v>14</v>
      </c>
      <c r="N86" s="28">
        <f>D83-D81-B86</f>
        <v>14</v>
      </c>
    </row>
    <row r="87" spans="1:20" x14ac:dyDescent="0.3">
      <c r="A87" s="28" t="s">
        <v>21</v>
      </c>
      <c r="B87" s="28">
        <v>15</v>
      </c>
      <c r="C87" s="28"/>
      <c r="D87" s="28"/>
      <c r="E87" s="28"/>
      <c r="F87" s="28"/>
      <c r="G87" s="28">
        <f>D82</f>
        <v>35.000000000000007</v>
      </c>
      <c r="H87" s="28">
        <f>G87+B87</f>
        <v>50.000000000000007</v>
      </c>
      <c r="I87" s="28">
        <f>D83</f>
        <v>50.000000000000007</v>
      </c>
      <c r="J87" s="28">
        <f>I87-B87</f>
        <v>35.000000000000007</v>
      </c>
      <c r="K87" s="28">
        <f>E83-D82-B87</f>
        <v>0</v>
      </c>
      <c r="L87" s="28">
        <f>D83-E82-B87</f>
        <v>0</v>
      </c>
      <c r="M87" s="28">
        <f>E83-E82-B87</f>
        <v>0</v>
      </c>
      <c r="N87" s="28">
        <f>D83-D82-B87</f>
        <v>0</v>
      </c>
    </row>
    <row r="89" spans="1:20" x14ac:dyDescent="0.3">
      <c r="A89" s="27" t="s">
        <v>124</v>
      </c>
      <c r="B89" s="27"/>
      <c r="D89" s="26" t="s">
        <v>123</v>
      </c>
      <c r="G89" s="26" t="s">
        <v>122</v>
      </c>
      <c r="J89" s="26" t="s">
        <v>121</v>
      </c>
      <c r="M89" s="26" t="s">
        <v>120</v>
      </c>
      <c r="P89" s="26" t="s">
        <v>119</v>
      </c>
      <c r="S89" s="26" t="s">
        <v>118</v>
      </c>
    </row>
    <row r="90" spans="1:20" x14ac:dyDescent="0.3">
      <c r="A90" s="26">
        <v>124</v>
      </c>
      <c r="B90" s="26">
        <f>B78+B81</f>
        <v>13</v>
      </c>
      <c r="D90" s="26">
        <v>1245</v>
      </c>
      <c r="E90" s="26">
        <f>B90+B85</f>
        <v>25</v>
      </c>
      <c r="G90" s="26">
        <v>12456</v>
      </c>
      <c r="H90" s="26">
        <f>E90+B87</f>
        <v>40</v>
      </c>
      <c r="J90" s="26">
        <v>245</v>
      </c>
      <c r="K90" s="26">
        <f>B81+B85</f>
        <v>19</v>
      </c>
      <c r="M90" s="26">
        <v>2456</v>
      </c>
      <c r="N90" s="26">
        <f>K90+B87</f>
        <v>34</v>
      </c>
      <c r="P90" s="26">
        <v>3456</v>
      </c>
      <c r="Q90" s="26">
        <f>B83+B85+B87</f>
        <v>37</v>
      </c>
      <c r="S90" s="26">
        <v>456</v>
      </c>
      <c r="T90" s="26">
        <f>B85+B87</f>
        <v>27</v>
      </c>
    </row>
    <row r="91" spans="1:20" x14ac:dyDescent="0.3">
      <c r="A91" s="26">
        <v>134</v>
      </c>
      <c r="B91" s="26">
        <f>B79+B83</f>
        <v>22.999999999999993</v>
      </c>
      <c r="D91" s="26">
        <v>125</v>
      </c>
      <c r="E91" s="26">
        <f>B78+B82</f>
        <v>17</v>
      </c>
      <c r="G91" s="26">
        <v>1246</v>
      </c>
      <c r="H91" s="26">
        <f>B90+B86</f>
        <v>26</v>
      </c>
      <c r="J91" s="26">
        <v>25</v>
      </c>
      <c r="K91" s="26">
        <f>B82</f>
        <v>11</v>
      </c>
      <c r="M91" s="26">
        <v>246</v>
      </c>
      <c r="N91" s="26">
        <f>B81+B86</f>
        <v>20</v>
      </c>
      <c r="P91" s="26">
        <v>346</v>
      </c>
      <c r="Q91" s="26">
        <f>B83+B86</f>
        <v>23</v>
      </c>
      <c r="S91" s="26">
        <v>46</v>
      </c>
      <c r="T91" s="26">
        <f>B86</f>
        <v>13</v>
      </c>
    </row>
    <row r="92" spans="1:20" x14ac:dyDescent="0.3">
      <c r="A92" s="26">
        <v>14</v>
      </c>
      <c r="B92" s="26">
        <f>B80</f>
        <v>23.000000000000007</v>
      </c>
      <c r="D92" s="26">
        <v>1345</v>
      </c>
      <c r="E92" s="26">
        <f>B91+B85</f>
        <v>34.999999999999993</v>
      </c>
      <c r="G92" s="26">
        <v>1256</v>
      </c>
      <c r="H92" s="26">
        <f>E91+B87</f>
        <v>32</v>
      </c>
      <c r="M92" s="26">
        <v>256</v>
      </c>
      <c r="N92" s="26">
        <f>K91+B87</f>
        <v>26</v>
      </c>
      <c r="P92" s="26">
        <v>36</v>
      </c>
      <c r="Q92" s="26">
        <f>B84</f>
        <v>11</v>
      </c>
    </row>
    <row r="93" spans="1:20" x14ac:dyDescent="0.3">
      <c r="D93" s="26">
        <v>145</v>
      </c>
      <c r="E93" s="26">
        <f>B92+B85</f>
        <v>35.000000000000007</v>
      </c>
      <c r="G93" s="26">
        <v>13456</v>
      </c>
      <c r="H93" s="26">
        <f>E92+B87</f>
        <v>49.999999999999993</v>
      </c>
    </row>
    <row r="94" spans="1:20" x14ac:dyDescent="0.3">
      <c r="G94" s="26">
        <v>1346</v>
      </c>
      <c r="H94" s="26">
        <f>B91+B86</f>
        <v>35.999999999999993</v>
      </c>
    </row>
    <row r="95" spans="1:20" x14ac:dyDescent="0.3">
      <c r="G95" s="26">
        <v>136</v>
      </c>
      <c r="H95" s="26">
        <f>B79+B84</f>
        <v>23.999999999999993</v>
      </c>
    </row>
    <row r="96" spans="1:20" x14ac:dyDescent="0.3">
      <c r="G96" s="26">
        <v>1456</v>
      </c>
      <c r="H96" s="26">
        <f>E93+B87</f>
        <v>50.000000000000007</v>
      </c>
    </row>
    <row r="97" spans="7:12" x14ac:dyDescent="0.3">
      <c r="G97" s="26">
        <v>146</v>
      </c>
      <c r="H97" s="26">
        <f>B92+B86</f>
        <v>36.000000000000007</v>
      </c>
    </row>
    <row r="99" spans="7:12" x14ac:dyDescent="0.3">
      <c r="J99" s="26" t="str">
        <f>G77</f>
        <v>t_рн</v>
      </c>
      <c r="K99" s="26" t="str">
        <f>B77</f>
        <v>продол. р.:</v>
      </c>
      <c r="L99" s="26" t="str">
        <f>K77</f>
        <v>R_п</v>
      </c>
    </row>
    <row r="100" spans="7:12" x14ac:dyDescent="0.3">
      <c r="J100" s="26">
        <f>G78</f>
        <v>0</v>
      </c>
      <c r="K100" s="26">
        <f>B78</f>
        <v>6</v>
      </c>
      <c r="L100" s="26">
        <f>K78</f>
        <v>10.000000000000007</v>
      </c>
    </row>
    <row r="101" spans="7:12" x14ac:dyDescent="0.3">
      <c r="J101" s="26">
        <f>G79</f>
        <v>0</v>
      </c>
      <c r="K101" s="26">
        <f>B79</f>
        <v>12.999999999999993</v>
      </c>
      <c r="L101" s="38">
        <f>K79</f>
        <v>1.4210854715202004E-14</v>
      </c>
    </row>
    <row r="102" spans="7:12" x14ac:dyDescent="0.3">
      <c r="J102" s="26">
        <f>G80</f>
        <v>0</v>
      </c>
      <c r="K102" s="26">
        <f>B80</f>
        <v>23.000000000000007</v>
      </c>
      <c r="L102" s="39">
        <f>K80</f>
        <v>0</v>
      </c>
    </row>
    <row r="103" spans="7:12" x14ac:dyDescent="0.3">
      <c r="J103" s="26">
        <f>G81</f>
        <v>6</v>
      </c>
      <c r="K103" s="26">
        <f>B81</f>
        <v>7</v>
      </c>
      <c r="L103" s="39">
        <f>K81</f>
        <v>10.000000000000007</v>
      </c>
    </row>
    <row r="104" spans="7:12" x14ac:dyDescent="0.3">
      <c r="J104" s="26">
        <f>G82</f>
        <v>6</v>
      </c>
      <c r="K104" s="26">
        <f>B82</f>
        <v>11</v>
      </c>
      <c r="L104" s="39">
        <f>K82</f>
        <v>18.000000000000007</v>
      </c>
    </row>
    <row r="105" spans="7:12" x14ac:dyDescent="0.3">
      <c r="J105" s="26">
        <f>G83</f>
        <v>12.999999999999993</v>
      </c>
      <c r="K105" s="26">
        <f>B83</f>
        <v>10</v>
      </c>
      <c r="L105" s="38">
        <f>K83</f>
        <v>1.4210854715202004E-14</v>
      </c>
    </row>
    <row r="106" spans="7:12" x14ac:dyDescent="0.3">
      <c r="J106" s="26">
        <f>G84</f>
        <v>12.999999999999993</v>
      </c>
      <c r="K106" s="26">
        <f>B84</f>
        <v>11</v>
      </c>
      <c r="L106" s="26">
        <f>K84</f>
        <v>26.000000000000014</v>
      </c>
    </row>
    <row r="107" spans="7:12" x14ac:dyDescent="0.3">
      <c r="J107" s="26">
        <f>G85</f>
        <v>23.000000000000007</v>
      </c>
      <c r="K107" s="26">
        <f>B85</f>
        <v>12</v>
      </c>
      <c r="L107" s="26">
        <f>K85</f>
        <v>0</v>
      </c>
    </row>
    <row r="108" spans="7:12" x14ac:dyDescent="0.3">
      <c r="J108" s="26">
        <f>G86</f>
        <v>23.000000000000007</v>
      </c>
      <c r="K108" s="26">
        <f>B86</f>
        <v>13</v>
      </c>
      <c r="L108" s="26">
        <f>K86</f>
        <v>14</v>
      </c>
    </row>
    <row r="109" spans="7:12" x14ac:dyDescent="0.3">
      <c r="J109" s="26">
        <f>G87</f>
        <v>35.000000000000007</v>
      </c>
      <c r="K109" s="26">
        <f>B87</f>
        <v>15</v>
      </c>
      <c r="L109" s="26">
        <f>K87</f>
        <v>0</v>
      </c>
    </row>
  </sheetData>
  <mergeCells count="2">
    <mergeCell ref="A13:B13"/>
    <mergeCell ref="A89:B89"/>
  </mergeCells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6145" r:id="rId4">
          <objectPr defaultSize="0" autoPict="0" r:id="rId5">
            <anchor moveWithCells="1">
              <from>
                <xdr:col>0</xdr:col>
                <xdr:colOff>396240</xdr:colOff>
                <xdr:row>22</xdr:row>
                <xdr:rowOff>83820</xdr:rowOff>
              </from>
              <to>
                <xdr:col>7</xdr:col>
                <xdr:colOff>487680</xdr:colOff>
                <xdr:row>41</xdr:row>
                <xdr:rowOff>53340</xdr:rowOff>
              </to>
            </anchor>
          </objectPr>
        </oleObject>
      </mc:Choice>
      <mc:Fallback>
        <oleObject progId="Visio.Drawing.15" shapeId="6145" r:id="rId4"/>
      </mc:Fallback>
    </mc:AlternateContent>
    <mc:AlternateContent xmlns:mc="http://schemas.openxmlformats.org/markup-compatibility/2006">
      <mc:Choice Requires="x14">
        <oleObject progId="Visio.Drawing.15" shapeId="6146" r:id="rId6">
          <objectPr defaultSize="0" autoPict="0" r:id="rId7">
            <anchor moveWithCells="1">
              <from>
                <xdr:col>0</xdr:col>
                <xdr:colOff>175260</xdr:colOff>
                <xdr:row>55</xdr:row>
                <xdr:rowOff>167640</xdr:rowOff>
              </from>
              <to>
                <xdr:col>7</xdr:col>
                <xdr:colOff>411480</xdr:colOff>
                <xdr:row>75</xdr:row>
                <xdr:rowOff>68580</xdr:rowOff>
              </to>
            </anchor>
          </objectPr>
        </oleObject>
      </mc:Choice>
      <mc:Fallback>
        <oleObject progId="Visio.Drawing.15" shapeId="614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Answer Report 1</vt:lpstr>
      <vt:lpstr>Sensitivity Report 1</vt:lpstr>
      <vt:lpstr>Limits Report 1</vt:lpstr>
      <vt:lpstr>task1</vt:lpstr>
      <vt:lpstr>task2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Bondar</dc:creator>
  <cp:lastModifiedBy>Alex Bondar</cp:lastModifiedBy>
  <dcterms:created xsi:type="dcterms:W3CDTF">2015-06-05T18:17:20Z</dcterms:created>
  <dcterms:modified xsi:type="dcterms:W3CDTF">2022-11-04T16:15:45Z</dcterms:modified>
</cp:coreProperties>
</file>