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s\Gold Metals Info\Ferrous Sales Forecast\March 2025\"/>
    </mc:Choice>
  </mc:AlternateContent>
  <bookViews>
    <workbookView xWindow="0" yWindow="0" windowWidth="28800" windowHeight="12300" tabRatio="709"/>
  </bookViews>
  <sheets>
    <sheet name="West Summary" sheetId="2" r:id="rId1"/>
    <sheet name="401Dallas" sheetId="4" r:id="rId2"/>
    <sheet name="404 Fort Worth" sheetId="10" r:id="rId3"/>
    <sheet name="410 Dallas West" sheetId="5" r:id="rId4"/>
    <sheet name="402 Houston" sheetId="6" r:id="rId5"/>
    <sheet name="405 Liberty" sheetId="7" r:id="rId6"/>
    <sheet name="407 Bryan" sheetId="17" r:id="rId7"/>
  </sheets>
  <externalReferences>
    <externalReference r:id="rId8"/>
    <externalReference r:id="rId9"/>
    <externalReference r:id="rId10"/>
    <externalReference r:id="rId11"/>
  </externalReferences>
  <definedNames>
    <definedName name="_xlnm.Print_Titles" localSheetId="1">'401Dallas'!$5:$6</definedName>
    <definedName name="_xlnm.Print_Titles" localSheetId="4">'402 Houston'!$6:$7</definedName>
    <definedName name="_xlnm.Print_Titles" localSheetId="2">'404 Fort Worth'!$5:$6</definedName>
    <definedName name="_xlnm.Print_Titles" localSheetId="5">'405 Liberty'!$6:$7</definedName>
    <definedName name="_xlnm.Print_Titles" localSheetId="6">'407 Bryan'!$6:$7</definedName>
    <definedName name="_xlnm.Print_Titles" localSheetId="3">'410 Dallas West'!$6:$7</definedName>
    <definedName name="_xlnm.Print_Titles" localSheetId="0">'West Summary'!$2:$3</definedName>
    <definedName name="Z_8AA843C0_49DA_459E_B6ED_ADB9F3739B18_.wvu.PrintTitles" localSheetId="1" hidden="1">'401Dallas'!$5:$6</definedName>
    <definedName name="Z_8AA843C0_49DA_459E_B6ED_ADB9F3739B18_.wvu.PrintTitles" localSheetId="4" hidden="1">'402 Houston'!$6:$7</definedName>
    <definedName name="Z_8AA843C0_49DA_459E_B6ED_ADB9F3739B18_.wvu.PrintTitles" localSheetId="2" hidden="1">'404 Fort Worth'!$5:$6</definedName>
    <definedName name="Z_8AA843C0_49DA_459E_B6ED_ADB9F3739B18_.wvu.PrintTitles" localSheetId="5" hidden="1">'405 Liberty'!$6:$7</definedName>
    <definedName name="Z_8AA843C0_49DA_459E_B6ED_ADB9F3739B18_.wvu.PrintTitles" localSheetId="6" hidden="1">'407 Bryan'!$6:$7</definedName>
    <definedName name="Z_8AA843C0_49DA_459E_B6ED_ADB9F3739B18_.wvu.PrintTitles" localSheetId="3" hidden="1">'410 Dallas West'!$6:$7</definedName>
    <definedName name="Z_8AA843C0_49DA_459E_B6ED_ADB9F3739B18_.wvu.PrintTitles" localSheetId="0" hidden="1">'West Summary'!$2:$3</definedName>
    <definedName name="Z_E66DD038_934B_4580_9413_F11ED6F466FC_.wvu.PrintTitles" localSheetId="1" hidden="1">'401Dallas'!$5:$6</definedName>
    <definedName name="Z_E66DD038_934B_4580_9413_F11ED6F466FC_.wvu.PrintTitles" localSheetId="4" hidden="1">'402 Houston'!$6:$7</definedName>
    <definedName name="Z_E66DD038_934B_4580_9413_F11ED6F466FC_.wvu.PrintTitles" localSheetId="2" hidden="1">'404 Fort Worth'!$5:$6</definedName>
    <definedName name="Z_E66DD038_934B_4580_9413_F11ED6F466FC_.wvu.PrintTitles" localSheetId="5" hidden="1">'405 Liberty'!$6:$7</definedName>
    <definedName name="Z_E66DD038_934B_4580_9413_F11ED6F466FC_.wvu.PrintTitles" localSheetId="6" hidden="1">'407 Bryan'!$6:$7</definedName>
    <definedName name="Z_E66DD038_934B_4580_9413_F11ED6F466FC_.wvu.PrintTitles" localSheetId="3" hidden="1">'410 Dallas West'!$6:$7</definedName>
    <definedName name="Z_E66DD038_934B_4580_9413_F11ED6F466FC_.wvu.PrintTitles" localSheetId="0" hidden="1">'West Summary'!$2:$3</definedName>
  </definedNames>
  <calcPr calcId="162913"/>
  <customWorkbookViews>
    <customWorkbookView name="Jeanette Acebal - Personal View" guid="{E66DD038-934B-4580-9413-F11ED6F466FC}" mergeInterval="0" personalView="1" maximized="1" windowWidth="1362" windowHeight="562" activeSheetId="2"/>
    <customWorkbookView name="Acebal Jeannette - Personal View" guid="{8AA843C0-49DA-459E-B6ED-ADB9F3739B18}" mergeInterval="0" personalView="1" maximized="1" windowWidth="1596" windowHeight="694" activeSheetId="2"/>
  </customWorkbookViews>
</workbook>
</file>

<file path=xl/calcChain.xml><?xml version="1.0" encoding="utf-8"?>
<calcChain xmlns="http://schemas.openxmlformats.org/spreadsheetml/2006/main">
  <c r="H55" i="5" l="1"/>
  <c r="K55" i="5" s="1"/>
  <c r="H54" i="5"/>
  <c r="K54" i="5" s="1"/>
  <c r="H53" i="5"/>
  <c r="K53" i="5" s="1"/>
  <c r="H52" i="5"/>
  <c r="K52" i="5" s="1"/>
  <c r="A52" i="5"/>
  <c r="K51" i="5"/>
  <c r="H51" i="5"/>
  <c r="A51" i="5"/>
  <c r="H50" i="5"/>
  <c r="A50" i="5"/>
  <c r="J49" i="5"/>
  <c r="J56" i="5" s="1"/>
  <c r="G49" i="5"/>
  <c r="G56" i="5" s="1"/>
  <c r="F49" i="5"/>
  <c r="E49" i="5"/>
  <c r="D49" i="5"/>
  <c r="C49" i="5"/>
  <c r="C56" i="5" s="1"/>
  <c r="H48" i="5"/>
  <c r="K48" i="5" s="1"/>
  <c r="A48" i="5"/>
  <c r="K47" i="5"/>
  <c r="H47" i="5"/>
  <c r="A47" i="5"/>
  <c r="H46" i="5"/>
  <c r="H49" i="5" s="1"/>
  <c r="A46" i="5"/>
  <c r="J45" i="5"/>
  <c r="I45" i="5"/>
  <c r="I49" i="5" s="1"/>
  <c r="G45" i="5"/>
  <c r="F45" i="5"/>
  <c r="E45" i="5"/>
  <c r="C45" i="5"/>
  <c r="K44" i="5"/>
  <c r="H44" i="5"/>
  <c r="H43" i="5"/>
  <c r="K43" i="5" s="1"/>
  <c r="K42" i="5"/>
  <c r="H42" i="5"/>
  <c r="K41" i="5"/>
  <c r="H41" i="5"/>
  <c r="H40" i="5"/>
  <c r="K40" i="5" s="1"/>
  <c r="K39" i="5"/>
  <c r="H39" i="5"/>
  <c r="K38" i="5"/>
  <c r="H38" i="5"/>
  <c r="A38" i="5"/>
  <c r="H37" i="5"/>
  <c r="K37" i="5" s="1"/>
  <c r="A37" i="5"/>
  <c r="H36" i="5"/>
  <c r="K36" i="5" s="1"/>
  <c r="A36" i="5"/>
  <c r="H35" i="5"/>
  <c r="K35" i="5" s="1"/>
  <c r="B35" i="5"/>
  <c r="A35" i="5"/>
  <c r="H34" i="5"/>
  <c r="K34" i="5" s="1"/>
  <c r="B34" i="5"/>
  <c r="A34" i="5"/>
  <c r="H33" i="5"/>
  <c r="K33" i="5" s="1"/>
  <c r="A33" i="5"/>
  <c r="J32" i="5"/>
  <c r="G32" i="5"/>
  <c r="F32" i="5"/>
  <c r="E32" i="5"/>
  <c r="D32" i="5"/>
  <c r="C32" i="5"/>
  <c r="I31" i="5"/>
  <c r="A31" i="5"/>
  <c r="I30" i="5"/>
  <c r="A30" i="5"/>
  <c r="I29" i="5"/>
  <c r="A29" i="5"/>
  <c r="H28" i="5"/>
  <c r="K28" i="5" s="1"/>
  <c r="A28" i="5"/>
  <c r="I27" i="5"/>
  <c r="A27" i="5"/>
  <c r="A25" i="5"/>
  <c r="A24" i="5"/>
  <c r="K23" i="5"/>
  <c r="H23" i="5"/>
  <c r="A23" i="5"/>
  <c r="I22" i="5"/>
  <c r="I21" i="5"/>
  <c r="I32" i="5" s="1"/>
  <c r="H20" i="5"/>
  <c r="H32" i="5" s="1"/>
  <c r="A20" i="5"/>
  <c r="J19" i="5"/>
  <c r="I19" i="5"/>
  <c r="G19" i="5"/>
  <c r="F19" i="5"/>
  <c r="E19" i="5"/>
  <c r="D19" i="5"/>
  <c r="C19" i="5"/>
  <c r="H18" i="5"/>
  <c r="K18" i="5" s="1"/>
  <c r="H17" i="5"/>
  <c r="K17" i="5" s="1"/>
  <c r="H16" i="5"/>
  <c r="K16" i="5" s="1"/>
  <c r="H15" i="5"/>
  <c r="K15" i="5" s="1"/>
  <c r="H14" i="5"/>
  <c r="K14" i="5" s="1"/>
  <c r="H13" i="5"/>
  <c r="K13" i="5" s="1"/>
  <c r="A13" i="5"/>
  <c r="K12" i="5"/>
  <c r="H12" i="5"/>
  <c r="A12" i="5"/>
  <c r="H11" i="5"/>
  <c r="K11" i="5" s="1"/>
  <c r="A11" i="5"/>
  <c r="H10" i="5"/>
  <c r="K10" i="5" s="1"/>
  <c r="A10" i="5"/>
  <c r="I9" i="5"/>
  <c r="A9" i="5"/>
  <c r="K8" i="5"/>
  <c r="H8" i="5"/>
  <c r="A8" i="5"/>
  <c r="D1" i="5"/>
  <c r="B1" i="5"/>
  <c r="F56" i="5" l="1"/>
  <c r="E56" i="5"/>
  <c r="H19" i="5"/>
  <c r="D56" i="5"/>
  <c r="K45" i="5"/>
  <c r="K19" i="5"/>
  <c r="I56" i="5"/>
  <c r="H45" i="5"/>
  <c r="K46" i="5"/>
  <c r="K49" i="5" s="1"/>
  <c r="K50" i="5"/>
  <c r="K20" i="5"/>
  <c r="K32" i="5" s="1"/>
  <c r="H56" i="5" l="1"/>
  <c r="K56" i="5"/>
  <c r="F53" i="4" l="1"/>
  <c r="H52" i="4"/>
  <c r="K52" i="4" s="1"/>
  <c r="A52" i="4"/>
  <c r="K51" i="4"/>
  <c r="H51" i="4"/>
  <c r="A51" i="4"/>
  <c r="H50" i="4"/>
  <c r="K50" i="4" s="1"/>
  <c r="A50" i="4"/>
  <c r="K49" i="4"/>
  <c r="H49" i="4"/>
  <c r="A49" i="4"/>
  <c r="H48" i="4"/>
  <c r="K48" i="4" s="1"/>
  <c r="A48" i="4"/>
  <c r="K47" i="4"/>
  <c r="H47" i="4"/>
  <c r="A47" i="4"/>
  <c r="J46" i="4"/>
  <c r="J53" i="4" s="1"/>
  <c r="G46" i="4"/>
  <c r="G53" i="4" s="1"/>
  <c r="F46" i="4"/>
  <c r="E46" i="4"/>
  <c r="E53" i="4" s="1"/>
  <c r="D46" i="4"/>
  <c r="D53" i="4" s="1"/>
  <c r="C46" i="4"/>
  <c r="C53" i="4" s="1"/>
  <c r="K45" i="4"/>
  <c r="H45" i="4"/>
  <c r="A45" i="4"/>
  <c r="H44" i="4"/>
  <c r="K44" i="4" s="1"/>
  <c r="A44" i="4"/>
  <c r="K43" i="4"/>
  <c r="K46" i="4" s="1"/>
  <c r="H43" i="4"/>
  <c r="A43" i="4"/>
  <c r="J42" i="4"/>
  <c r="I42" i="4"/>
  <c r="I46" i="4" s="1"/>
  <c r="G42" i="4"/>
  <c r="F42" i="4"/>
  <c r="E42" i="4"/>
  <c r="D42" i="4"/>
  <c r="C42" i="4"/>
  <c r="K41" i="4"/>
  <c r="H41" i="4"/>
  <c r="A41" i="4"/>
  <c r="H40" i="4"/>
  <c r="K40" i="4" s="1"/>
  <c r="A40" i="4"/>
  <c r="K39" i="4"/>
  <c r="H39" i="4"/>
  <c r="A39" i="4"/>
  <c r="H38" i="4"/>
  <c r="K38" i="4" s="1"/>
  <c r="A38" i="4"/>
  <c r="K37" i="4"/>
  <c r="H37" i="4"/>
  <c r="A37" i="4"/>
  <c r="H36" i="4"/>
  <c r="K36" i="4" s="1"/>
  <c r="A36" i="4"/>
  <c r="K35" i="4"/>
  <c r="H35" i="4"/>
  <c r="A35" i="4"/>
  <c r="H34" i="4"/>
  <c r="A34" i="4"/>
  <c r="K33" i="4"/>
  <c r="H33" i="4"/>
  <c r="A33" i="4"/>
  <c r="H32" i="4"/>
  <c r="K32" i="4" s="1"/>
  <c r="B32" i="4"/>
  <c r="A32" i="4"/>
  <c r="H31" i="4"/>
  <c r="K31" i="4" s="1"/>
  <c r="B31" i="4"/>
  <c r="A31" i="4"/>
  <c r="K30" i="4"/>
  <c r="H30" i="4"/>
  <c r="H42" i="4" s="1"/>
  <c r="A30" i="4"/>
  <c r="J29" i="4"/>
  <c r="H29" i="4"/>
  <c r="G29" i="4"/>
  <c r="F29" i="4"/>
  <c r="E29" i="4"/>
  <c r="D29" i="4"/>
  <c r="C29" i="4"/>
  <c r="I28" i="4"/>
  <c r="A28" i="4"/>
  <c r="I27" i="4"/>
  <c r="A27" i="4"/>
  <c r="I26" i="4"/>
  <c r="A26" i="4"/>
  <c r="K25" i="4"/>
  <c r="I25" i="4"/>
  <c r="H25" i="4"/>
  <c r="A25" i="4"/>
  <c r="I24" i="4"/>
  <c r="A24" i="4"/>
  <c r="I23" i="4"/>
  <c r="A23" i="4"/>
  <c r="I22" i="4"/>
  <c r="I29" i="4" s="1"/>
  <c r="A22" i="4"/>
  <c r="I21" i="4"/>
  <c r="A21" i="4"/>
  <c r="K20" i="4"/>
  <c r="H20" i="4"/>
  <c r="A20" i="4"/>
  <c r="K19" i="4"/>
  <c r="K29" i="4" s="1"/>
  <c r="H19" i="4"/>
  <c r="A19" i="4"/>
  <c r="J18" i="4"/>
  <c r="G18" i="4"/>
  <c r="F18" i="4"/>
  <c r="E18" i="4"/>
  <c r="D18" i="4"/>
  <c r="C18" i="4"/>
  <c r="K17" i="4"/>
  <c r="H17" i="4"/>
  <c r="A17" i="4"/>
  <c r="K16" i="4"/>
  <c r="H16" i="4"/>
  <c r="A16" i="4"/>
  <c r="K15" i="4"/>
  <c r="H15" i="4"/>
  <c r="A15" i="4"/>
  <c r="K14" i="4"/>
  <c r="H14" i="4"/>
  <c r="A14" i="4"/>
  <c r="K13" i="4"/>
  <c r="H13" i="4"/>
  <c r="A13" i="4"/>
  <c r="K12" i="4"/>
  <c r="H12" i="4"/>
  <c r="A12" i="4"/>
  <c r="K11" i="4"/>
  <c r="H11" i="4"/>
  <c r="A11" i="4"/>
  <c r="K10" i="4"/>
  <c r="H10" i="4"/>
  <c r="A10" i="4"/>
  <c r="K9" i="4"/>
  <c r="H9" i="4"/>
  <c r="A9" i="4"/>
  <c r="I8" i="4"/>
  <c r="I18" i="4" s="1"/>
  <c r="A8" i="4"/>
  <c r="H7" i="4"/>
  <c r="K7" i="4" s="1"/>
  <c r="K18" i="4" s="1"/>
  <c r="A7" i="4"/>
  <c r="D1" i="4"/>
  <c r="B1" i="4"/>
  <c r="H46" i="4" l="1"/>
  <c r="H53" i="4" s="1"/>
  <c r="I53" i="4"/>
  <c r="K34" i="4"/>
  <c r="K42" i="4" s="1"/>
  <c r="K53" i="4" s="1"/>
  <c r="H18" i="4"/>
  <c r="C54" i="7" l="1"/>
  <c r="K53" i="7"/>
  <c r="H53" i="7"/>
  <c r="K52" i="7"/>
  <c r="H52" i="7"/>
  <c r="H51" i="7"/>
  <c r="K51" i="7" s="1"/>
  <c r="K50" i="7"/>
  <c r="H50" i="7"/>
  <c r="K49" i="7"/>
  <c r="H49" i="7"/>
  <c r="A49" i="7"/>
  <c r="H48" i="7"/>
  <c r="K48" i="7" s="1"/>
  <c r="A48" i="7"/>
  <c r="J47" i="7"/>
  <c r="J54" i="7" s="1"/>
  <c r="G47" i="7"/>
  <c r="G54" i="7" s="1"/>
  <c r="F47" i="7"/>
  <c r="F54" i="7" s="1"/>
  <c r="E47" i="7"/>
  <c r="E54" i="7" s="1"/>
  <c r="D47" i="7"/>
  <c r="C47" i="7"/>
  <c r="H46" i="7"/>
  <c r="K46" i="7" s="1"/>
  <c r="A46" i="7"/>
  <c r="H45" i="7"/>
  <c r="K45" i="7" s="1"/>
  <c r="A45" i="7"/>
  <c r="H44" i="7"/>
  <c r="A44" i="7"/>
  <c r="J43" i="7"/>
  <c r="I43" i="7"/>
  <c r="I47" i="7" s="1"/>
  <c r="G43" i="7"/>
  <c r="F43" i="7"/>
  <c r="E43" i="7"/>
  <c r="D43" i="7"/>
  <c r="D54" i="7" s="1"/>
  <c r="C43" i="7"/>
  <c r="H42" i="7"/>
  <c r="K42" i="7" s="1"/>
  <c r="K41" i="7"/>
  <c r="H41" i="7"/>
  <c r="H40" i="7"/>
  <c r="K40" i="7" s="1"/>
  <c r="H39" i="7"/>
  <c r="K39" i="7" s="1"/>
  <c r="K38" i="7"/>
  <c r="H38" i="7"/>
  <c r="H37" i="7"/>
  <c r="K37" i="7" s="1"/>
  <c r="H36" i="7"/>
  <c r="K36" i="7" s="1"/>
  <c r="A36" i="7"/>
  <c r="K35" i="7"/>
  <c r="H35" i="7"/>
  <c r="A35" i="7"/>
  <c r="H34" i="7"/>
  <c r="K34" i="7" s="1"/>
  <c r="A34" i="7"/>
  <c r="K33" i="7"/>
  <c r="H33" i="7"/>
  <c r="B33" i="7"/>
  <c r="A33" i="7"/>
  <c r="K32" i="7"/>
  <c r="H32" i="7"/>
  <c r="B32" i="7"/>
  <c r="A32" i="7"/>
  <c r="H31" i="7"/>
  <c r="K31" i="7" s="1"/>
  <c r="A31" i="7"/>
  <c r="J30" i="7"/>
  <c r="G30" i="7"/>
  <c r="F30" i="7"/>
  <c r="E30" i="7"/>
  <c r="D30" i="7"/>
  <c r="C30" i="7"/>
  <c r="I29" i="7"/>
  <c r="I28" i="7"/>
  <c r="A28" i="7"/>
  <c r="I27" i="7"/>
  <c r="A27" i="7"/>
  <c r="H26" i="7"/>
  <c r="K26" i="7" s="1"/>
  <c r="A26" i="7"/>
  <c r="I25" i="7"/>
  <c r="A25" i="7"/>
  <c r="I24" i="7"/>
  <c r="A24" i="7"/>
  <c r="I23" i="7"/>
  <c r="A23" i="7"/>
  <c r="I22" i="7"/>
  <c r="I30" i="7" s="1"/>
  <c r="A22" i="7"/>
  <c r="H21" i="7"/>
  <c r="K21" i="7" s="1"/>
  <c r="A21" i="7"/>
  <c r="H20" i="7"/>
  <c r="K20" i="7" s="1"/>
  <c r="A20" i="7"/>
  <c r="J19" i="7"/>
  <c r="G19" i="7"/>
  <c r="F19" i="7"/>
  <c r="E19" i="7"/>
  <c r="D19" i="7"/>
  <c r="C19" i="7"/>
  <c r="H18" i="7"/>
  <c r="K18" i="7" s="1"/>
  <c r="K17" i="7"/>
  <c r="H17" i="7"/>
  <c r="H16" i="7"/>
  <c r="K16" i="7" s="1"/>
  <c r="H15" i="7"/>
  <c r="K15" i="7" s="1"/>
  <c r="K14" i="7"/>
  <c r="H14" i="7"/>
  <c r="H13" i="7"/>
  <c r="K13" i="7" s="1"/>
  <c r="H12" i="7"/>
  <c r="K12" i="7" s="1"/>
  <c r="A12" i="7"/>
  <c r="K11" i="7"/>
  <c r="H11" i="7"/>
  <c r="A11" i="7"/>
  <c r="H10" i="7"/>
  <c r="K10" i="7" s="1"/>
  <c r="A10" i="7"/>
  <c r="I9" i="7"/>
  <c r="I19" i="7" s="1"/>
  <c r="A9" i="7"/>
  <c r="H8" i="7"/>
  <c r="K8" i="7" s="1"/>
  <c r="A8" i="7"/>
  <c r="D1" i="7"/>
  <c r="B1" i="7"/>
  <c r="H47" i="7" l="1"/>
  <c r="K30" i="7"/>
  <c r="I54" i="7"/>
  <c r="K19" i="7"/>
  <c r="K54" i="7"/>
  <c r="K43" i="7"/>
  <c r="H19" i="7"/>
  <c r="H54" i="7" s="1"/>
  <c r="H43" i="7"/>
  <c r="K44" i="7"/>
  <c r="K47" i="7" s="1"/>
  <c r="H30" i="7"/>
  <c r="H53" i="17" l="1"/>
  <c r="K53" i="17" s="1"/>
  <c r="K52" i="17"/>
  <c r="H52" i="17"/>
  <c r="H51" i="17"/>
  <c r="K51" i="17" s="1"/>
  <c r="H50" i="17"/>
  <c r="K50" i="17" s="1"/>
  <c r="A50" i="17"/>
  <c r="H49" i="17"/>
  <c r="K49" i="17" s="1"/>
  <c r="A49" i="17"/>
  <c r="H48" i="17"/>
  <c r="A48" i="17"/>
  <c r="J47" i="17"/>
  <c r="J54" i="17" s="1"/>
  <c r="G47" i="17"/>
  <c r="F47" i="17"/>
  <c r="F54" i="17" s="1"/>
  <c r="E47" i="17"/>
  <c r="E54" i="17" s="1"/>
  <c r="D47" i="17"/>
  <c r="C47" i="17"/>
  <c r="C54" i="17" s="1"/>
  <c r="H46" i="17"/>
  <c r="K46" i="17" s="1"/>
  <c r="A46" i="17"/>
  <c r="H45" i="17"/>
  <c r="K45" i="17" s="1"/>
  <c r="A45" i="17"/>
  <c r="H44" i="17"/>
  <c r="H47" i="17" s="1"/>
  <c r="A44" i="17"/>
  <c r="J43" i="17"/>
  <c r="I43" i="17"/>
  <c r="I47" i="17" s="1"/>
  <c r="G43" i="17"/>
  <c r="G54" i="17" s="1"/>
  <c r="F43" i="17"/>
  <c r="E43" i="17"/>
  <c r="D43" i="17"/>
  <c r="C43" i="17"/>
  <c r="H42" i="17"/>
  <c r="K42" i="17" s="1"/>
  <c r="K41" i="17"/>
  <c r="H41" i="17"/>
  <c r="H40" i="17"/>
  <c r="K40" i="17" s="1"/>
  <c r="H39" i="17"/>
  <c r="K39" i="17" s="1"/>
  <c r="K38" i="17"/>
  <c r="H38" i="17"/>
  <c r="H37" i="17"/>
  <c r="K37" i="17" s="1"/>
  <c r="H36" i="17"/>
  <c r="K36" i="17" s="1"/>
  <c r="A36" i="17"/>
  <c r="H35" i="17"/>
  <c r="K35" i="17" s="1"/>
  <c r="A35" i="17"/>
  <c r="H34" i="17"/>
  <c r="K34" i="17" s="1"/>
  <c r="A34" i="17"/>
  <c r="H33" i="17"/>
  <c r="K33" i="17" s="1"/>
  <c r="B33" i="17"/>
  <c r="A33" i="17"/>
  <c r="K32" i="17"/>
  <c r="H32" i="17"/>
  <c r="B32" i="17"/>
  <c r="A32" i="17"/>
  <c r="K31" i="17"/>
  <c r="H31" i="17"/>
  <c r="A31" i="17"/>
  <c r="J30" i="17"/>
  <c r="G30" i="17"/>
  <c r="F30" i="17"/>
  <c r="E30" i="17"/>
  <c r="D30" i="17"/>
  <c r="C30" i="17"/>
  <c r="I29" i="17"/>
  <c r="H29" i="17"/>
  <c r="I28" i="17"/>
  <c r="H28" i="17"/>
  <c r="A28" i="17"/>
  <c r="I27" i="17"/>
  <c r="A27" i="17"/>
  <c r="H26" i="17"/>
  <c r="K26" i="17" s="1"/>
  <c r="A26" i="17"/>
  <c r="I25" i="17"/>
  <c r="A25" i="17"/>
  <c r="K24" i="17"/>
  <c r="I24" i="17"/>
  <c r="A24" i="17"/>
  <c r="I23" i="17"/>
  <c r="A23" i="17"/>
  <c r="I22" i="17"/>
  <c r="I30" i="17" s="1"/>
  <c r="A22" i="17"/>
  <c r="H21" i="17"/>
  <c r="H30" i="17" s="1"/>
  <c r="A21" i="17"/>
  <c r="H20" i="17"/>
  <c r="K20" i="17" s="1"/>
  <c r="A20" i="17"/>
  <c r="J19" i="17"/>
  <c r="G19" i="17"/>
  <c r="F19" i="17"/>
  <c r="E19" i="17"/>
  <c r="D19" i="17"/>
  <c r="C19" i="17"/>
  <c r="H18" i="17"/>
  <c r="K18" i="17" s="1"/>
  <c r="K17" i="17"/>
  <c r="H17" i="17"/>
  <c r="K16" i="17"/>
  <c r="H16" i="17"/>
  <c r="H15" i="17"/>
  <c r="K15" i="17" s="1"/>
  <c r="K14" i="17"/>
  <c r="H14" i="17"/>
  <c r="K13" i="17"/>
  <c r="H13" i="17"/>
  <c r="H12" i="17"/>
  <c r="K12" i="17" s="1"/>
  <c r="A12" i="17"/>
  <c r="H11" i="17"/>
  <c r="K11" i="17" s="1"/>
  <c r="A11" i="17"/>
  <c r="H10" i="17"/>
  <c r="K10" i="17" s="1"/>
  <c r="A10" i="17"/>
  <c r="I9" i="17"/>
  <c r="I19" i="17" s="1"/>
  <c r="A9" i="17"/>
  <c r="K8" i="17"/>
  <c r="K19" i="17" s="1"/>
  <c r="H8" i="17"/>
  <c r="H19" i="17" s="1"/>
  <c r="A8" i="17"/>
  <c r="D1" i="17"/>
  <c r="B1" i="17"/>
  <c r="D54" i="17" l="1"/>
  <c r="H43" i="17"/>
  <c r="I54" i="17"/>
  <c r="K43" i="17"/>
  <c r="H54" i="17"/>
  <c r="K21" i="17"/>
  <c r="K30" i="17" s="1"/>
  <c r="K44" i="17"/>
  <c r="K47" i="17" s="1"/>
  <c r="K48" i="17"/>
  <c r="K54" i="17" l="1"/>
  <c r="H20" i="6" l="1"/>
  <c r="K20" i="6" s="1"/>
  <c r="H21" i="6"/>
  <c r="K21" i="6" s="1"/>
  <c r="H22" i="6"/>
  <c r="I22" i="6"/>
  <c r="H23" i="6"/>
  <c r="I23" i="6"/>
  <c r="G19" i="6" l="1"/>
  <c r="F19" i="6"/>
  <c r="E19" i="6"/>
  <c r="D19" i="6"/>
  <c r="C19" i="6"/>
  <c r="H19" i="10" l="1"/>
  <c r="I26" i="6" l="1"/>
  <c r="B33" i="6" l="1"/>
  <c r="B32" i="6"/>
  <c r="D1" i="6" l="1"/>
  <c r="B1" i="6"/>
  <c r="A49" i="6"/>
  <c r="A48" i="6"/>
  <c r="A46" i="6"/>
  <c r="A45" i="6"/>
  <c r="A44" i="6"/>
  <c r="A36" i="6"/>
  <c r="A35" i="6"/>
  <c r="A34" i="6"/>
  <c r="A33" i="6"/>
  <c r="A32" i="6"/>
  <c r="A31" i="6"/>
  <c r="A28" i="6"/>
  <c r="A27" i="6"/>
  <c r="A26" i="6"/>
  <c r="A25" i="6"/>
  <c r="A24" i="6"/>
  <c r="A23" i="6"/>
  <c r="A22" i="6"/>
  <c r="A21" i="6"/>
  <c r="A20" i="6"/>
  <c r="A12" i="6"/>
  <c r="A11" i="6"/>
  <c r="A10" i="6"/>
  <c r="A9" i="6"/>
  <c r="A8" i="6"/>
  <c r="H53" i="6" l="1"/>
  <c r="K53" i="6" s="1"/>
  <c r="K52" i="6"/>
  <c r="H52" i="6"/>
  <c r="H51" i="6"/>
  <c r="K51" i="6" s="1"/>
  <c r="H50" i="6"/>
  <c r="K50" i="6" s="1"/>
  <c r="K49" i="6"/>
  <c r="H49" i="6"/>
  <c r="H48" i="6"/>
  <c r="J47" i="6"/>
  <c r="G47" i="6"/>
  <c r="F47" i="6"/>
  <c r="E47" i="6"/>
  <c r="D47" i="6"/>
  <c r="C47" i="6"/>
  <c r="H46" i="6"/>
  <c r="K46" i="6" s="1"/>
  <c r="H45" i="6"/>
  <c r="K45" i="6" s="1"/>
  <c r="H44" i="6"/>
  <c r="J43" i="6"/>
  <c r="I43" i="6"/>
  <c r="I47" i="6" s="1"/>
  <c r="G43" i="6"/>
  <c r="F43" i="6"/>
  <c r="E43" i="6"/>
  <c r="D43" i="6"/>
  <c r="C43" i="6"/>
  <c r="H42" i="6"/>
  <c r="K42" i="6" s="1"/>
  <c r="H41" i="6"/>
  <c r="K41" i="6" s="1"/>
  <c r="H40" i="6"/>
  <c r="K40" i="6" s="1"/>
  <c r="H39" i="6"/>
  <c r="K39" i="6" s="1"/>
  <c r="H38" i="6"/>
  <c r="K38" i="6" s="1"/>
  <c r="H37" i="6"/>
  <c r="K37" i="6" s="1"/>
  <c r="H36" i="6"/>
  <c r="K36" i="6" s="1"/>
  <c r="H35" i="6"/>
  <c r="K35" i="6" s="1"/>
  <c r="H34" i="6"/>
  <c r="K34" i="6" s="1"/>
  <c r="H33" i="6"/>
  <c r="K33" i="6" s="1"/>
  <c r="I29" i="2" s="1"/>
  <c r="H32" i="6"/>
  <c r="K32" i="6" s="1"/>
  <c r="H31" i="6"/>
  <c r="J30" i="6"/>
  <c r="G30" i="6"/>
  <c r="F30" i="6"/>
  <c r="E30" i="6"/>
  <c r="D30" i="6"/>
  <c r="C30" i="6"/>
  <c r="I29" i="6"/>
  <c r="H29" i="6"/>
  <c r="I28" i="6"/>
  <c r="H28" i="6"/>
  <c r="I27" i="6"/>
  <c r="H27" i="6"/>
  <c r="H26" i="6"/>
  <c r="K26" i="6" s="1"/>
  <c r="I25" i="6"/>
  <c r="H25" i="6"/>
  <c r="I24" i="6"/>
  <c r="H24" i="6"/>
  <c r="J19" i="6"/>
  <c r="H18" i="6"/>
  <c r="K18" i="6" s="1"/>
  <c r="H17" i="6"/>
  <c r="K17" i="6" s="1"/>
  <c r="H16" i="6"/>
  <c r="K16" i="6" s="1"/>
  <c r="H15" i="6"/>
  <c r="K15" i="6" s="1"/>
  <c r="H14" i="6"/>
  <c r="K14" i="6" s="1"/>
  <c r="H13" i="6"/>
  <c r="K13" i="6" s="1"/>
  <c r="H12" i="6"/>
  <c r="K12" i="6" s="1"/>
  <c r="H11" i="6"/>
  <c r="K11" i="6" s="1"/>
  <c r="H10" i="6"/>
  <c r="K10" i="6" s="1"/>
  <c r="I9" i="6"/>
  <c r="I19" i="6" s="1"/>
  <c r="H8" i="6"/>
  <c r="H19" i="6" s="1"/>
  <c r="H47" i="6" l="1"/>
  <c r="F54" i="6"/>
  <c r="E54" i="6"/>
  <c r="K8" i="6"/>
  <c r="K19" i="6" s="1"/>
  <c r="C54" i="6"/>
  <c r="H43" i="6"/>
  <c r="G54" i="6"/>
  <c r="J54" i="6"/>
  <c r="H30" i="6"/>
  <c r="D54" i="6"/>
  <c r="I30" i="6"/>
  <c r="I54" i="6" s="1"/>
  <c r="K30" i="6"/>
  <c r="K44" i="6"/>
  <c r="K47" i="6" s="1"/>
  <c r="K48" i="6"/>
  <c r="K31" i="6"/>
  <c r="K43" i="6" l="1"/>
  <c r="K54" i="6" s="1"/>
  <c r="I27" i="2"/>
  <c r="H54" i="6"/>
  <c r="B32" i="10" l="1"/>
  <c r="B31" i="10"/>
  <c r="A48" i="10" l="1"/>
  <c r="A47" i="10"/>
  <c r="A45" i="10"/>
  <c r="A44" i="10"/>
  <c r="A43" i="10"/>
  <c r="A36" i="10"/>
  <c r="A35" i="10"/>
  <c r="A34" i="10"/>
  <c r="A33" i="10"/>
  <c r="A32" i="10"/>
  <c r="A31" i="10"/>
  <c r="A30" i="10"/>
  <c r="A28" i="10"/>
  <c r="A27" i="10"/>
  <c r="A26" i="10"/>
  <c r="A25" i="10"/>
  <c r="A24" i="10"/>
  <c r="A23" i="10"/>
  <c r="A22" i="10"/>
  <c r="A21" i="10"/>
  <c r="A20" i="10"/>
  <c r="A19" i="10"/>
  <c r="A11" i="10"/>
  <c r="A10" i="10"/>
  <c r="A9" i="10"/>
  <c r="A8" i="10"/>
  <c r="A7" i="10"/>
  <c r="B1" i="10" l="1"/>
  <c r="D1" i="10"/>
  <c r="H52" i="10" l="1"/>
  <c r="K52" i="10" s="1"/>
  <c r="H51" i="10"/>
  <c r="K51" i="10" s="1"/>
  <c r="H50" i="10"/>
  <c r="H49" i="10"/>
  <c r="H48" i="10"/>
  <c r="H47" i="10"/>
  <c r="J46" i="10"/>
  <c r="G46" i="10"/>
  <c r="F46" i="10"/>
  <c r="E46" i="10"/>
  <c r="D46" i="10"/>
  <c r="C46" i="10"/>
  <c r="H45" i="10"/>
  <c r="K45" i="10" s="1"/>
  <c r="H44" i="10"/>
  <c r="K44" i="10" s="1"/>
  <c r="H43" i="10"/>
  <c r="K43" i="10" s="1"/>
  <c r="J42" i="10"/>
  <c r="I42" i="10"/>
  <c r="I46" i="10" s="1"/>
  <c r="G42" i="10"/>
  <c r="F42" i="10"/>
  <c r="E42" i="10"/>
  <c r="D42" i="10"/>
  <c r="C42" i="10"/>
  <c r="H41" i="10"/>
  <c r="K41" i="10" s="1"/>
  <c r="H40" i="10"/>
  <c r="K40" i="10" s="1"/>
  <c r="H39" i="10"/>
  <c r="K39" i="10" s="1"/>
  <c r="H38" i="10"/>
  <c r="K38" i="10" s="1"/>
  <c r="H37" i="10"/>
  <c r="K37" i="10" s="1"/>
  <c r="H36" i="10"/>
  <c r="K36" i="10" s="1"/>
  <c r="K35" i="10"/>
  <c r="H35" i="10"/>
  <c r="K34" i="10"/>
  <c r="H34" i="10"/>
  <c r="H33" i="10"/>
  <c r="K33" i="10" s="1"/>
  <c r="H32" i="10"/>
  <c r="K32" i="10" s="1"/>
  <c r="H31" i="10"/>
  <c r="K31" i="10" s="1"/>
  <c r="H30" i="10"/>
  <c r="J29" i="10"/>
  <c r="G29" i="10"/>
  <c r="F29" i="10"/>
  <c r="E29" i="10"/>
  <c r="D29" i="10"/>
  <c r="C29" i="10"/>
  <c r="I28" i="10"/>
  <c r="K27" i="10"/>
  <c r="I27" i="10"/>
  <c r="K26" i="10"/>
  <c r="I26" i="10"/>
  <c r="I25" i="10"/>
  <c r="H25" i="10"/>
  <c r="K25" i="10" s="1"/>
  <c r="K24" i="10"/>
  <c r="I24" i="10"/>
  <c r="I23" i="10"/>
  <c r="I22" i="10"/>
  <c r="I21" i="10"/>
  <c r="H20" i="10"/>
  <c r="K20" i="10" s="1"/>
  <c r="F17" i="2" s="1"/>
  <c r="K19" i="10"/>
  <c r="J18" i="10"/>
  <c r="G18" i="10"/>
  <c r="F18" i="10"/>
  <c r="E18" i="10"/>
  <c r="D18" i="10"/>
  <c r="C18" i="10"/>
  <c r="H17" i="10"/>
  <c r="K17" i="10" s="1"/>
  <c r="H16" i="10"/>
  <c r="K16" i="10" s="1"/>
  <c r="H15" i="10"/>
  <c r="K15" i="10" s="1"/>
  <c r="H14" i="10"/>
  <c r="K14" i="10" s="1"/>
  <c r="H13" i="10"/>
  <c r="K13" i="10" s="1"/>
  <c r="H12" i="10"/>
  <c r="K12" i="10" s="1"/>
  <c r="H11" i="10"/>
  <c r="K11" i="10" s="1"/>
  <c r="H10" i="10"/>
  <c r="K10" i="10" s="1"/>
  <c r="H9" i="10"/>
  <c r="K9" i="10" s="1"/>
  <c r="I8" i="10"/>
  <c r="I18" i="10" s="1"/>
  <c r="K7" i="10"/>
  <c r="H7" i="10"/>
  <c r="I29" i="10" l="1"/>
  <c r="I53" i="10" s="1"/>
  <c r="J53" i="10"/>
  <c r="K46" i="10"/>
  <c r="C53" i="10"/>
  <c r="H46" i="10"/>
  <c r="H18" i="10"/>
  <c r="H42" i="10"/>
  <c r="D53" i="10"/>
  <c r="F53" i="10"/>
  <c r="G53" i="10"/>
  <c r="E53" i="10"/>
  <c r="H29" i="10"/>
  <c r="K18" i="10"/>
  <c r="K29" i="10"/>
  <c r="K30" i="10"/>
  <c r="K42" i="10" s="1"/>
  <c r="H53" i="10" l="1"/>
  <c r="K53" i="10"/>
  <c r="E42" i="2" l="1"/>
  <c r="E41" i="2" l="1"/>
  <c r="G42" i="2" l="1"/>
  <c r="E21" i="2" l="1"/>
  <c r="E19" i="2"/>
  <c r="E23" i="2"/>
  <c r="E18" i="2"/>
  <c r="E20" i="2"/>
  <c r="E24" i="2"/>
  <c r="E44" i="2" l="1"/>
  <c r="E31" i="2"/>
  <c r="E30" i="2"/>
  <c r="E29" i="2"/>
  <c r="E28" i="2"/>
  <c r="E27" i="2"/>
  <c r="E22" i="2"/>
  <c r="E16" i="2"/>
  <c r="E8" i="2"/>
  <c r="E7" i="2"/>
  <c r="E5" i="2"/>
  <c r="E4" i="2"/>
  <c r="E45" i="2" l="1"/>
  <c r="E9" i="2"/>
  <c r="E14" i="2"/>
  <c r="E25" i="2"/>
  <c r="E12" i="2"/>
  <c r="E47" i="2"/>
  <c r="E6" i="2"/>
  <c r="E34" i="2"/>
  <c r="E49" i="2"/>
  <c r="E11" i="2"/>
  <c r="E36" i="2"/>
  <c r="E35" i="2"/>
  <c r="E37" i="2"/>
  <c r="E10" i="2"/>
  <c r="E13" i="2"/>
  <c r="E38" i="2"/>
  <c r="E46" i="2"/>
  <c r="E48" i="2"/>
  <c r="E32" i="2"/>
  <c r="E33" i="2"/>
  <c r="E17" i="2"/>
  <c r="E40" i="2"/>
  <c r="E43" i="2" s="1"/>
  <c r="E15" i="2" l="1"/>
  <c r="J30" i="2" l="1"/>
  <c r="K30" i="2"/>
  <c r="I30" i="2"/>
  <c r="K28" i="2"/>
  <c r="J28" i="2"/>
  <c r="J31" i="2"/>
  <c r="K32" i="2"/>
  <c r="J18" i="2"/>
  <c r="J20" i="2"/>
  <c r="J23" i="2"/>
  <c r="J37" i="2"/>
  <c r="J45" i="2"/>
  <c r="J48" i="2"/>
  <c r="J32" i="2"/>
  <c r="J38" i="2"/>
  <c r="J36" i="2"/>
  <c r="J24" i="2"/>
  <c r="J33" i="2"/>
  <c r="J46" i="2"/>
  <c r="J35" i="2"/>
  <c r="J49" i="2"/>
  <c r="J19" i="2"/>
  <c r="J21" i="2"/>
  <c r="J34" i="2"/>
  <c r="J44" i="2"/>
  <c r="J47" i="2"/>
  <c r="J25" i="2"/>
  <c r="J42" i="2"/>
  <c r="J22" i="2"/>
  <c r="J41" i="2"/>
  <c r="I28" i="2"/>
  <c r="I31" i="2"/>
  <c r="I41" i="2"/>
  <c r="K31" i="2"/>
  <c r="K29" i="2"/>
  <c r="J29" i="2"/>
  <c r="I18" i="2"/>
  <c r="I20" i="2"/>
  <c r="I23" i="2"/>
  <c r="I19" i="2"/>
  <c r="I21" i="2"/>
  <c r="I44" i="2"/>
  <c r="I45" i="2"/>
  <c r="I42" i="2"/>
  <c r="I22" i="2"/>
  <c r="I24" i="2"/>
  <c r="K45" i="2"/>
  <c r="K21" i="2"/>
  <c r="K18" i="2"/>
  <c r="K20" i="2"/>
  <c r="K23" i="2"/>
  <c r="K19" i="2"/>
  <c r="K44" i="2"/>
  <c r="K24" i="2"/>
  <c r="K42" i="2"/>
  <c r="K22" i="2"/>
  <c r="K41" i="2"/>
  <c r="I32" i="2"/>
  <c r="I46" i="2"/>
  <c r="I34" i="2"/>
  <c r="I36" i="2"/>
  <c r="I35" i="2"/>
  <c r="I38" i="2"/>
  <c r="I47" i="2"/>
  <c r="I25" i="2"/>
  <c r="I33" i="2"/>
  <c r="I37" i="2"/>
  <c r="K38" i="2"/>
  <c r="K33" i="2"/>
  <c r="K47" i="2"/>
  <c r="K46" i="2"/>
  <c r="K36" i="2"/>
  <c r="K37" i="2"/>
  <c r="K25" i="2"/>
  <c r="K48" i="2"/>
  <c r="K34" i="2"/>
  <c r="K49" i="2"/>
  <c r="K35" i="2"/>
  <c r="F42" i="2"/>
  <c r="D42" i="2" s="1"/>
  <c r="K11" i="2"/>
  <c r="K8" i="2"/>
  <c r="K17" i="2"/>
  <c r="K14" i="2"/>
  <c r="K10" i="2"/>
  <c r="K7" i="2"/>
  <c r="K16" i="2"/>
  <c r="K13" i="2"/>
  <c r="K6" i="2"/>
  <c r="K5" i="2"/>
  <c r="K12" i="2"/>
  <c r="K9" i="2"/>
  <c r="K4" i="2"/>
  <c r="J16" i="2"/>
  <c r="J14" i="2"/>
  <c r="J10" i="2"/>
  <c r="J7" i="2"/>
  <c r="J13" i="2"/>
  <c r="J6" i="2"/>
  <c r="J5" i="2"/>
  <c r="J12" i="2"/>
  <c r="J9" i="2"/>
  <c r="J4" i="2"/>
  <c r="J17" i="2"/>
  <c r="J11" i="2"/>
  <c r="J8" i="2"/>
  <c r="I13" i="2"/>
  <c r="I6" i="2"/>
  <c r="I5" i="2"/>
  <c r="I12" i="2"/>
  <c r="I9" i="2"/>
  <c r="I17" i="2"/>
  <c r="I11" i="2"/>
  <c r="I8" i="2"/>
  <c r="I16" i="2"/>
  <c r="I14" i="2"/>
  <c r="I10" i="2"/>
  <c r="I7" i="2"/>
  <c r="F48" i="2"/>
  <c r="F44" i="2"/>
  <c r="F38" i="2"/>
  <c r="F34" i="2"/>
  <c r="F30" i="2"/>
  <c r="F25" i="2"/>
  <c r="F21" i="2"/>
  <c r="F13" i="2"/>
  <c r="F6" i="2"/>
  <c r="F5" i="2"/>
  <c r="F23" i="2"/>
  <c r="F11" i="2"/>
  <c r="F47" i="2"/>
  <c r="F37" i="2"/>
  <c r="F33" i="2"/>
  <c r="F29" i="2"/>
  <c r="F24" i="2"/>
  <c r="F20" i="2"/>
  <c r="F16" i="2"/>
  <c r="F12" i="2"/>
  <c r="F9" i="2"/>
  <c r="F28" i="2"/>
  <c r="F8" i="2"/>
  <c r="F46" i="2"/>
  <c r="F41" i="2"/>
  <c r="F36" i="2"/>
  <c r="F32" i="2"/>
  <c r="F19" i="2"/>
  <c r="F49" i="2"/>
  <c r="F45" i="2"/>
  <c r="F35" i="2"/>
  <c r="F31" i="2"/>
  <c r="F22" i="2"/>
  <c r="F18" i="2"/>
  <c r="F14" i="2"/>
  <c r="F10" i="2"/>
  <c r="F7" i="2"/>
  <c r="G48" i="2"/>
  <c r="G4" i="2"/>
  <c r="G14" i="2"/>
  <c r="G29" i="2"/>
  <c r="G31" i="2"/>
  <c r="G35" i="2"/>
  <c r="G40" i="2"/>
  <c r="G44" i="2"/>
  <c r="G49" i="2"/>
  <c r="G47" i="2"/>
  <c r="G45" i="2"/>
  <c r="G38" i="2"/>
  <c r="G36" i="2"/>
  <c r="G34" i="2"/>
  <c r="G32" i="2"/>
  <c r="G25" i="2"/>
  <c r="G12" i="2"/>
  <c r="G11" i="2"/>
  <c r="G10" i="2"/>
  <c r="G6" i="2"/>
  <c r="G9" i="2"/>
  <c r="G8" i="2"/>
  <c r="G24" i="2"/>
  <c r="G23" i="2"/>
  <c r="G22" i="2"/>
  <c r="G21" i="2"/>
  <c r="G20" i="2"/>
  <c r="G19" i="2"/>
  <c r="G18" i="2"/>
  <c r="G17" i="2"/>
  <c r="G16" i="2"/>
  <c r="G5" i="2"/>
  <c r="G7" i="2"/>
  <c r="G28" i="2"/>
  <c r="G30" i="2"/>
  <c r="G33" i="2"/>
  <c r="G37" i="2"/>
  <c r="G41" i="2"/>
  <c r="G46" i="2"/>
  <c r="G13" i="2"/>
  <c r="F4" i="2"/>
  <c r="K27" i="2"/>
  <c r="F27" i="2"/>
  <c r="J27" i="2"/>
  <c r="G27" i="2"/>
  <c r="G26" i="2" l="1"/>
  <c r="D22" i="2"/>
  <c r="J39" i="2"/>
  <c r="I39" i="2"/>
  <c r="I26" i="2"/>
  <c r="K40" i="2"/>
  <c r="K43" i="2" s="1"/>
  <c r="K39" i="2"/>
  <c r="K26" i="2"/>
  <c r="J40" i="2"/>
  <c r="J43" i="2" s="1"/>
  <c r="J26" i="2"/>
  <c r="I40" i="2"/>
  <c r="I43" i="2" s="1"/>
  <c r="I49" i="2"/>
  <c r="H49" i="2" s="1"/>
  <c r="I48" i="2"/>
  <c r="H48" i="2" s="1"/>
  <c r="H42" i="2"/>
  <c r="C42" i="2" s="1"/>
  <c r="D8" i="2"/>
  <c r="D33" i="2"/>
  <c r="D17" i="2"/>
  <c r="D27" i="2"/>
  <c r="D4" i="2"/>
  <c r="D31" i="2"/>
  <c r="D29" i="2"/>
  <c r="D7" i="2"/>
  <c r="D9" i="2"/>
  <c r="D25" i="2"/>
  <c r="D10" i="2"/>
  <c r="D19" i="2"/>
  <c r="D30" i="2"/>
  <c r="D32" i="2"/>
  <c r="D16" i="2"/>
  <c r="D23" i="2"/>
  <c r="D28" i="2"/>
  <c r="D21" i="2"/>
  <c r="D18" i="2"/>
  <c r="D20" i="2"/>
  <c r="D5" i="2"/>
  <c r="D24" i="2"/>
  <c r="D6" i="2"/>
  <c r="F40" i="2"/>
  <c r="F43" i="2" s="1"/>
  <c r="G43" i="2"/>
  <c r="I4" i="2"/>
  <c r="F39" i="2"/>
  <c r="F26" i="2"/>
  <c r="K15" i="2"/>
  <c r="F15" i="2"/>
  <c r="H25" i="2"/>
  <c r="H41" i="2"/>
  <c r="H34" i="2"/>
  <c r="H37" i="2"/>
  <c r="H36" i="2"/>
  <c r="H35" i="2"/>
  <c r="H14" i="2"/>
  <c r="H11" i="2"/>
  <c r="H13" i="2"/>
  <c r="H12" i="2"/>
  <c r="H38" i="2"/>
  <c r="H23" i="2"/>
  <c r="H6" i="2"/>
  <c r="H28" i="2"/>
  <c r="H20" i="2"/>
  <c r="H44" i="2"/>
  <c r="H29" i="2"/>
  <c r="H9" i="2"/>
  <c r="H19" i="2"/>
  <c r="H5" i="2"/>
  <c r="H18" i="2"/>
  <c r="H27" i="2"/>
  <c r="H17" i="2"/>
  <c r="H24" i="2"/>
  <c r="H16" i="2"/>
  <c r="H10" i="2"/>
  <c r="H32" i="2"/>
  <c r="H45" i="2"/>
  <c r="H8" i="2"/>
  <c r="H33" i="2"/>
  <c r="H46" i="2"/>
  <c r="H30" i="2"/>
  <c r="H22" i="2"/>
  <c r="H31" i="2"/>
  <c r="H7" i="2"/>
  <c r="H47" i="2"/>
  <c r="H21" i="2"/>
  <c r="K50" i="2" l="1"/>
  <c r="C24" i="2"/>
  <c r="C29" i="2"/>
  <c r="C23" i="2"/>
  <c r="C16" i="2"/>
  <c r="C31" i="2"/>
  <c r="C30" i="2"/>
  <c r="C20" i="2"/>
  <c r="C27" i="2"/>
  <c r="C7" i="2"/>
  <c r="C6" i="2"/>
  <c r="C32" i="2"/>
  <c r="C19" i="2"/>
  <c r="C18" i="2"/>
  <c r="C10" i="2"/>
  <c r="C17" i="2"/>
  <c r="C21" i="2"/>
  <c r="C25" i="2"/>
  <c r="C33" i="2"/>
  <c r="C22" i="2"/>
  <c r="C5" i="2"/>
  <c r="C28" i="2"/>
  <c r="C9" i="2"/>
  <c r="C8" i="2"/>
  <c r="H40" i="2"/>
  <c r="H43" i="2" s="1"/>
  <c r="F50" i="2"/>
  <c r="C26" i="2" l="1"/>
  <c r="G39" i="2"/>
  <c r="H39" i="2"/>
  <c r="H26" i="2"/>
  <c r="J15" i="2"/>
  <c r="J50" i="2" s="1"/>
  <c r="I15" i="2"/>
  <c r="I50" i="2" s="1"/>
  <c r="G15" i="2"/>
  <c r="H4" i="2"/>
  <c r="H15" i="2" s="1"/>
  <c r="H50" i="2" l="1"/>
  <c r="C4" i="2"/>
  <c r="G50" i="2"/>
  <c r="D41" i="2" l="1"/>
  <c r="C41" i="2" s="1"/>
  <c r="D35" i="2"/>
  <c r="C35" i="2" s="1"/>
  <c r="D34" i="2"/>
  <c r="C34" i="2" s="1"/>
  <c r="D48" i="2"/>
  <c r="C48" i="2" s="1"/>
  <c r="D49" i="2"/>
  <c r="C49" i="2" s="1"/>
  <c r="D46" i="2"/>
  <c r="C46" i="2" s="1"/>
  <c r="D45" i="2"/>
  <c r="C45" i="2" s="1"/>
  <c r="D14" i="2"/>
  <c r="C14" i="2" s="1"/>
  <c r="D13" i="2"/>
  <c r="C13" i="2" s="1"/>
  <c r="D12" i="2"/>
  <c r="C12" i="2" s="1"/>
  <c r="D44" i="2"/>
  <c r="C44" i="2" s="1"/>
  <c r="D11" i="2"/>
  <c r="C11" i="2" s="1"/>
  <c r="D38" i="2"/>
  <c r="C38" i="2" s="1"/>
  <c r="D37" i="2"/>
  <c r="C37" i="2" s="1"/>
  <c r="D47" i="2"/>
  <c r="C47" i="2" s="1"/>
  <c r="D36" i="2"/>
  <c r="C36" i="2" s="1"/>
  <c r="E39" i="2" l="1"/>
  <c r="D39" i="2"/>
  <c r="E26" i="2"/>
  <c r="D40" i="2"/>
  <c r="D43" i="2" s="1"/>
  <c r="E50" i="2" l="1"/>
  <c r="D26" i="2"/>
  <c r="C39" i="2"/>
  <c r="C40" i="2"/>
  <c r="C43" i="2" s="1"/>
  <c r="C15" i="2"/>
  <c r="D15" i="2"/>
  <c r="C50" i="2" l="1"/>
  <c r="D50" i="2"/>
</calcChain>
</file>

<file path=xl/sharedStrings.xml><?xml version="1.0" encoding="utf-8"?>
<sst xmlns="http://schemas.openxmlformats.org/spreadsheetml/2006/main" count="237" uniqueCount="101">
  <si>
    <t>Comments</t>
  </si>
  <si>
    <t>Addt'l Description/Info</t>
  </si>
  <si>
    <t>TOTAL FERROUS OTHER</t>
  </si>
  <si>
    <t>TOTAL FERROUS CUT</t>
  </si>
  <si>
    <t>TOTAL FERROUS SHRED</t>
  </si>
  <si>
    <t>TOTAL FERROUS PRIME</t>
  </si>
  <si>
    <t>ADD COMMENTS :</t>
  </si>
  <si>
    <t>Ferrous Product Group &amp; Grade</t>
  </si>
  <si>
    <t>Totals</t>
  </si>
  <si>
    <t>Snapshot:</t>
  </si>
  <si>
    <r>
      <t xml:space="preserve">Current Yard </t>
    </r>
    <r>
      <rPr>
        <b/>
        <sz val="8"/>
        <color indexed="8"/>
        <rFont val="Calibri"/>
        <family val="2"/>
      </rPr>
      <t>Inventory (GT)</t>
    </r>
  </si>
  <si>
    <t>Total for Sales Month (GT)</t>
  </si>
  <si>
    <r>
      <t xml:space="preserve">Projected </t>
    </r>
    <r>
      <rPr>
        <b/>
        <sz val="8"/>
        <color rgb="FFFF0000"/>
        <rFont val="Calibri"/>
        <family val="2"/>
        <scheme val="minor"/>
      </rPr>
      <t>Unprepared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rFont val="Calibri"/>
        <family val="2"/>
      </rPr>
      <t>Production (GT)</t>
    </r>
  </si>
  <si>
    <r>
      <t xml:space="preserve">Total </t>
    </r>
    <r>
      <rPr>
        <b/>
        <sz val="8"/>
        <color rgb="FFFF0000"/>
        <rFont val="Calibri"/>
        <family val="2"/>
      </rPr>
      <t>Available</t>
    </r>
    <r>
      <rPr>
        <b/>
        <sz val="8"/>
        <color indexed="8"/>
        <rFont val="Calibri"/>
        <family val="2"/>
      </rPr>
      <t xml:space="preserve"> in Sales Month (GT)</t>
    </r>
  </si>
  <si>
    <t>Hubs and Rotors</t>
  </si>
  <si>
    <t>401-Dallas</t>
  </si>
  <si>
    <t>402-Houston</t>
  </si>
  <si>
    <t>410-Dallas West</t>
  </si>
  <si>
    <t>405-Liberty</t>
  </si>
  <si>
    <t>407-Bryan</t>
  </si>
  <si>
    <t>Dallas Region</t>
  </si>
  <si>
    <t>Houston Region</t>
  </si>
  <si>
    <t>404-Ft. Worth</t>
  </si>
  <si>
    <t>Total Tons Available for by Location</t>
  </si>
  <si>
    <t>407 BRYAN</t>
  </si>
  <si>
    <t>405 LIBERTY</t>
  </si>
  <si>
    <t>402 HOUSTON</t>
  </si>
  <si>
    <t>410 DALLAS WEST</t>
  </si>
  <si>
    <t>404 FT. WORTH</t>
  </si>
  <si>
    <t>401 DALLAS</t>
  </si>
  <si>
    <r>
      <t xml:space="preserve">Outstanding </t>
    </r>
    <r>
      <rPr>
        <b/>
        <sz val="8"/>
        <color rgb="FFFF0000"/>
        <rFont val="Calibri"/>
        <family val="2"/>
      </rPr>
      <t>Sales</t>
    </r>
  </si>
  <si>
    <t>TINST</t>
  </si>
  <si>
    <t>Bonus</t>
  </si>
  <si>
    <t>West Summary</t>
  </si>
  <si>
    <t>9BHUB -  FOUNDRY CAST</t>
  </si>
  <si>
    <t>FFHMS</t>
  </si>
  <si>
    <r>
      <t xml:space="preserve">Frag Feed </t>
    </r>
    <r>
      <rPr>
        <b/>
        <i/>
        <sz val="8"/>
        <rFont val="Calibri"/>
        <family val="2"/>
        <scheme val="minor"/>
      </rPr>
      <t>(RTIN)</t>
    </r>
  </si>
  <si>
    <t>Rail Crop</t>
  </si>
  <si>
    <t>Carryover Unprepared</t>
  </si>
  <si>
    <t>8B - 8B (BUSHELING UNPREPARED)</t>
  </si>
  <si>
    <t>Transfer OUT (GT)</t>
  </si>
  <si>
    <t>Transfer IN     (GT)</t>
  </si>
  <si>
    <t>Cast Iron Gear Boxes</t>
  </si>
  <si>
    <t>Slag / Scale</t>
  </si>
  <si>
    <t>Sold into Houston</t>
  </si>
  <si>
    <t>Other Rail</t>
  </si>
  <si>
    <t>OSHE1 - OSHE 1 (FERROUS SHEAR)</t>
  </si>
  <si>
    <t>Wire (HMS Unprepared)</t>
  </si>
  <si>
    <t>PUNC - MADIX PUNCHINGS</t>
  </si>
  <si>
    <t>PUNC - MADIX SLUGS</t>
  </si>
  <si>
    <t>PUNC - DIAMOND PUNCHINGS</t>
  </si>
  <si>
    <t>HMS1</t>
  </si>
  <si>
    <t>HMS 1/2 - HMS PREPARED</t>
  </si>
  <si>
    <t>HMSB - HMS UNPREPARED</t>
  </si>
  <si>
    <t>OSHE - FERROUS SHEAR</t>
  </si>
  <si>
    <t>RBAR - REINFORCING BAR</t>
  </si>
  <si>
    <t>OSC - HBC</t>
  </si>
  <si>
    <t>PGCS - 3' P&amp;S</t>
  </si>
  <si>
    <t>OSPG - UNPREPARED P&amp;S</t>
  </si>
  <si>
    <t>PGB -Plate &amp; Struct Burning</t>
  </si>
  <si>
    <t>9A - CAST IRON PREPARED</t>
  </si>
  <si>
    <t>9A - Cast Iron Gear Boxes</t>
  </si>
  <si>
    <t>7B - STEEL TURNINGS</t>
  </si>
  <si>
    <t>4B - #1 - 1/2 Bundles</t>
  </si>
  <si>
    <t>8BBU - 8B BUSHELING 5'</t>
  </si>
  <si>
    <t>`</t>
  </si>
  <si>
    <r>
      <t xml:space="preserve">Not Included is </t>
    </r>
    <r>
      <rPr>
        <b/>
        <i/>
        <sz val="8"/>
        <color rgb="FFFF0000"/>
        <rFont val="Calibri"/>
        <family val="2"/>
        <scheme val="minor"/>
      </rPr>
      <t>145</t>
    </r>
    <r>
      <rPr>
        <b/>
        <i/>
        <sz val="8"/>
        <rFont val="Calibri"/>
        <family val="2"/>
        <scheme val="minor"/>
      </rPr>
      <t xml:space="preserve"> </t>
    </r>
    <r>
      <rPr>
        <b/>
        <i/>
        <sz val="8"/>
        <color rgb="FFFF0000"/>
        <rFont val="Calibri"/>
        <family val="2"/>
        <scheme val="minor"/>
      </rPr>
      <t>GT</t>
    </r>
    <r>
      <rPr>
        <b/>
        <i/>
        <sz val="8"/>
        <rFont val="Calibri"/>
        <family val="2"/>
        <scheme val="minor"/>
      </rPr>
      <t xml:space="preserve"> of Salvage Steel</t>
    </r>
  </si>
  <si>
    <t>HMSB - HMSB (HMS BURNING)</t>
  </si>
  <si>
    <t>GM Stamping</t>
  </si>
  <si>
    <t>GM AUTO STAMPING</t>
  </si>
  <si>
    <r>
      <rPr>
        <b/>
        <i/>
        <sz val="8"/>
        <color rgb="FFFF0000"/>
        <rFont val="Calibri"/>
        <family val="2"/>
        <scheme val="minor"/>
      </rPr>
      <t>34 GT</t>
    </r>
    <r>
      <rPr>
        <sz val="8"/>
        <color theme="1"/>
        <rFont val="Calibri"/>
        <family val="2"/>
        <scheme val="minor"/>
      </rPr>
      <t xml:space="preserve"> - Noted as Complete Engines</t>
    </r>
  </si>
  <si>
    <r>
      <t xml:space="preserve">Projected </t>
    </r>
    <r>
      <rPr>
        <b/>
        <sz val="8"/>
        <color indexed="8"/>
        <rFont val="Calibri"/>
        <family val="2"/>
      </rPr>
      <t>Purchases (GT)</t>
    </r>
  </si>
  <si>
    <t>Stamping (Clip From Sorting Line)</t>
  </si>
  <si>
    <r>
      <t xml:space="preserve">Not Included is </t>
    </r>
    <r>
      <rPr>
        <b/>
        <i/>
        <sz val="8"/>
        <color rgb="FFFF0000"/>
        <rFont val="Calibri"/>
        <family val="2"/>
        <scheme val="minor"/>
      </rPr>
      <t>570</t>
    </r>
    <r>
      <rPr>
        <b/>
        <i/>
        <sz val="8"/>
        <rFont val="Calibri"/>
        <family val="2"/>
        <scheme val="minor"/>
      </rPr>
      <t xml:space="preserve"> </t>
    </r>
    <r>
      <rPr>
        <b/>
        <i/>
        <sz val="8"/>
        <color rgb="FFFF0000"/>
        <rFont val="Calibri"/>
        <family val="2"/>
        <scheme val="minor"/>
      </rPr>
      <t>GT</t>
    </r>
    <r>
      <rPr>
        <b/>
        <i/>
        <sz val="8"/>
        <rFont val="Calibri"/>
        <family val="2"/>
        <scheme val="minor"/>
      </rPr>
      <t xml:space="preserve"> of MSFE &amp; </t>
    </r>
    <r>
      <rPr>
        <b/>
        <i/>
        <sz val="8"/>
        <color rgb="FFFF0000"/>
        <rFont val="Calibri"/>
        <family val="2"/>
        <scheme val="minor"/>
      </rPr>
      <t xml:space="preserve">112 GT </t>
    </r>
    <r>
      <rPr>
        <b/>
        <i/>
        <sz val="8"/>
        <rFont val="Calibri"/>
        <family val="2"/>
        <scheme val="minor"/>
      </rPr>
      <t>Shop Steel</t>
    </r>
  </si>
  <si>
    <t>Mar. 25</t>
  </si>
  <si>
    <r>
      <rPr>
        <b/>
        <i/>
        <sz val="8"/>
        <color rgb="FFFF0000"/>
        <rFont val="Calibri"/>
        <family val="2"/>
        <scheme val="minor"/>
      </rPr>
      <t>33 GT</t>
    </r>
    <r>
      <rPr>
        <b/>
        <i/>
        <sz val="8"/>
        <color theme="1"/>
        <rFont val="Calibri"/>
        <family val="2"/>
        <scheme val="minor"/>
      </rPr>
      <t xml:space="preserve"> -</t>
    </r>
    <r>
      <rPr>
        <sz val="8"/>
        <color theme="1"/>
        <rFont val="Calibri"/>
        <family val="2"/>
        <scheme val="minor"/>
      </rPr>
      <t xml:space="preserve"> Coke Machines</t>
    </r>
  </si>
  <si>
    <r>
      <rPr>
        <b/>
        <i/>
        <sz val="8"/>
        <color rgb="FFFF0000"/>
        <rFont val="Calibri"/>
        <family val="2"/>
        <scheme val="minor"/>
      </rPr>
      <t>336 GT</t>
    </r>
    <r>
      <rPr>
        <b/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Counter Weight</t>
    </r>
  </si>
  <si>
    <r>
      <rPr>
        <b/>
        <i/>
        <sz val="8"/>
        <color rgb="FFFF0000"/>
        <rFont val="Calibri"/>
        <family val="2"/>
        <scheme val="minor"/>
      </rPr>
      <t>31 GT</t>
    </r>
    <r>
      <rPr>
        <sz val="8"/>
        <color theme="1"/>
        <rFont val="Calibri"/>
        <family val="2"/>
        <scheme val="minor"/>
      </rPr>
      <t xml:space="preserve"> - Steel Cable</t>
    </r>
  </si>
  <si>
    <r>
      <rPr>
        <b/>
        <i/>
        <sz val="8"/>
        <color rgb="FFFF0000"/>
        <rFont val="Calibri"/>
        <family val="2"/>
        <scheme val="minor"/>
      </rPr>
      <t>5 GT</t>
    </r>
    <r>
      <rPr>
        <sz val="8"/>
        <color theme="1"/>
        <rFont val="Calibri"/>
        <family val="2"/>
        <scheme val="minor"/>
      </rPr>
      <t xml:space="preserve"> - Export Valves</t>
    </r>
  </si>
  <si>
    <r>
      <rPr>
        <b/>
        <i/>
        <sz val="8"/>
        <color rgb="FFFF0000"/>
        <rFont val="Calibri"/>
        <family val="2"/>
        <scheme val="minor"/>
      </rPr>
      <t>9 GT</t>
    </r>
    <r>
      <rPr>
        <sz val="8"/>
        <color theme="1"/>
        <rFont val="Calibri"/>
        <family val="2"/>
        <scheme val="minor"/>
      </rPr>
      <t xml:space="preserve"> in inventory noted as OSB </t>
    </r>
  </si>
  <si>
    <r>
      <t xml:space="preserve">Includes:  </t>
    </r>
    <r>
      <rPr>
        <b/>
        <i/>
        <sz val="8"/>
        <color rgb="FFFF0000"/>
        <rFont val="Calibri"/>
        <family val="2"/>
        <scheme val="minor"/>
      </rPr>
      <t>31 GT</t>
    </r>
    <r>
      <rPr>
        <sz val="8"/>
        <color theme="1"/>
        <rFont val="Calibri"/>
        <family val="2"/>
        <scheme val="minor"/>
      </rPr>
      <t xml:space="preserve"> from </t>
    </r>
    <r>
      <rPr>
        <b/>
        <i/>
        <sz val="8"/>
        <color theme="1"/>
        <rFont val="Calibri"/>
        <family val="2"/>
        <scheme val="minor"/>
      </rPr>
      <t>405AUT</t>
    </r>
  </si>
  <si>
    <r>
      <rPr>
        <b/>
        <i/>
        <sz val="8"/>
        <color rgb="FFFF0000"/>
        <rFont val="Calibri"/>
        <family val="2"/>
        <scheme val="minor"/>
      </rPr>
      <t>57 GT</t>
    </r>
    <r>
      <rPr>
        <sz val="8"/>
        <color theme="1"/>
        <rFont val="Calibri"/>
        <family val="2"/>
        <scheme val="minor"/>
      </rPr>
      <t xml:space="preserve"> - Sucker Rods</t>
    </r>
  </si>
  <si>
    <r>
      <rPr>
        <b/>
        <i/>
        <sz val="8"/>
        <color rgb="FFFF0000"/>
        <rFont val="Calibri"/>
        <family val="2"/>
        <scheme val="minor"/>
      </rPr>
      <t>0 GT</t>
    </r>
    <r>
      <rPr>
        <b/>
        <i/>
        <sz val="8"/>
        <color theme="1"/>
        <rFont val="Calibri"/>
        <family val="2"/>
        <scheme val="minor"/>
      </rPr>
      <t xml:space="preserve"> - </t>
    </r>
    <r>
      <rPr>
        <sz val="8"/>
        <color theme="1"/>
        <rFont val="Calibri"/>
        <family val="2"/>
        <scheme val="minor"/>
      </rPr>
      <t>Bundles,</t>
    </r>
    <r>
      <rPr>
        <b/>
        <i/>
        <sz val="8"/>
        <color rgb="FFFF0000"/>
        <rFont val="Calibri"/>
        <family val="2"/>
        <scheme val="minor"/>
      </rPr>
      <t xml:space="preserve">  126 GT</t>
    </r>
    <r>
      <rPr>
        <b/>
        <i/>
        <sz val="8"/>
        <color theme="1"/>
        <rFont val="Calibri"/>
        <family val="2"/>
        <scheme val="minor"/>
      </rPr>
      <t xml:space="preserve"> -</t>
    </r>
    <r>
      <rPr>
        <sz val="8"/>
        <color theme="1"/>
        <rFont val="Calibri"/>
        <family val="2"/>
        <scheme val="minor"/>
      </rPr>
      <t xml:space="preserve"> Wire:  "Wire (Barbed Wire/Chain Fence)"  </t>
    </r>
  </si>
  <si>
    <r>
      <rPr>
        <b/>
        <i/>
        <sz val="8"/>
        <color rgb="FFFF0000"/>
        <rFont val="Calibri"/>
        <family val="2"/>
        <scheme val="minor"/>
      </rPr>
      <t>25 GT</t>
    </r>
    <r>
      <rPr>
        <b/>
        <i/>
        <sz val="8"/>
        <color theme="1"/>
        <rFont val="Calibri"/>
        <family val="2"/>
        <scheme val="minor"/>
      </rPr>
      <t xml:space="preserve">  - </t>
    </r>
    <r>
      <rPr>
        <sz val="8"/>
        <color theme="1"/>
        <rFont val="Calibri"/>
        <family val="2"/>
        <scheme val="minor"/>
      </rPr>
      <t xml:space="preserve">OSHE &amp; </t>
    </r>
    <r>
      <rPr>
        <b/>
        <i/>
        <sz val="8"/>
        <color theme="1"/>
        <rFont val="Calibri"/>
        <family val="2"/>
        <scheme val="minor"/>
      </rPr>
      <t xml:space="preserve"> </t>
    </r>
    <r>
      <rPr>
        <b/>
        <i/>
        <sz val="8"/>
        <color rgb="FFFF0000"/>
        <rFont val="Calibri"/>
        <family val="2"/>
        <scheme val="minor"/>
      </rPr>
      <t>45 GT</t>
    </r>
    <r>
      <rPr>
        <b/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 xml:space="preserve">OSHE 2 </t>
    </r>
  </si>
  <si>
    <r>
      <rPr>
        <b/>
        <i/>
        <sz val="8"/>
        <color rgb="FFFF0000"/>
        <rFont val="Calibri"/>
        <family val="2"/>
        <scheme val="minor"/>
      </rPr>
      <t>35 GT</t>
    </r>
    <r>
      <rPr>
        <sz val="8"/>
        <color theme="1"/>
        <rFont val="Calibri"/>
        <family val="2"/>
        <scheme val="minor"/>
      </rPr>
      <t xml:space="preserve"> - HMSB &amp; </t>
    </r>
    <r>
      <rPr>
        <b/>
        <i/>
        <sz val="8"/>
        <color rgb="FFFF0000"/>
        <rFont val="Calibri"/>
        <family val="2"/>
        <scheme val="minor"/>
      </rPr>
      <t xml:space="preserve">19 GT </t>
    </r>
    <r>
      <rPr>
        <b/>
        <i/>
        <sz val="8"/>
        <rFont val="Calibri"/>
        <family val="2"/>
        <scheme val="minor"/>
      </rPr>
      <t>-</t>
    </r>
    <r>
      <rPr>
        <sz val="8"/>
        <color theme="1"/>
        <rFont val="Calibri"/>
        <family val="2"/>
        <scheme val="minor"/>
      </rPr>
      <t>OSB    (</t>
    </r>
    <r>
      <rPr>
        <b/>
        <i/>
        <sz val="8"/>
        <color rgb="FFFF0000"/>
        <rFont val="Calibri"/>
        <family val="2"/>
        <scheme val="minor"/>
      </rPr>
      <t>31 GT</t>
    </r>
    <r>
      <rPr>
        <sz val="8"/>
        <color theme="1"/>
        <rFont val="Calibri"/>
        <family val="2"/>
        <scheme val="minor"/>
      </rPr>
      <t xml:space="preserve"> Export HMSB </t>
    </r>
    <r>
      <rPr>
        <b/>
        <i/>
        <sz val="8"/>
        <color rgb="FFFF0000"/>
        <rFont val="Calibri"/>
        <family val="2"/>
        <scheme val="minor"/>
      </rPr>
      <t>NOT</t>
    </r>
    <r>
      <rPr>
        <sz val="8"/>
        <color theme="1"/>
        <rFont val="Calibri"/>
        <family val="2"/>
        <scheme val="minor"/>
      </rPr>
      <t xml:space="preserve"> Included)</t>
    </r>
  </si>
  <si>
    <t>3.3.25 (Opening Stock)</t>
  </si>
  <si>
    <t>ok for Jewett</t>
  </si>
  <si>
    <t>based on T2 we have one more load to ship</t>
  </si>
  <si>
    <t>407's HMS1/2 ok for both Jewett and Gerdau</t>
  </si>
  <si>
    <t>407 needs 60 tons into Gerdau (mixed w/ sucker rods)</t>
  </si>
  <si>
    <t xml:space="preserve">402 covering load owed from Feb. </t>
  </si>
  <si>
    <t>Hou Region MST going to CMC</t>
  </si>
  <si>
    <t>407 has 2 loads of ENG</t>
  </si>
  <si>
    <t>Gerdau's Portal appears to be auto assigning 180 tons each month to 407 contract</t>
  </si>
  <si>
    <t>Coils sold export</t>
  </si>
  <si>
    <t>Madil</t>
  </si>
  <si>
    <t xml:space="preserve">Midlothian </t>
  </si>
  <si>
    <t>Optimus</t>
  </si>
  <si>
    <t>Jewett</t>
  </si>
  <si>
    <t>Tyler</t>
  </si>
  <si>
    <t>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</si>
</sst>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b/>
      <sz val="8"/>
      <color rgb="FFFF0000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color rgb="FF000000"/>
      <name val="Arial Narrow"/>
      <family val="2"/>
    </font>
    <font>
      <sz val="8"/>
      <color rgb="FF92D05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8" fillId="2" borderId="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1" fillId="3" borderId="14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right"/>
    </xf>
    <xf numFmtId="165" fontId="6" fillId="4" borderId="3" xfId="0" applyNumberFormat="1" applyFont="1" applyFill="1" applyBorder="1" applyAlignment="1">
      <alignment horizontal="left"/>
    </xf>
    <xf numFmtId="165" fontId="6" fillId="4" borderId="4" xfId="0" applyNumberFormat="1" applyFont="1" applyFill="1" applyBorder="1" applyAlignment="1">
      <alignment horizontal="left"/>
    </xf>
    <xf numFmtId="165" fontId="6" fillId="4" borderId="4" xfId="0" applyNumberFormat="1" applyFont="1" applyFill="1" applyBorder="1" applyAlignment="1">
      <alignment horizontal="right"/>
    </xf>
    <xf numFmtId="38" fontId="5" fillId="8" borderId="39" xfId="0" applyNumberFormat="1" applyFont="1" applyFill="1" applyBorder="1" applyAlignment="1">
      <alignment horizontal="center" vertical="center"/>
    </xf>
    <xf numFmtId="38" fontId="5" fillId="3" borderId="39" xfId="0" applyNumberFormat="1" applyFont="1" applyFill="1" applyBorder="1" applyAlignment="1">
      <alignment horizontal="center" vertical="center"/>
    </xf>
    <xf numFmtId="38" fontId="5" fillId="8" borderId="35" xfId="0" applyNumberFormat="1" applyFont="1" applyFill="1" applyBorder="1" applyAlignment="1">
      <alignment horizontal="center" vertical="center"/>
    </xf>
    <xf numFmtId="38" fontId="5" fillId="8" borderId="40" xfId="0" applyNumberFormat="1" applyFont="1" applyFill="1" applyBorder="1" applyAlignment="1">
      <alignment horizontal="center" vertical="center"/>
    </xf>
    <xf numFmtId="38" fontId="5" fillId="8" borderId="47" xfId="0" applyNumberFormat="1" applyFont="1" applyFill="1" applyBorder="1" applyAlignment="1">
      <alignment horizontal="center" vertical="center"/>
    </xf>
    <xf numFmtId="38" fontId="5" fillId="8" borderId="50" xfId="0" applyNumberFormat="1" applyFont="1" applyFill="1" applyBorder="1" applyAlignment="1">
      <alignment horizontal="center" vertical="center"/>
    </xf>
    <xf numFmtId="38" fontId="5" fillId="8" borderId="36" xfId="0" applyNumberFormat="1" applyFont="1" applyFill="1" applyBorder="1" applyAlignment="1">
      <alignment horizontal="center" vertical="center"/>
    </xf>
    <xf numFmtId="38" fontId="5" fillId="8" borderId="20" xfId="0" applyNumberFormat="1" applyFont="1" applyFill="1" applyBorder="1" applyAlignment="1">
      <alignment horizontal="center" vertical="center"/>
    </xf>
    <xf numFmtId="38" fontId="5" fillId="8" borderId="24" xfId="0" applyNumberFormat="1" applyFont="1" applyFill="1" applyBorder="1" applyAlignment="1">
      <alignment horizontal="center" vertical="center"/>
    </xf>
    <xf numFmtId="38" fontId="5" fillId="8" borderId="2" xfId="0" applyNumberFormat="1" applyFont="1" applyFill="1" applyBorder="1" applyAlignment="1">
      <alignment horizontal="center" vertical="center"/>
    </xf>
    <xf numFmtId="38" fontId="5" fillId="8" borderId="37" xfId="0" applyNumberFormat="1" applyFont="1" applyFill="1" applyBorder="1" applyAlignment="1">
      <alignment horizontal="center" vertical="center"/>
    </xf>
    <xf numFmtId="38" fontId="5" fillId="8" borderId="21" xfId="0" applyNumberFormat="1" applyFont="1" applyFill="1" applyBorder="1" applyAlignment="1">
      <alignment horizontal="center" vertical="center"/>
    </xf>
    <xf numFmtId="38" fontId="5" fillId="8" borderId="33" xfId="0" applyNumberFormat="1" applyFont="1" applyFill="1" applyBorder="1" applyAlignment="1">
      <alignment horizontal="center" vertical="center"/>
    </xf>
    <xf numFmtId="38" fontId="6" fillId="2" borderId="38" xfId="0" applyNumberFormat="1" applyFont="1" applyFill="1" applyBorder="1" applyAlignment="1">
      <alignment horizontal="center" vertical="center"/>
    </xf>
    <xf numFmtId="38" fontId="6" fillId="2" borderId="17" xfId="0" applyNumberFormat="1" applyFont="1" applyFill="1" applyBorder="1" applyAlignment="1">
      <alignment horizontal="center" vertical="center"/>
    </xf>
    <xf numFmtId="38" fontId="6" fillId="2" borderId="11" xfId="0" applyNumberFormat="1" applyFont="1" applyFill="1" applyBorder="1" applyAlignment="1">
      <alignment horizontal="center" vertical="center"/>
    </xf>
    <xf numFmtId="38" fontId="5" fillId="8" borderId="22" xfId="0" applyNumberFormat="1" applyFont="1" applyFill="1" applyBorder="1" applyAlignment="1">
      <alignment horizontal="center" vertical="center"/>
    </xf>
    <xf numFmtId="38" fontId="5" fillId="8" borderId="48" xfId="0" applyNumberFormat="1" applyFont="1" applyFill="1" applyBorder="1" applyAlignment="1">
      <alignment horizontal="center" vertical="center"/>
    </xf>
    <xf numFmtId="38" fontId="5" fillId="3" borderId="36" xfId="0" applyNumberFormat="1" applyFont="1" applyFill="1" applyBorder="1" applyAlignment="1">
      <alignment horizontal="center" vertical="center"/>
    </xf>
    <xf numFmtId="38" fontId="5" fillId="8" borderId="23" xfId="0" applyNumberFormat="1" applyFont="1" applyFill="1" applyBorder="1" applyAlignment="1">
      <alignment horizontal="center" vertical="center"/>
    </xf>
    <xf numFmtId="38" fontId="5" fillId="3" borderId="37" xfId="0" applyNumberFormat="1" applyFont="1" applyFill="1" applyBorder="1" applyAlignment="1">
      <alignment horizontal="center" vertical="center"/>
    </xf>
    <xf numFmtId="38" fontId="5" fillId="8" borderId="6" xfId="0" applyNumberFormat="1" applyFont="1" applyFill="1" applyBorder="1" applyAlignment="1">
      <alignment horizontal="center" vertical="center"/>
    </xf>
    <xf numFmtId="38" fontId="5" fillId="8" borderId="52" xfId="0" applyNumberFormat="1" applyFont="1" applyFill="1" applyBorder="1" applyAlignment="1">
      <alignment horizontal="center" vertical="center"/>
    </xf>
    <xf numFmtId="38" fontId="5" fillId="8" borderId="53" xfId="0" applyNumberFormat="1" applyFont="1" applyFill="1" applyBorder="1" applyAlignment="1">
      <alignment horizontal="center" vertical="center"/>
    </xf>
    <xf numFmtId="38" fontId="6" fillId="2" borderId="8" xfId="0" applyNumberFormat="1" applyFont="1" applyFill="1" applyBorder="1" applyAlignment="1">
      <alignment horizontal="center" vertical="center"/>
    </xf>
    <xf numFmtId="38" fontId="6" fillId="2" borderId="34" xfId="0" applyNumberFormat="1" applyFont="1" applyFill="1" applyBorder="1" applyAlignment="1">
      <alignment horizontal="center" vertical="center"/>
    </xf>
    <xf numFmtId="38" fontId="6" fillId="2" borderId="32" xfId="0" applyNumberFormat="1" applyFont="1" applyFill="1" applyBorder="1" applyAlignment="1">
      <alignment horizontal="center" vertical="center"/>
    </xf>
    <xf numFmtId="38" fontId="5" fillId="3" borderId="41" xfId="0" applyNumberFormat="1" applyFont="1" applyFill="1" applyBorder="1" applyAlignment="1">
      <alignment horizontal="center" vertical="center"/>
    </xf>
    <xf numFmtId="38" fontId="6" fillId="8" borderId="25" xfId="0" applyNumberFormat="1" applyFont="1" applyFill="1" applyBorder="1" applyAlignment="1">
      <alignment horizontal="center" vertical="center"/>
    </xf>
    <xf numFmtId="38" fontId="5" fillId="3" borderId="25" xfId="0" applyNumberFormat="1" applyFont="1" applyFill="1" applyBorder="1" applyAlignment="1">
      <alignment horizontal="center" vertical="center"/>
    </xf>
    <xf numFmtId="38" fontId="5" fillId="3" borderId="42" xfId="0" applyNumberFormat="1" applyFont="1" applyFill="1" applyBorder="1" applyAlignment="1">
      <alignment horizontal="center" vertical="center"/>
    </xf>
    <xf numFmtId="38" fontId="6" fillId="8" borderId="26" xfId="0" applyNumberFormat="1" applyFont="1" applyFill="1" applyBorder="1" applyAlignment="1">
      <alignment horizontal="center" vertical="center"/>
    </xf>
    <xf numFmtId="38" fontId="6" fillId="2" borderId="43" xfId="0" applyNumberFormat="1" applyFont="1" applyFill="1" applyBorder="1" applyAlignment="1">
      <alignment horizontal="center" vertical="center"/>
    </xf>
    <xf numFmtId="38" fontId="6" fillId="2" borderId="27" xfId="0" applyNumberFormat="1" applyFont="1" applyFill="1" applyBorder="1" applyAlignment="1">
      <alignment horizontal="center" vertical="center"/>
    </xf>
    <xf numFmtId="38" fontId="5" fillId="3" borderId="44" xfId="0" applyNumberFormat="1" applyFont="1" applyFill="1" applyBorder="1" applyAlignment="1">
      <alignment horizontal="center" vertical="center"/>
    </xf>
    <xf numFmtId="38" fontId="5" fillId="3" borderId="26" xfId="0" applyNumberFormat="1" applyFont="1" applyFill="1" applyBorder="1" applyAlignment="1">
      <alignment horizontal="center" vertical="center"/>
    </xf>
    <xf numFmtId="38" fontId="5" fillId="3" borderId="45" xfId="0" applyNumberFormat="1" applyFont="1" applyFill="1" applyBorder="1" applyAlignment="1">
      <alignment horizontal="center" vertical="center"/>
    </xf>
    <xf numFmtId="38" fontId="6" fillId="8" borderId="29" xfId="0" applyNumberFormat="1" applyFont="1" applyFill="1" applyBorder="1" applyAlignment="1">
      <alignment horizontal="center" vertical="center"/>
    </xf>
    <xf numFmtId="38" fontId="6" fillId="2" borderId="46" xfId="0" applyNumberFormat="1" applyFont="1" applyFill="1" applyBorder="1" applyAlignment="1">
      <alignment horizontal="center" vertical="center"/>
    </xf>
    <xf numFmtId="38" fontId="6" fillId="2" borderId="19" xfId="0" applyNumberFormat="1" applyFont="1" applyFill="1" applyBorder="1" applyAlignment="1">
      <alignment horizontal="center" vertical="center"/>
    </xf>
    <xf numFmtId="38" fontId="6" fillId="2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38" fontId="5" fillId="3" borderId="28" xfId="0" applyNumberFormat="1" applyFont="1" applyFill="1" applyBorder="1" applyAlignment="1">
      <alignment horizontal="center" vertical="center"/>
    </xf>
    <xf numFmtId="0" fontId="4" fillId="6" borderId="54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1" fillId="10" borderId="55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 wrapText="1"/>
    </xf>
    <xf numFmtId="38" fontId="5" fillId="8" borderId="49" xfId="0" applyNumberFormat="1" applyFont="1" applyFill="1" applyBorder="1" applyAlignment="1">
      <alignment horizontal="center" vertical="center"/>
    </xf>
    <xf numFmtId="38" fontId="5" fillId="8" borderId="15" xfId="0" applyNumberFormat="1" applyFont="1" applyFill="1" applyBorder="1" applyAlignment="1">
      <alignment horizontal="center" vertical="center"/>
    </xf>
    <xf numFmtId="38" fontId="5" fillId="8" borderId="16" xfId="0" applyNumberFormat="1" applyFont="1" applyFill="1" applyBorder="1" applyAlignment="1">
      <alignment horizontal="center" vertical="center"/>
    </xf>
    <xf numFmtId="38" fontId="5" fillId="8" borderId="18" xfId="0" applyNumberFormat="1" applyFont="1" applyFill="1" applyBorder="1" applyAlignment="1">
      <alignment horizontal="center" vertical="center"/>
    </xf>
    <xf numFmtId="38" fontId="5" fillId="8" borderId="5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7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38" fontId="5" fillId="3" borderId="56" xfId="0" applyNumberFormat="1" applyFont="1" applyFill="1" applyBorder="1" applyAlignment="1">
      <alignment horizontal="center" vertical="center"/>
    </xf>
    <xf numFmtId="38" fontId="5" fillId="3" borderId="57" xfId="0" applyNumberFormat="1" applyFont="1" applyFill="1" applyBorder="1" applyAlignment="1">
      <alignment horizontal="center" vertical="center"/>
    </xf>
    <xf numFmtId="38" fontId="5" fillId="3" borderId="58" xfId="0" applyNumberFormat="1" applyFont="1" applyFill="1" applyBorder="1" applyAlignment="1">
      <alignment horizontal="center" vertical="center"/>
    </xf>
    <xf numFmtId="38" fontId="12" fillId="2" borderId="14" xfId="0" applyNumberFormat="1" applyFont="1" applyFill="1" applyBorder="1" applyAlignment="1">
      <alignment horizontal="center" vertical="center"/>
    </xf>
    <xf numFmtId="38" fontId="12" fillId="3" borderId="25" xfId="0" applyNumberFormat="1" applyFont="1" applyFill="1" applyBorder="1" applyAlignment="1">
      <alignment horizontal="center" vertical="center"/>
    </xf>
    <xf numFmtId="38" fontId="12" fillId="3" borderId="26" xfId="0" applyNumberFormat="1" applyFont="1" applyFill="1" applyBorder="1" applyAlignment="1">
      <alignment horizontal="center" vertical="center"/>
    </xf>
    <xf numFmtId="38" fontId="12" fillId="2" borderId="27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 wrapText="1"/>
    </xf>
    <xf numFmtId="38" fontId="6" fillId="3" borderId="49" xfId="0" applyNumberFormat="1" applyFont="1" applyFill="1" applyBorder="1" applyAlignment="1">
      <alignment horizontal="center" vertical="center"/>
    </xf>
    <xf numFmtId="38" fontId="6" fillId="3" borderId="15" xfId="0" applyNumberFormat="1" applyFont="1" applyFill="1" applyBorder="1" applyAlignment="1">
      <alignment horizontal="center" vertical="center"/>
    </xf>
    <xf numFmtId="38" fontId="6" fillId="3" borderId="18" xfId="0" applyNumberFormat="1" applyFont="1" applyFill="1" applyBorder="1" applyAlignment="1">
      <alignment horizontal="center" vertical="center"/>
    </xf>
    <xf numFmtId="38" fontId="6" fillId="3" borderId="16" xfId="0" applyNumberFormat="1" applyFont="1" applyFill="1" applyBorder="1" applyAlignment="1">
      <alignment horizontal="center" vertical="center"/>
    </xf>
    <xf numFmtId="38" fontId="6" fillId="3" borderId="47" xfId="0" applyNumberFormat="1" applyFont="1" applyFill="1" applyBorder="1" applyAlignment="1">
      <alignment horizontal="center" vertical="center"/>
    </xf>
    <xf numFmtId="38" fontId="6" fillId="3" borderId="24" xfId="0" applyNumberFormat="1" applyFont="1" applyFill="1" applyBorder="1" applyAlignment="1">
      <alignment horizontal="center" vertical="center"/>
    </xf>
    <xf numFmtId="38" fontId="6" fillId="3" borderId="23" xfId="0" applyNumberFormat="1" applyFont="1" applyFill="1" applyBorder="1" applyAlignment="1">
      <alignment horizontal="center" vertical="center"/>
    </xf>
    <xf numFmtId="38" fontId="6" fillId="3" borderId="3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/>
    <xf numFmtId="0" fontId="2" fillId="0" borderId="60" xfId="0" applyFont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right"/>
    </xf>
    <xf numFmtId="38" fontId="5" fillId="3" borderId="62" xfId="0" applyNumberFormat="1" applyFont="1" applyFill="1" applyBorder="1" applyAlignment="1">
      <alignment horizontal="center" vertical="center"/>
    </xf>
    <xf numFmtId="38" fontId="6" fillId="3" borderId="62" xfId="0" applyNumberFormat="1" applyFont="1" applyFill="1" applyBorder="1" applyAlignment="1">
      <alignment horizontal="center" vertical="center"/>
    </xf>
    <xf numFmtId="38" fontId="5" fillId="8" borderId="58" xfId="0" applyNumberFormat="1" applyFont="1" applyFill="1" applyBorder="1" applyAlignment="1">
      <alignment horizontal="center" vertical="center"/>
    </xf>
    <xf numFmtId="38" fontId="5" fillId="8" borderId="65" xfId="0" applyNumberFormat="1" applyFont="1" applyFill="1" applyBorder="1" applyAlignment="1">
      <alignment horizontal="center" vertical="center"/>
    </xf>
    <xf numFmtId="38" fontId="5" fillId="8" borderId="6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8" fontId="6" fillId="3" borderId="63" xfId="0" applyNumberFormat="1" applyFont="1" applyFill="1" applyBorder="1" applyAlignment="1">
      <alignment horizontal="center" vertical="center"/>
    </xf>
    <xf numFmtId="38" fontId="13" fillId="3" borderId="25" xfId="0" applyNumberFormat="1" applyFont="1" applyFill="1" applyBorder="1" applyAlignment="1">
      <alignment horizontal="center" vertical="center"/>
    </xf>
    <xf numFmtId="38" fontId="13" fillId="3" borderId="2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38" fontId="5" fillId="3" borderId="70" xfId="0" applyNumberFormat="1" applyFont="1" applyFill="1" applyBorder="1" applyAlignment="1">
      <alignment horizontal="center" vertical="center"/>
    </xf>
    <xf numFmtId="38" fontId="5" fillId="3" borderId="72" xfId="0" applyNumberFormat="1" applyFont="1" applyFill="1" applyBorder="1" applyAlignment="1">
      <alignment horizontal="center" vertical="center"/>
    </xf>
    <xf numFmtId="38" fontId="6" fillId="8" borderId="14" xfId="0" applyNumberFormat="1" applyFont="1" applyFill="1" applyBorder="1" applyAlignment="1">
      <alignment horizontal="center" vertical="center"/>
    </xf>
    <xf numFmtId="38" fontId="6" fillId="2" borderId="74" xfId="0" applyNumberFormat="1" applyFont="1" applyFill="1" applyBorder="1" applyAlignment="1">
      <alignment horizontal="center" vertical="center"/>
    </xf>
    <xf numFmtId="38" fontId="6" fillId="0" borderId="28" xfId="0" applyNumberFormat="1" applyFont="1" applyFill="1" applyBorder="1" applyAlignment="1">
      <alignment horizontal="center" vertical="center"/>
    </xf>
    <xf numFmtId="38" fontId="6" fillId="0" borderId="25" xfId="0" applyNumberFormat="1" applyFont="1" applyFill="1" applyBorder="1" applyAlignment="1">
      <alignment horizontal="center" vertical="center"/>
    </xf>
    <xf numFmtId="38" fontId="6" fillId="0" borderId="26" xfId="0" applyNumberFormat="1" applyFont="1" applyFill="1" applyBorder="1" applyAlignment="1">
      <alignment horizontal="center" vertical="center"/>
    </xf>
    <xf numFmtId="38" fontId="6" fillId="2" borderId="75" xfId="0" applyNumberFormat="1" applyFont="1" applyFill="1" applyBorder="1" applyAlignment="1">
      <alignment horizontal="center" vertical="center"/>
    </xf>
    <xf numFmtId="0" fontId="16" fillId="0" borderId="0" xfId="0" applyFont="1" applyFill="1"/>
    <xf numFmtId="38" fontId="12" fillId="5" borderId="76" xfId="0" applyNumberFormat="1" applyFont="1" applyFill="1" applyBorder="1" applyAlignment="1">
      <alignment horizontal="center" vertical="center"/>
    </xf>
    <xf numFmtId="38" fontId="12" fillId="5" borderId="77" xfId="0" applyNumberFormat="1" applyFont="1" applyFill="1" applyBorder="1" applyAlignment="1">
      <alignment horizontal="center" vertical="center"/>
    </xf>
    <xf numFmtId="38" fontId="12" fillId="5" borderId="78" xfId="0" applyNumberFormat="1" applyFont="1" applyFill="1" applyBorder="1" applyAlignment="1">
      <alignment horizontal="center" vertical="center"/>
    </xf>
    <xf numFmtId="38" fontId="12" fillId="5" borderId="79" xfId="0" applyNumberFormat="1" applyFont="1" applyFill="1" applyBorder="1" applyAlignment="1">
      <alignment horizontal="center" vertical="center"/>
    </xf>
    <xf numFmtId="0" fontId="4" fillId="0" borderId="0" xfId="0" applyFont="1" applyFill="1"/>
    <xf numFmtId="165" fontId="6" fillId="4" borderId="3" xfId="0" applyNumberFormat="1" applyFont="1" applyFill="1" applyBorder="1" applyAlignment="1">
      <alignment horizontal="right"/>
    </xf>
    <xf numFmtId="0" fontId="18" fillId="11" borderId="14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38" fontId="5" fillId="8" borderId="82" xfId="0" applyNumberFormat="1" applyFont="1" applyFill="1" applyBorder="1" applyAlignment="1">
      <alignment horizontal="center" vertical="center"/>
    </xf>
    <xf numFmtId="38" fontId="6" fillId="2" borderId="83" xfId="0" applyNumberFormat="1" applyFont="1" applyFill="1" applyBorder="1" applyAlignment="1">
      <alignment horizontal="center" vertical="center"/>
    </xf>
    <xf numFmtId="38" fontId="5" fillId="8" borderId="84" xfId="0" applyNumberFormat="1" applyFont="1" applyFill="1" applyBorder="1" applyAlignment="1">
      <alignment horizontal="center" vertical="center"/>
    </xf>
    <xf numFmtId="38" fontId="5" fillId="8" borderId="85" xfId="0" applyNumberFormat="1" applyFont="1" applyFill="1" applyBorder="1" applyAlignment="1">
      <alignment horizontal="center" vertical="center"/>
    </xf>
    <xf numFmtId="38" fontId="6" fillId="2" borderId="86" xfId="0" applyNumberFormat="1" applyFont="1" applyFill="1" applyBorder="1" applyAlignment="1">
      <alignment horizontal="center" vertical="center"/>
    </xf>
    <xf numFmtId="38" fontId="6" fillId="2" borderId="89" xfId="0" applyNumberFormat="1" applyFont="1" applyFill="1" applyBorder="1" applyAlignment="1">
      <alignment horizontal="center" vertical="center"/>
    </xf>
    <xf numFmtId="38" fontId="6" fillId="2" borderId="9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quotePrefix="1" applyNumberFormat="1" applyFont="1" applyFill="1" applyBorder="1" applyAlignment="1">
      <alignment horizontal="center" vertical="center" wrapText="1"/>
    </xf>
    <xf numFmtId="38" fontId="5" fillId="8" borderId="39" xfId="0" applyNumberFormat="1" applyFont="1" applyFill="1" applyBorder="1" applyAlignment="1">
      <alignment horizontal="center" vertical="center"/>
    </xf>
    <xf numFmtId="38" fontId="5" fillId="8" borderId="36" xfId="0" applyNumberFormat="1" applyFont="1" applyFill="1" applyBorder="1" applyAlignment="1">
      <alignment horizontal="center" vertical="center"/>
    </xf>
    <xf numFmtId="38" fontId="5" fillId="3" borderId="56" xfId="0" applyNumberFormat="1" applyFont="1" applyFill="1" applyBorder="1" applyAlignment="1">
      <alignment horizontal="center" vertical="center"/>
    </xf>
    <xf numFmtId="38" fontId="5" fillId="8" borderId="20" xfId="0" applyNumberFormat="1" applyFont="1" applyFill="1" applyBorder="1" applyAlignment="1">
      <alignment horizontal="center" vertical="center"/>
    </xf>
    <xf numFmtId="38" fontId="5" fillId="8" borderId="33" xfId="0" applyNumberFormat="1" applyFont="1" applyFill="1" applyBorder="1" applyAlignment="1">
      <alignment horizontal="center" vertical="center"/>
    </xf>
    <xf numFmtId="38" fontId="5" fillId="8" borderId="15" xfId="0" applyNumberFormat="1" applyFont="1" applyFill="1" applyBorder="1" applyAlignment="1">
      <alignment horizontal="center" vertical="center"/>
    </xf>
    <xf numFmtId="38" fontId="5" fillId="8" borderId="16" xfId="0" applyNumberFormat="1" applyFont="1" applyFill="1" applyBorder="1" applyAlignment="1">
      <alignment horizontal="center" vertical="center"/>
    </xf>
    <xf numFmtId="38" fontId="5" fillId="8" borderId="39" xfId="0" applyNumberFormat="1" applyFont="1" applyFill="1" applyBorder="1" applyAlignment="1">
      <alignment horizontal="center" vertical="center"/>
    </xf>
    <xf numFmtId="38" fontId="5" fillId="8" borderId="36" xfId="0" applyNumberFormat="1" applyFont="1" applyFill="1" applyBorder="1" applyAlignment="1">
      <alignment horizontal="center" vertical="center"/>
    </xf>
    <xf numFmtId="38" fontId="5" fillId="8" borderId="20" xfId="0" applyNumberFormat="1" applyFont="1" applyFill="1" applyBorder="1" applyAlignment="1">
      <alignment horizontal="center" vertical="center"/>
    </xf>
    <xf numFmtId="38" fontId="5" fillId="8" borderId="15" xfId="0" applyNumberFormat="1" applyFont="1" applyFill="1" applyBorder="1" applyAlignment="1">
      <alignment horizontal="center" vertical="center"/>
    </xf>
    <xf numFmtId="38" fontId="12" fillId="3" borderId="28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6" fillId="4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wrapText="1"/>
    </xf>
    <xf numFmtId="0" fontId="7" fillId="5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1" fillId="3" borderId="14" xfId="0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right"/>
    </xf>
    <xf numFmtId="165" fontId="6" fillId="4" borderId="3" xfId="0" applyNumberFormat="1" applyFont="1" applyFill="1" applyBorder="1" applyAlignment="1">
      <alignment horizontal="left"/>
    </xf>
    <xf numFmtId="165" fontId="6" fillId="4" borderId="4" xfId="0" applyNumberFormat="1" applyFont="1" applyFill="1" applyBorder="1" applyAlignment="1">
      <alignment horizontal="left"/>
    </xf>
    <xf numFmtId="165" fontId="6" fillId="4" borderId="4" xfId="0" applyNumberFormat="1" applyFont="1" applyFill="1" applyBorder="1" applyAlignment="1">
      <alignment horizontal="right"/>
    </xf>
    <xf numFmtId="38" fontId="5" fillId="8" borderId="39" xfId="0" applyNumberFormat="1" applyFont="1" applyFill="1" applyBorder="1" applyAlignment="1">
      <alignment horizontal="center" vertical="center"/>
    </xf>
    <xf numFmtId="38" fontId="5" fillId="8" borderId="36" xfId="0" applyNumberFormat="1" applyFont="1" applyFill="1" applyBorder="1" applyAlignment="1">
      <alignment horizontal="center" vertical="center"/>
    </xf>
    <xf numFmtId="38" fontId="5" fillId="8" borderId="20" xfId="0" applyNumberFormat="1" applyFont="1" applyFill="1" applyBorder="1" applyAlignment="1">
      <alignment horizontal="center" vertical="center"/>
    </xf>
    <xf numFmtId="38" fontId="5" fillId="8" borderId="24" xfId="0" applyNumberFormat="1" applyFont="1" applyFill="1" applyBorder="1" applyAlignment="1">
      <alignment horizontal="center" vertical="center"/>
    </xf>
    <xf numFmtId="38" fontId="5" fillId="8" borderId="37" xfId="0" applyNumberFormat="1" applyFont="1" applyFill="1" applyBorder="1" applyAlignment="1">
      <alignment horizontal="center" vertical="center"/>
    </xf>
    <xf numFmtId="38" fontId="5" fillId="8" borderId="21" xfId="0" applyNumberFormat="1" applyFont="1" applyFill="1" applyBorder="1" applyAlignment="1">
      <alignment horizontal="center" vertical="center"/>
    </xf>
    <xf numFmtId="38" fontId="5" fillId="8" borderId="33" xfId="0" applyNumberFormat="1" applyFont="1" applyFill="1" applyBorder="1" applyAlignment="1">
      <alignment horizontal="center" vertical="center"/>
    </xf>
    <xf numFmtId="38" fontId="6" fillId="2" borderId="38" xfId="0" applyNumberFormat="1" applyFont="1" applyFill="1" applyBorder="1" applyAlignment="1">
      <alignment horizontal="center" vertical="center"/>
    </xf>
    <xf numFmtId="38" fontId="6" fillId="2" borderId="17" xfId="0" applyNumberFormat="1" applyFont="1" applyFill="1" applyBorder="1" applyAlignment="1">
      <alignment horizontal="center" vertical="center"/>
    </xf>
    <xf numFmtId="38" fontId="6" fillId="2" borderId="11" xfId="0" applyNumberFormat="1" applyFont="1" applyFill="1" applyBorder="1" applyAlignment="1">
      <alignment horizontal="center" vertical="center"/>
    </xf>
    <xf numFmtId="38" fontId="5" fillId="8" borderId="23" xfId="0" applyNumberFormat="1" applyFont="1" applyFill="1" applyBorder="1" applyAlignment="1">
      <alignment horizontal="center" vertical="center"/>
    </xf>
    <xf numFmtId="38" fontId="6" fillId="2" borderId="8" xfId="0" applyNumberFormat="1" applyFont="1" applyFill="1" applyBorder="1" applyAlignment="1">
      <alignment horizontal="center" vertical="center"/>
    </xf>
    <xf numFmtId="38" fontId="5" fillId="8" borderId="12" xfId="0" applyNumberFormat="1" applyFont="1" applyFill="1" applyBorder="1" applyAlignment="1">
      <alignment horizontal="center" vertical="center"/>
    </xf>
    <xf numFmtId="38" fontId="5" fillId="3" borderId="41" xfId="0" applyNumberFormat="1" applyFont="1" applyFill="1" applyBorder="1" applyAlignment="1">
      <alignment horizontal="center" vertical="center"/>
    </xf>
    <xf numFmtId="38" fontId="6" fillId="8" borderId="25" xfId="0" applyNumberFormat="1" applyFont="1" applyFill="1" applyBorder="1" applyAlignment="1">
      <alignment horizontal="center" vertical="center"/>
    </xf>
    <xf numFmtId="38" fontId="5" fillId="3" borderId="25" xfId="0" applyNumberFormat="1" applyFont="1" applyFill="1" applyBorder="1" applyAlignment="1">
      <alignment horizontal="center" vertical="center"/>
    </xf>
    <xf numFmtId="38" fontId="5" fillId="8" borderId="13" xfId="0" applyNumberFormat="1" applyFont="1" applyFill="1" applyBorder="1" applyAlignment="1">
      <alignment horizontal="center" vertical="center"/>
    </xf>
    <xf numFmtId="38" fontId="5" fillId="3" borderId="42" xfId="0" applyNumberFormat="1" applyFont="1" applyFill="1" applyBorder="1" applyAlignment="1">
      <alignment horizontal="center" vertical="center"/>
    </xf>
    <xf numFmtId="38" fontId="6" fillId="8" borderId="26" xfId="0" applyNumberFormat="1" applyFont="1" applyFill="1" applyBorder="1" applyAlignment="1">
      <alignment horizontal="center" vertical="center"/>
    </xf>
    <xf numFmtId="38" fontId="6" fillId="2" borderId="43" xfId="0" applyNumberFormat="1" applyFont="1" applyFill="1" applyBorder="1" applyAlignment="1">
      <alignment horizontal="center" vertical="center"/>
    </xf>
    <xf numFmtId="38" fontId="6" fillId="2" borderId="27" xfId="0" applyNumberFormat="1" applyFont="1" applyFill="1" applyBorder="1" applyAlignment="1">
      <alignment horizontal="center" vertical="center"/>
    </xf>
    <xf numFmtId="38" fontId="5" fillId="3" borderId="44" xfId="0" applyNumberFormat="1" applyFont="1" applyFill="1" applyBorder="1" applyAlignment="1">
      <alignment horizontal="center" vertical="center"/>
    </xf>
    <xf numFmtId="38" fontId="5" fillId="3" borderId="26" xfId="0" applyNumberFormat="1" applyFont="1" applyFill="1" applyBorder="1" applyAlignment="1">
      <alignment horizontal="center" vertical="center"/>
    </xf>
    <xf numFmtId="38" fontId="5" fillId="3" borderId="45" xfId="0" applyNumberFormat="1" applyFont="1" applyFill="1" applyBorder="1" applyAlignment="1">
      <alignment horizontal="center" vertical="center"/>
    </xf>
    <xf numFmtId="38" fontId="6" fillId="8" borderId="29" xfId="0" applyNumberFormat="1" applyFont="1" applyFill="1" applyBorder="1" applyAlignment="1">
      <alignment horizontal="center" vertical="center"/>
    </xf>
    <xf numFmtId="38" fontId="6" fillId="2" borderId="31" xfId="0" applyNumberFormat="1" applyFont="1" applyFill="1" applyBorder="1" applyAlignment="1">
      <alignment horizontal="center" vertical="center"/>
    </xf>
    <xf numFmtId="38" fontId="6" fillId="2" borderId="46" xfId="0" applyNumberFormat="1" applyFont="1" applyFill="1" applyBorder="1" applyAlignment="1">
      <alignment horizontal="center" vertical="center"/>
    </xf>
    <xf numFmtId="38" fontId="6" fillId="2" borderId="19" xfId="0" applyNumberFormat="1" applyFont="1" applyFill="1" applyBorder="1" applyAlignment="1">
      <alignment horizontal="center" vertical="center"/>
    </xf>
    <xf numFmtId="38" fontId="6" fillId="2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38" fontId="5" fillId="3" borderId="28" xfId="0" applyNumberFormat="1" applyFont="1" applyFill="1" applyBorder="1" applyAlignment="1">
      <alignment horizontal="center" vertical="center"/>
    </xf>
    <xf numFmtId="38" fontId="5" fillId="8" borderId="15" xfId="0" applyNumberFormat="1" applyFont="1" applyFill="1" applyBorder="1" applyAlignment="1">
      <alignment horizontal="center" vertical="center"/>
    </xf>
    <xf numFmtId="38" fontId="5" fillId="8" borderId="16" xfId="0" applyNumberFormat="1" applyFont="1" applyFill="1" applyBorder="1" applyAlignment="1">
      <alignment horizontal="center" vertical="center"/>
    </xf>
    <xf numFmtId="38" fontId="5" fillId="8" borderId="1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7" fillId="7" borderId="14" xfId="0" applyFont="1" applyFill="1" applyBorder="1" applyAlignment="1">
      <alignment horizontal="center" vertical="center" wrapText="1"/>
    </xf>
    <xf numFmtId="38" fontId="6" fillId="3" borderId="14" xfId="0" applyNumberFormat="1" applyFont="1" applyFill="1" applyBorder="1" applyAlignment="1">
      <alignment horizontal="center" vertical="center"/>
    </xf>
    <xf numFmtId="38" fontId="5" fillId="3" borderId="56" xfId="0" applyNumberFormat="1" applyFont="1" applyFill="1" applyBorder="1" applyAlignment="1">
      <alignment horizontal="center" vertical="center"/>
    </xf>
    <xf numFmtId="38" fontId="5" fillId="3" borderId="57" xfId="0" applyNumberFormat="1" applyFont="1" applyFill="1" applyBorder="1" applyAlignment="1">
      <alignment horizontal="center" vertical="center"/>
    </xf>
    <xf numFmtId="38" fontId="5" fillId="3" borderId="58" xfId="0" applyNumberFormat="1" applyFont="1" applyFill="1" applyBorder="1" applyAlignment="1">
      <alignment horizontal="center" vertical="center"/>
    </xf>
    <xf numFmtId="38" fontId="12" fillId="2" borderId="14" xfId="0" applyNumberFormat="1" applyFont="1" applyFill="1" applyBorder="1" applyAlignment="1">
      <alignment horizontal="center" vertical="center"/>
    </xf>
    <xf numFmtId="38" fontId="12" fillId="3" borderId="25" xfId="0" applyNumberFormat="1" applyFont="1" applyFill="1" applyBorder="1" applyAlignment="1">
      <alignment horizontal="center" vertical="center"/>
    </xf>
    <xf numFmtId="38" fontId="12" fillId="3" borderId="26" xfId="0" applyNumberFormat="1" applyFont="1" applyFill="1" applyBorder="1" applyAlignment="1">
      <alignment horizontal="center" vertical="center"/>
    </xf>
    <xf numFmtId="38" fontId="12" fillId="2" borderId="27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38" fontId="5" fillId="8" borderId="59" xfId="0" applyNumberFormat="1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 wrapText="1"/>
    </xf>
    <xf numFmtId="38" fontId="6" fillId="3" borderId="25" xfId="0" applyNumberFormat="1" applyFont="1" applyFill="1" applyBorder="1" applyAlignment="1">
      <alignment horizontal="center" vertical="center"/>
    </xf>
    <xf numFmtId="38" fontId="6" fillId="3" borderId="26" xfId="0" applyNumberFormat="1" applyFont="1" applyFill="1" applyBorder="1" applyAlignment="1">
      <alignment horizontal="center" vertical="center"/>
    </xf>
    <xf numFmtId="38" fontId="2" fillId="0" borderId="0" xfId="0" applyNumberFormat="1" applyFont="1"/>
    <xf numFmtId="0" fontId="4" fillId="0" borderId="0" xfId="0" applyFont="1" applyFill="1" applyAlignment="1">
      <alignment vertical="center"/>
    </xf>
    <xf numFmtId="0" fontId="2" fillId="0" borderId="0" xfId="0" applyFont="1" applyFill="1"/>
    <xf numFmtId="38" fontId="5" fillId="8" borderId="65" xfId="0" applyNumberFormat="1" applyFont="1" applyFill="1" applyBorder="1" applyAlignment="1">
      <alignment horizontal="center" vertical="center"/>
    </xf>
    <xf numFmtId="0" fontId="2" fillId="0" borderId="61" xfId="0" applyFont="1" applyBorder="1"/>
    <xf numFmtId="0" fontId="2" fillId="0" borderId="0" xfId="0" applyFont="1" applyBorder="1"/>
    <xf numFmtId="0" fontId="14" fillId="0" borderId="0" xfId="0" applyFont="1"/>
    <xf numFmtId="0" fontId="12" fillId="0" borderId="0" xfId="0" applyFont="1" applyAlignment="1">
      <alignment horizontal="left"/>
    </xf>
    <xf numFmtId="38" fontId="5" fillId="3" borderId="70" xfId="0" applyNumberFormat="1" applyFont="1" applyFill="1" applyBorder="1" applyAlignment="1">
      <alignment horizontal="center" vertical="center"/>
    </xf>
    <xf numFmtId="38" fontId="5" fillId="3" borderId="72" xfId="0" applyNumberFormat="1" applyFont="1" applyFill="1" applyBorder="1" applyAlignment="1">
      <alignment horizontal="center" vertical="center"/>
    </xf>
    <xf numFmtId="38" fontId="6" fillId="8" borderId="14" xfId="0" applyNumberFormat="1" applyFont="1" applyFill="1" applyBorder="1" applyAlignment="1">
      <alignment horizontal="center" vertical="center"/>
    </xf>
    <xf numFmtId="38" fontId="6" fillId="2" borderId="74" xfId="0" applyNumberFormat="1" applyFont="1" applyFill="1" applyBorder="1" applyAlignment="1">
      <alignment horizontal="center" vertical="center"/>
    </xf>
    <xf numFmtId="38" fontId="6" fillId="0" borderId="28" xfId="0" applyNumberFormat="1" applyFont="1" applyFill="1" applyBorder="1" applyAlignment="1">
      <alignment horizontal="center" vertical="center"/>
    </xf>
    <xf numFmtId="38" fontId="6" fillId="0" borderId="25" xfId="0" applyNumberFormat="1" applyFont="1" applyFill="1" applyBorder="1" applyAlignment="1">
      <alignment horizontal="center" vertical="center"/>
    </xf>
    <xf numFmtId="38" fontId="6" fillId="0" borderId="26" xfId="0" applyNumberFormat="1" applyFont="1" applyFill="1" applyBorder="1" applyAlignment="1">
      <alignment horizontal="center" vertical="center"/>
    </xf>
    <xf numFmtId="38" fontId="6" fillId="2" borderId="75" xfId="0" applyNumberFormat="1" applyFont="1" applyFill="1" applyBorder="1" applyAlignment="1">
      <alignment horizontal="center" vertical="center"/>
    </xf>
    <xf numFmtId="38" fontId="12" fillId="5" borderId="76" xfId="0" applyNumberFormat="1" applyFont="1" applyFill="1" applyBorder="1" applyAlignment="1">
      <alignment horizontal="center" vertical="center"/>
    </xf>
    <xf numFmtId="38" fontId="12" fillId="5" borderId="77" xfId="0" applyNumberFormat="1" applyFont="1" applyFill="1" applyBorder="1" applyAlignment="1">
      <alignment horizontal="center" vertical="center"/>
    </xf>
    <xf numFmtId="38" fontId="12" fillId="5" borderId="78" xfId="0" applyNumberFormat="1" applyFont="1" applyFill="1" applyBorder="1" applyAlignment="1">
      <alignment horizontal="center" vertical="center"/>
    </xf>
    <xf numFmtId="38" fontId="12" fillId="5" borderId="79" xfId="0" applyNumberFormat="1" applyFont="1" applyFill="1" applyBorder="1" applyAlignment="1">
      <alignment horizontal="center" vertical="center"/>
    </xf>
    <xf numFmtId="0" fontId="17" fillId="0" borderId="0" xfId="0" applyFont="1"/>
    <xf numFmtId="38" fontId="6" fillId="0" borderId="14" xfId="0" applyNumberFormat="1" applyFont="1" applyFill="1" applyBorder="1" applyAlignment="1">
      <alignment horizontal="center" vertical="center"/>
    </xf>
    <xf numFmtId="38" fontId="5" fillId="5" borderId="80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right"/>
    </xf>
    <xf numFmtId="0" fontId="18" fillId="11" borderId="14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38" fontId="5" fillId="8" borderId="82" xfId="0" applyNumberFormat="1" applyFont="1" applyFill="1" applyBorder="1" applyAlignment="1">
      <alignment horizontal="center" vertical="center"/>
    </xf>
    <xf numFmtId="38" fontId="6" fillId="2" borderId="83" xfId="0" applyNumberFormat="1" applyFont="1" applyFill="1" applyBorder="1" applyAlignment="1">
      <alignment horizontal="center" vertical="center"/>
    </xf>
    <xf numFmtId="38" fontId="5" fillId="8" borderId="84" xfId="0" applyNumberFormat="1" applyFont="1" applyFill="1" applyBorder="1" applyAlignment="1">
      <alignment horizontal="center" vertical="center"/>
    </xf>
    <xf numFmtId="38" fontId="5" fillId="8" borderId="0" xfId="0" applyNumberFormat="1" applyFont="1" applyFill="1" applyBorder="1" applyAlignment="1">
      <alignment horizontal="center" vertical="center"/>
    </xf>
    <xf numFmtId="38" fontId="5" fillId="8" borderId="85" xfId="0" applyNumberFormat="1" applyFont="1" applyFill="1" applyBorder="1" applyAlignment="1">
      <alignment horizontal="center" vertical="center"/>
    </xf>
    <xf numFmtId="38" fontId="6" fillId="2" borderId="86" xfId="0" applyNumberFormat="1" applyFont="1" applyFill="1" applyBorder="1" applyAlignment="1">
      <alignment horizontal="center" vertical="center"/>
    </xf>
    <xf numFmtId="38" fontId="6" fillId="2" borderId="89" xfId="0" applyNumberFormat="1" applyFont="1" applyFill="1" applyBorder="1" applyAlignment="1">
      <alignment horizontal="center" vertical="center"/>
    </xf>
    <xf numFmtId="38" fontId="6" fillId="2" borderId="90" xfId="0" applyNumberFormat="1" applyFont="1" applyFill="1" applyBorder="1" applyAlignment="1">
      <alignment horizontal="center" vertical="center"/>
    </xf>
    <xf numFmtId="38" fontId="6" fillId="2" borderId="91" xfId="0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20" fillId="0" borderId="93" xfId="0" applyFont="1" applyFill="1" applyBorder="1" applyAlignment="1">
      <alignment horizontal="left" vertical="top"/>
    </xf>
    <xf numFmtId="0" fontId="20" fillId="0" borderId="92" xfId="0" applyFont="1" applyFill="1" applyBorder="1" applyAlignment="1">
      <alignment horizontal="left" vertical="top"/>
    </xf>
    <xf numFmtId="4" fontId="20" fillId="0" borderId="92" xfId="0" applyNumberFormat="1" applyFont="1" applyFill="1" applyBorder="1" applyAlignment="1">
      <alignment horizontal="right" vertical="center"/>
    </xf>
    <xf numFmtId="0" fontId="22" fillId="0" borderId="0" xfId="0" applyFont="1" applyFill="1"/>
    <xf numFmtId="38" fontId="2" fillId="0" borderId="0" xfId="0" applyNumberFormat="1" applyFont="1" applyFill="1"/>
    <xf numFmtId="38" fontId="12" fillId="5" borderId="80" xfId="0" applyNumberFormat="1" applyFont="1" applyFill="1" applyBorder="1" applyAlignment="1">
      <alignment horizontal="center" vertical="center"/>
    </xf>
    <xf numFmtId="38" fontId="6" fillId="0" borderId="54" xfId="0" applyNumberFormat="1" applyFont="1" applyFill="1" applyBorder="1" applyAlignment="1">
      <alignment horizontal="center" vertical="center"/>
    </xf>
    <xf numFmtId="38" fontId="6" fillId="0" borderId="30" xfId="0" applyNumberFormat="1" applyFont="1" applyFill="1" applyBorder="1" applyAlignment="1">
      <alignment horizontal="center" vertical="center"/>
    </xf>
    <xf numFmtId="38" fontId="6" fillId="8" borderId="8" xfId="0" applyNumberFormat="1" applyFont="1" applyFill="1" applyBorder="1" applyAlignment="1">
      <alignment horizontal="center" vertical="center"/>
    </xf>
    <xf numFmtId="38" fontId="6" fillId="3" borderId="28" xfId="0" applyNumberFormat="1" applyFont="1" applyFill="1" applyBorder="1" applyAlignment="1">
      <alignment horizontal="center" vertical="center"/>
    </xf>
    <xf numFmtId="38" fontId="12" fillId="5" borderId="94" xfId="0" applyNumberFormat="1" applyFont="1" applyFill="1" applyBorder="1" applyAlignment="1">
      <alignment horizontal="center" vertical="center"/>
    </xf>
    <xf numFmtId="38" fontId="5" fillId="3" borderId="95" xfId="0" applyNumberFormat="1" applyFont="1" applyFill="1" applyBorder="1" applyAlignment="1">
      <alignment horizontal="center" vertical="center"/>
    </xf>
    <xf numFmtId="38" fontId="5" fillId="3" borderId="2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38" fontId="5" fillId="8" borderId="36" xfId="0" applyNumberFormat="1" applyFont="1" applyFill="1" applyBorder="1" applyAlignment="1">
      <alignment horizontal="center" vertical="center"/>
    </xf>
    <xf numFmtId="38" fontId="5" fillId="8" borderId="20" xfId="0" applyNumberFormat="1" applyFont="1" applyFill="1" applyBorder="1" applyAlignment="1">
      <alignment horizontal="center" vertical="center"/>
    </xf>
    <xf numFmtId="38" fontId="5" fillId="8" borderId="15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8" fillId="3" borderId="0" xfId="0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 wrapText="1"/>
    </xf>
    <xf numFmtId="0" fontId="23" fillId="13" borderId="0" xfId="0" applyFont="1" applyFill="1" applyAlignment="1">
      <alignment horizontal="left"/>
    </xf>
    <xf numFmtId="164" fontId="24" fillId="5" borderId="0" xfId="0" applyNumberFormat="1" applyFont="1" applyFill="1" applyBorder="1" applyAlignment="1">
      <alignment horizontal="center" vertical="center" wrapText="1"/>
    </xf>
    <xf numFmtId="164" fontId="24" fillId="12" borderId="0" xfId="0" applyNumberFormat="1" applyFont="1" applyFill="1" applyBorder="1" applyAlignment="1">
      <alignment horizontal="center" vertical="center" wrapText="1"/>
    </xf>
    <xf numFmtId="0" fontId="23" fillId="14" borderId="0" xfId="0" applyFont="1" applyFill="1" applyAlignment="1">
      <alignment horizontal="left"/>
    </xf>
    <xf numFmtId="0" fontId="25" fillId="15" borderId="0" xfId="0" applyFont="1" applyFill="1"/>
    <xf numFmtId="0" fontId="23" fillId="16" borderId="0" xfId="0" applyFont="1" applyFill="1"/>
    <xf numFmtId="38" fontId="12" fillId="5" borderId="30" xfId="0" applyNumberFormat="1" applyFont="1" applyFill="1" applyBorder="1" applyAlignment="1">
      <alignment horizontal="center" vertical="center"/>
    </xf>
    <xf numFmtId="38" fontId="12" fillId="12" borderId="25" xfId="0" applyNumberFormat="1" applyFont="1" applyFill="1" applyBorder="1" applyAlignment="1">
      <alignment horizontal="center" vertical="center"/>
    </xf>
    <xf numFmtId="38" fontId="12" fillId="15" borderId="25" xfId="0" applyNumberFormat="1" applyFont="1" applyFill="1" applyBorder="1" applyAlignment="1">
      <alignment horizontal="center" vertical="center"/>
    </xf>
    <xf numFmtId="38" fontId="12" fillId="12" borderId="66" xfId="0" applyNumberFormat="1" applyFont="1" applyFill="1" applyBorder="1" applyAlignment="1">
      <alignment horizontal="center" vertical="center"/>
    </xf>
    <xf numFmtId="38" fontId="12" fillId="12" borderId="26" xfId="0" applyNumberFormat="1" applyFont="1" applyFill="1" applyBorder="1" applyAlignment="1">
      <alignment horizontal="center" vertical="center"/>
    </xf>
    <xf numFmtId="38" fontId="12" fillId="16" borderId="25" xfId="0" applyNumberFormat="1" applyFont="1" applyFill="1" applyBorder="1" applyAlignment="1">
      <alignment horizontal="center" vertical="center"/>
    </xf>
    <xf numFmtId="38" fontId="12" fillId="5" borderId="25" xfId="0" applyNumberFormat="1" applyFont="1" applyFill="1" applyBorder="1" applyAlignment="1">
      <alignment horizontal="center" vertical="center"/>
    </xf>
    <xf numFmtId="38" fontId="12" fillId="13" borderId="30" xfId="0" applyNumberFormat="1" applyFont="1" applyFill="1" applyBorder="1" applyAlignment="1">
      <alignment horizontal="center" vertical="center"/>
    </xf>
    <xf numFmtId="38" fontId="12" fillId="13" borderId="25" xfId="0" applyNumberFormat="1" applyFont="1" applyFill="1" applyBorder="1" applyAlignment="1">
      <alignment horizontal="center" vertical="center"/>
    </xf>
    <xf numFmtId="38" fontId="13" fillId="12" borderId="25" xfId="0" applyNumberFormat="1" applyFont="1" applyFill="1" applyBorder="1" applyAlignment="1">
      <alignment horizontal="center" vertical="center"/>
    </xf>
    <xf numFmtId="38" fontId="13" fillId="12" borderId="26" xfId="0" applyNumberFormat="1" applyFont="1" applyFill="1" applyBorder="1" applyAlignment="1">
      <alignment horizontal="center" vertical="center"/>
    </xf>
    <xf numFmtId="38" fontId="6" fillId="13" borderId="25" xfId="0" applyNumberFormat="1" applyFont="1" applyFill="1" applyBorder="1" applyAlignment="1">
      <alignment horizontal="center" vertical="center"/>
    </xf>
    <xf numFmtId="38" fontId="6" fillId="15" borderId="25" xfId="0" applyNumberFormat="1" applyFont="1" applyFill="1" applyBorder="1" applyAlignment="1">
      <alignment horizontal="center" vertical="center"/>
    </xf>
    <xf numFmtId="38" fontId="6" fillId="12" borderId="25" xfId="0" applyNumberFormat="1" applyFont="1" applyFill="1" applyBorder="1" applyAlignment="1">
      <alignment horizontal="center" vertical="center"/>
    </xf>
    <xf numFmtId="38" fontId="6" fillId="12" borderId="26" xfId="0" applyNumberFormat="1" applyFont="1" applyFill="1" applyBorder="1" applyAlignment="1">
      <alignment horizontal="center" vertical="center"/>
    </xf>
    <xf numFmtId="38" fontId="6" fillId="14" borderId="25" xfId="0" applyNumberFormat="1" applyFont="1" applyFill="1" applyBorder="1" applyAlignment="1">
      <alignment horizontal="center" vertical="center"/>
    </xf>
    <xf numFmtId="38" fontId="6" fillId="12" borderId="63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65" fontId="6" fillId="16" borderId="1" xfId="0" applyNumberFormat="1" applyFont="1" applyFill="1" applyBorder="1" applyAlignment="1">
      <alignment horizontal="right"/>
    </xf>
    <xf numFmtId="0" fontId="2" fillId="16" borderId="3" xfId="0" applyFont="1" applyFill="1" applyBorder="1" applyAlignment="1">
      <alignment horizontal="center" vertical="center" wrapText="1"/>
    </xf>
    <xf numFmtId="38" fontId="5" fillId="16" borderId="25" xfId="0" applyNumberFormat="1" applyFont="1" applyFill="1" applyBorder="1" applyAlignment="1">
      <alignment horizontal="center" vertical="center"/>
    </xf>
    <xf numFmtId="38" fontId="5" fillId="16" borderId="36" xfId="0" applyNumberFormat="1" applyFont="1" applyFill="1" applyBorder="1" applyAlignment="1">
      <alignment horizontal="center" vertical="center"/>
    </xf>
    <xf numFmtId="38" fontId="5" fillId="16" borderId="15" xfId="0" applyNumberFormat="1" applyFont="1" applyFill="1" applyBorder="1" applyAlignment="1">
      <alignment horizontal="center" vertical="center"/>
    </xf>
    <xf numFmtId="38" fontId="5" fillId="16" borderId="24" xfId="0" applyNumberFormat="1" applyFont="1" applyFill="1" applyBorder="1" applyAlignment="1">
      <alignment horizontal="center" vertical="center"/>
    </xf>
    <xf numFmtId="38" fontId="5" fillId="16" borderId="82" xfId="0" applyNumberFormat="1" applyFont="1" applyFill="1" applyBorder="1" applyAlignment="1">
      <alignment horizontal="center" vertical="center"/>
    </xf>
    <xf numFmtId="38" fontId="5" fillId="16" borderId="41" xfId="0" applyNumberFormat="1" applyFont="1" applyFill="1" applyBorder="1" applyAlignment="1">
      <alignment horizontal="center" vertical="center"/>
    </xf>
    <xf numFmtId="38" fontId="5" fillId="16" borderId="57" xfId="0" applyNumberFormat="1" applyFont="1" applyFill="1" applyBorder="1" applyAlignment="1">
      <alignment horizontal="center" vertical="center"/>
    </xf>
    <xf numFmtId="38" fontId="6" fillId="16" borderId="14" xfId="0" applyNumberFormat="1" applyFont="1" applyFill="1" applyBorder="1" applyAlignment="1">
      <alignment horizontal="center" vertical="center"/>
    </xf>
    <xf numFmtId="0" fontId="2" fillId="4" borderId="0" xfId="0" applyFont="1" applyFill="1"/>
    <xf numFmtId="165" fontId="6" fillId="5" borderId="1" xfId="0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center" vertical="center" wrapText="1"/>
    </xf>
    <xf numFmtId="38" fontId="5" fillId="5" borderId="30" xfId="0" applyNumberFormat="1" applyFont="1" applyFill="1" applyBorder="1" applyAlignment="1">
      <alignment horizontal="center" vertical="center"/>
    </xf>
    <xf numFmtId="38" fontId="5" fillId="5" borderId="35" xfId="0" applyNumberFormat="1" applyFont="1" applyFill="1" applyBorder="1" applyAlignment="1">
      <alignment horizontal="center" vertical="center"/>
    </xf>
    <xf numFmtId="38" fontId="5" fillId="5" borderId="49" xfId="0" applyNumberFormat="1" applyFont="1" applyFill="1" applyBorder="1" applyAlignment="1">
      <alignment horizontal="center" vertical="center"/>
    </xf>
    <xf numFmtId="38" fontId="5" fillId="5" borderId="23" xfId="0" applyNumberFormat="1" applyFont="1" applyFill="1" applyBorder="1" applyAlignment="1">
      <alignment horizontal="center" vertical="center"/>
    </xf>
    <xf numFmtId="38" fontId="5" fillId="5" borderId="81" xfId="0" applyNumberFormat="1" applyFont="1" applyFill="1" applyBorder="1" applyAlignment="1">
      <alignment horizontal="center" vertical="center"/>
    </xf>
    <xf numFmtId="38" fontId="5" fillId="5" borderId="14" xfId="0" applyNumberFormat="1" applyFont="1" applyFill="1" applyBorder="1" applyAlignment="1">
      <alignment horizontal="center" vertical="center"/>
    </xf>
    <xf numFmtId="38" fontId="5" fillId="5" borderId="69" xfId="0" applyNumberFormat="1" applyFont="1" applyFill="1" applyBorder="1" applyAlignment="1">
      <alignment horizontal="center" vertical="center"/>
    </xf>
    <xf numFmtId="38" fontId="6" fillId="5" borderId="73" xfId="0" applyNumberFormat="1" applyFont="1" applyFill="1" applyBorder="1" applyAlignment="1">
      <alignment horizontal="center" vertical="center"/>
    </xf>
    <xf numFmtId="38" fontId="5" fillId="5" borderId="25" xfId="0" applyNumberFormat="1" applyFont="1" applyFill="1" applyBorder="1" applyAlignment="1">
      <alignment horizontal="center" vertical="center"/>
    </xf>
    <xf numFmtId="38" fontId="5" fillId="5" borderId="36" xfId="0" applyNumberFormat="1" applyFont="1" applyFill="1" applyBorder="1" applyAlignment="1">
      <alignment horizontal="center" vertical="center"/>
    </xf>
    <xf numFmtId="38" fontId="5" fillId="5" borderId="15" xfId="0" applyNumberFormat="1" applyFont="1" applyFill="1" applyBorder="1" applyAlignment="1">
      <alignment horizontal="center" vertical="center"/>
    </xf>
    <xf numFmtId="38" fontId="5" fillId="5" borderId="20" xfId="0" applyNumberFormat="1" applyFont="1" applyFill="1" applyBorder="1" applyAlignment="1">
      <alignment horizontal="center" vertical="center"/>
    </xf>
    <xf numFmtId="38" fontId="5" fillId="5" borderId="44" xfId="0" applyNumberFormat="1" applyFont="1" applyFill="1" applyBorder="1" applyAlignment="1">
      <alignment horizontal="center" vertical="center"/>
    </xf>
    <xf numFmtId="38" fontId="5" fillId="5" borderId="57" xfId="0" applyNumberFormat="1" applyFont="1" applyFill="1" applyBorder="1" applyAlignment="1">
      <alignment horizontal="center" vertical="center"/>
    </xf>
    <xf numFmtId="38" fontId="6" fillId="5" borderId="14" xfId="0" applyNumberFormat="1" applyFont="1" applyFill="1" applyBorder="1" applyAlignment="1">
      <alignment horizontal="center" vertical="center"/>
    </xf>
    <xf numFmtId="38" fontId="5" fillId="5" borderId="24" xfId="0" applyNumberFormat="1" applyFont="1" applyFill="1" applyBorder="1" applyAlignment="1">
      <alignment horizontal="center" vertical="center"/>
    </xf>
    <xf numFmtId="38" fontId="5" fillId="5" borderId="82" xfId="0" applyNumberFormat="1" applyFont="1" applyFill="1" applyBorder="1" applyAlignment="1">
      <alignment horizontal="center" vertical="center"/>
    </xf>
    <xf numFmtId="38" fontId="5" fillId="5" borderId="41" xfId="0" applyNumberFormat="1" applyFont="1" applyFill="1" applyBorder="1" applyAlignment="1">
      <alignment horizontal="center" vertical="center"/>
    </xf>
    <xf numFmtId="165" fontId="6" fillId="12" borderId="4" xfId="0" applyNumberFormat="1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38" fontId="5" fillId="12" borderId="28" xfId="0" applyNumberFormat="1" applyFont="1" applyFill="1" applyBorder="1" applyAlignment="1">
      <alignment horizontal="center" vertical="center"/>
    </xf>
    <xf numFmtId="38" fontId="5" fillId="12" borderId="39" xfId="0" applyNumberFormat="1" applyFont="1" applyFill="1" applyBorder="1" applyAlignment="1">
      <alignment horizontal="center" vertical="center"/>
    </xf>
    <xf numFmtId="38" fontId="5" fillId="12" borderId="18" xfId="0" applyNumberFormat="1" applyFont="1" applyFill="1" applyBorder="1" applyAlignment="1">
      <alignment horizontal="center" vertical="center"/>
    </xf>
    <xf numFmtId="38" fontId="5" fillId="12" borderId="23" xfId="0" applyNumberFormat="1" applyFont="1" applyFill="1" applyBorder="1" applyAlignment="1">
      <alignment horizontal="center" vertical="center"/>
    </xf>
    <xf numFmtId="38" fontId="5" fillId="12" borderId="0" xfId="0" applyNumberFormat="1" applyFont="1" applyFill="1" applyBorder="1" applyAlignment="1">
      <alignment horizontal="center" vertical="center"/>
    </xf>
    <xf numFmtId="38" fontId="12" fillId="12" borderId="14" xfId="0" applyNumberFormat="1" applyFont="1" applyFill="1" applyBorder="1" applyAlignment="1">
      <alignment horizontal="center" vertical="center"/>
    </xf>
    <xf numFmtId="38" fontId="5" fillId="12" borderId="25" xfId="0" applyNumberFormat="1" applyFont="1" applyFill="1" applyBorder="1" applyAlignment="1">
      <alignment horizontal="center" vertical="center"/>
    </xf>
    <xf numFmtId="38" fontId="6" fillId="12" borderId="14" xfId="0" applyNumberFormat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38" fontId="5" fillId="12" borderId="36" xfId="0" applyNumberFormat="1" applyFont="1" applyFill="1" applyBorder="1" applyAlignment="1">
      <alignment horizontal="center" vertical="center"/>
    </xf>
    <xf numFmtId="38" fontId="5" fillId="12" borderId="59" xfId="0" applyNumberFormat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right"/>
    </xf>
    <xf numFmtId="38" fontId="5" fillId="5" borderId="0" xfId="0" applyNumberFormat="1" applyFont="1" applyFill="1" applyBorder="1" applyAlignment="1">
      <alignment horizontal="center" vertical="center"/>
    </xf>
    <xf numFmtId="38" fontId="12" fillId="5" borderId="14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38" fontId="5" fillId="12" borderId="85" xfId="0" applyNumberFormat="1" applyFont="1" applyFill="1" applyBorder="1" applyAlignment="1">
      <alignment horizontal="center" vertical="center"/>
    </xf>
    <xf numFmtId="38" fontId="5" fillId="12" borderId="44" xfId="0" applyNumberFormat="1" applyFont="1" applyFill="1" applyBorder="1" applyAlignment="1">
      <alignment horizontal="center" vertical="center"/>
    </xf>
    <xf numFmtId="38" fontId="5" fillId="12" borderId="56" xfId="0" applyNumberFormat="1" applyFont="1" applyFill="1" applyBorder="1" applyAlignment="1">
      <alignment horizontal="center" vertical="center"/>
    </xf>
    <xf numFmtId="165" fontId="6" fillId="15" borderId="4" xfId="0" applyNumberFormat="1" applyFont="1" applyFill="1" applyBorder="1" applyAlignment="1">
      <alignment horizontal="right"/>
    </xf>
    <xf numFmtId="0" fontId="4" fillId="15" borderId="1" xfId="0" applyFont="1" applyFill="1" applyBorder="1" applyAlignment="1">
      <alignment horizontal="center" vertical="center" wrapText="1"/>
    </xf>
    <xf numFmtId="38" fontId="5" fillId="15" borderId="25" xfId="0" applyNumberFormat="1" applyFont="1" applyFill="1" applyBorder="1" applyAlignment="1">
      <alignment horizontal="center" vertical="center"/>
    </xf>
    <xf numFmtId="38" fontId="5" fillId="15" borderId="36" xfId="0" applyNumberFormat="1" applyFont="1" applyFill="1" applyBorder="1" applyAlignment="1">
      <alignment horizontal="center" vertical="center"/>
    </xf>
    <xf numFmtId="38" fontId="5" fillId="15" borderId="15" xfId="0" applyNumberFormat="1" applyFont="1" applyFill="1" applyBorder="1" applyAlignment="1">
      <alignment horizontal="center" vertical="center"/>
    </xf>
    <xf numFmtId="38" fontId="5" fillId="15" borderId="24" xfId="0" applyNumberFormat="1" applyFont="1" applyFill="1" applyBorder="1" applyAlignment="1">
      <alignment horizontal="center" vertical="center"/>
    </xf>
    <xf numFmtId="38" fontId="5" fillId="15" borderId="82" xfId="0" applyNumberFormat="1" applyFont="1" applyFill="1" applyBorder="1" applyAlignment="1">
      <alignment horizontal="center" vertical="center"/>
    </xf>
    <xf numFmtId="38" fontId="5" fillId="15" borderId="41" xfId="0" applyNumberFormat="1" applyFont="1" applyFill="1" applyBorder="1" applyAlignment="1">
      <alignment horizontal="center" vertical="center"/>
    </xf>
    <xf numFmtId="38" fontId="5" fillId="15" borderId="57" xfId="0" applyNumberFormat="1" applyFont="1" applyFill="1" applyBorder="1" applyAlignment="1">
      <alignment horizontal="center" vertical="center"/>
    </xf>
    <xf numFmtId="38" fontId="6" fillId="15" borderId="14" xfId="0" applyNumberFormat="1" applyFont="1" applyFill="1" applyBorder="1" applyAlignment="1">
      <alignment horizontal="center" vertical="center"/>
    </xf>
    <xf numFmtId="38" fontId="5" fillId="12" borderId="15" xfId="0" applyNumberFormat="1" applyFont="1" applyFill="1" applyBorder="1" applyAlignment="1">
      <alignment horizontal="center" vertical="center"/>
    </xf>
    <xf numFmtId="38" fontId="5" fillId="12" borderId="24" xfId="0" applyNumberFormat="1" applyFont="1" applyFill="1" applyBorder="1" applyAlignment="1">
      <alignment horizontal="center" vertical="center"/>
    </xf>
    <xf numFmtId="38" fontId="5" fillId="12" borderId="82" xfId="0" applyNumberFormat="1" applyFont="1" applyFill="1" applyBorder="1" applyAlignment="1">
      <alignment horizontal="center" vertical="center"/>
    </xf>
    <xf numFmtId="38" fontId="5" fillId="12" borderId="41" xfId="0" applyNumberFormat="1" applyFont="1" applyFill="1" applyBorder="1" applyAlignment="1">
      <alignment horizontal="center" vertical="center"/>
    </xf>
    <xf numFmtId="38" fontId="5" fillId="12" borderId="57" xfId="0" applyNumberFormat="1" applyFont="1" applyFill="1" applyBorder="1" applyAlignment="1">
      <alignment horizontal="center" vertical="center"/>
    </xf>
    <xf numFmtId="38" fontId="5" fillId="12" borderId="71" xfId="0" applyNumberFormat="1" applyFont="1" applyFill="1" applyBorder="1" applyAlignment="1">
      <alignment horizontal="center" vertical="center"/>
    </xf>
    <xf numFmtId="38" fontId="6" fillId="12" borderId="39" xfId="0" applyNumberFormat="1" applyFont="1" applyFill="1" applyBorder="1" applyAlignment="1">
      <alignment horizontal="center" vertical="center"/>
    </xf>
    <xf numFmtId="165" fontId="6" fillId="12" borderId="68" xfId="0" applyNumberFormat="1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38" fontId="5" fillId="12" borderId="26" xfId="0" applyNumberFormat="1" applyFont="1" applyFill="1" applyBorder="1" applyAlignment="1">
      <alignment horizontal="center" vertical="center"/>
    </xf>
    <xf numFmtId="38" fontId="5" fillId="12" borderId="37" xfId="0" applyNumberFormat="1" applyFont="1" applyFill="1" applyBorder="1" applyAlignment="1">
      <alignment horizontal="center" vertical="center"/>
    </xf>
    <xf numFmtId="38" fontId="5" fillId="12" borderId="16" xfId="0" applyNumberFormat="1" applyFont="1" applyFill="1" applyBorder="1" applyAlignment="1">
      <alignment horizontal="center" vertical="center"/>
    </xf>
    <xf numFmtId="38" fontId="5" fillId="12" borderId="33" xfId="0" applyNumberFormat="1" applyFont="1" applyFill="1" applyBorder="1" applyAlignment="1">
      <alignment horizontal="center" vertical="center"/>
    </xf>
    <xf numFmtId="38" fontId="5" fillId="12" borderId="65" xfId="0" applyNumberFormat="1" applyFont="1" applyFill="1" applyBorder="1" applyAlignment="1">
      <alignment horizontal="center" vertical="center"/>
    </xf>
    <xf numFmtId="38" fontId="5" fillId="12" borderId="42" xfId="0" applyNumberFormat="1" applyFont="1" applyFill="1" applyBorder="1" applyAlignment="1">
      <alignment horizontal="center" vertical="center"/>
    </xf>
    <xf numFmtId="38" fontId="6" fillId="12" borderId="37" xfId="0" applyNumberFormat="1" applyFont="1" applyFill="1" applyBorder="1" applyAlignment="1">
      <alignment horizontal="center" vertical="center"/>
    </xf>
    <xf numFmtId="165" fontId="6" fillId="12" borderId="60" xfId="0" applyNumberFormat="1" applyFont="1" applyFill="1" applyBorder="1" applyAlignment="1">
      <alignment horizontal="right"/>
    </xf>
    <xf numFmtId="0" fontId="2" fillId="12" borderId="60" xfId="0" applyFont="1" applyFill="1" applyBorder="1" applyAlignment="1">
      <alignment horizontal="center" vertical="center" wrapText="1"/>
    </xf>
    <xf numFmtId="38" fontId="5" fillId="12" borderId="63" xfId="0" applyNumberFormat="1" applyFont="1" applyFill="1" applyBorder="1" applyAlignment="1">
      <alignment horizontal="center" vertical="center"/>
    </xf>
    <xf numFmtId="38" fontId="5" fillId="12" borderId="62" xfId="0" applyNumberFormat="1" applyFont="1" applyFill="1" applyBorder="1" applyAlignment="1">
      <alignment horizontal="center" vertical="center"/>
    </xf>
    <xf numFmtId="38" fontId="5" fillId="12" borderId="87" xfId="0" applyNumberFormat="1" applyFont="1" applyFill="1" applyBorder="1" applyAlignment="1">
      <alignment horizontal="center" vertical="center"/>
    </xf>
    <xf numFmtId="38" fontId="5" fillId="12" borderId="88" xfId="0" applyNumberFormat="1" applyFont="1" applyFill="1" applyBorder="1" applyAlignment="1">
      <alignment horizontal="center" vertical="center"/>
    </xf>
    <xf numFmtId="38" fontId="5" fillId="12" borderId="67" xfId="0" applyNumberFormat="1" applyFont="1" applyFill="1" applyBorder="1" applyAlignment="1">
      <alignment horizontal="center" vertical="center"/>
    </xf>
    <xf numFmtId="38" fontId="12" fillId="12" borderId="63" xfId="0" applyNumberFormat="1" applyFont="1" applyFill="1" applyBorder="1" applyAlignment="1">
      <alignment horizontal="center" vertical="center"/>
    </xf>
    <xf numFmtId="38" fontId="6" fillId="12" borderId="28" xfId="0" applyNumberFormat="1" applyFont="1" applyFill="1" applyBorder="1" applyAlignment="1">
      <alignment horizontal="center" vertical="center"/>
    </xf>
    <xf numFmtId="38" fontId="5" fillId="5" borderId="47" xfId="0" applyNumberFormat="1" applyFont="1" applyFill="1" applyBorder="1" applyAlignment="1">
      <alignment horizontal="center" vertical="center"/>
    </xf>
    <xf numFmtId="165" fontId="6" fillId="5" borderId="3" xfId="0" applyNumberFormat="1" applyFont="1" applyFill="1" applyBorder="1" applyAlignment="1">
      <alignment horizontal="right"/>
    </xf>
    <xf numFmtId="38" fontId="6" fillId="5" borderId="25" xfId="0" applyNumberFormat="1" applyFont="1" applyFill="1" applyBorder="1" applyAlignment="1">
      <alignment horizontal="center" vertical="center"/>
    </xf>
    <xf numFmtId="165" fontId="6" fillId="17" borderId="4" xfId="0" applyNumberFormat="1" applyFont="1" applyFill="1" applyBorder="1" applyAlignment="1">
      <alignment horizontal="right"/>
    </xf>
    <xf numFmtId="0" fontId="2" fillId="17" borderId="1" xfId="0" applyFont="1" applyFill="1" applyBorder="1" applyAlignment="1">
      <alignment horizontal="center" vertical="center" wrapText="1"/>
    </xf>
    <xf numFmtId="38" fontId="5" fillId="17" borderId="28" xfId="0" applyNumberFormat="1" applyFont="1" applyFill="1" applyBorder="1" applyAlignment="1">
      <alignment horizontal="center" vertical="center"/>
    </xf>
    <xf numFmtId="38" fontId="5" fillId="17" borderId="39" xfId="0" applyNumberFormat="1" applyFont="1" applyFill="1" applyBorder="1" applyAlignment="1">
      <alignment horizontal="center" vertical="center"/>
    </xf>
    <xf numFmtId="38" fontId="5" fillId="17" borderId="18" xfId="0" applyNumberFormat="1" applyFont="1" applyFill="1" applyBorder="1" applyAlignment="1">
      <alignment horizontal="center" vertical="center"/>
    </xf>
    <xf numFmtId="38" fontId="5" fillId="17" borderId="23" xfId="0" applyNumberFormat="1" applyFont="1" applyFill="1" applyBorder="1" applyAlignment="1">
      <alignment horizontal="center" vertical="center"/>
    </xf>
    <xf numFmtId="38" fontId="5" fillId="17" borderId="85" xfId="0" applyNumberFormat="1" applyFont="1" applyFill="1" applyBorder="1" applyAlignment="1">
      <alignment horizontal="center" vertical="center"/>
    </xf>
    <xf numFmtId="38" fontId="5" fillId="17" borderId="44" xfId="0" applyNumberFormat="1" applyFont="1" applyFill="1" applyBorder="1" applyAlignment="1">
      <alignment horizontal="center" vertical="center"/>
    </xf>
    <xf numFmtId="38" fontId="5" fillId="17" borderId="71" xfId="0" applyNumberFormat="1" applyFont="1" applyFill="1" applyBorder="1" applyAlignment="1">
      <alignment horizontal="center" vertical="center"/>
    </xf>
    <xf numFmtId="38" fontId="6" fillId="17" borderId="39" xfId="0" applyNumberFormat="1" applyFont="1" applyFill="1" applyBorder="1" applyAlignment="1">
      <alignment horizontal="center" vertical="center"/>
    </xf>
    <xf numFmtId="38" fontId="12" fillId="17" borderId="25" xfId="0" applyNumberFormat="1" applyFont="1" applyFill="1" applyBorder="1" applyAlignment="1">
      <alignment horizontal="center" vertical="center"/>
    </xf>
    <xf numFmtId="165" fontId="6" fillId="17" borderId="68" xfId="0" applyNumberFormat="1" applyFont="1" applyFill="1" applyBorder="1" applyAlignment="1">
      <alignment horizontal="right"/>
    </xf>
    <xf numFmtId="0" fontId="2" fillId="17" borderId="4" xfId="0" applyFont="1" applyFill="1" applyBorder="1" applyAlignment="1">
      <alignment horizontal="center" vertical="center" wrapText="1"/>
    </xf>
    <xf numFmtId="38" fontId="5" fillId="17" borderId="26" xfId="0" applyNumberFormat="1" applyFont="1" applyFill="1" applyBorder="1" applyAlignment="1">
      <alignment horizontal="center" vertical="center"/>
    </xf>
    <xf numFmtId="38" fontId="5" fillId="17" borderId="37" xfId="0" applyNumberFormat="1" applyFont="1" applyFill="1" applyBorder="1" applyAlignment="1">
      <alignment horizontal="center" vertical="center"/>
    </xf>
    <xf numFmtId="38" fontId="5" fillId="17" borderId="16" xfId="0" applyNumberFormat="1" applyFont="1" applyFill="1" applyBorder="1" applyAlignment="1">
      <alignment horizontal="center" vertical="center"/>
    </xf>
    <xf numFmtId="38" fontId="5" fillId="17" borderId="33" xfId="0" applyNumberFormat="1" applyFont="1" applyFill="1" applyBorder="1" applyAlignment="1">
      <alignment horizontal="center" vertical="center"/>
    </xf>
    <xf numFmtId="38" fontId="5" fillId="17" borderId="65" xfId="0" applyNumberFormat="1" applyFont="1" applyFill="1" applyBorder="1" applyAlignment="1">
      <alignment horizontal="center" vertical="center"/>
    </xf>
    <xf numFmtId="38" fontId="5" fillId="17" borderId="42" xfId="0" applyNumberFormat="1" applyFont="1" applyFill="1" applyBorder="1" applyAlignment="1">
      <alignment horizontal="center" vertical="center"/>
    </xf>
    <xf numFmtId="38" fontId="5" fillId="17" borderId="59" xfId="0" applyNumberFormat="1" applyFont="1" applyFill="1" applyBorder="1" applyAlignment="1">
      <alignment horizontal="center" vertical="center"/>
    </xf>
    <xf numFmtId="38" fontId="6" fillId="17" borderId="37" xfId="0" applyNumberFormat="1" applyFont="1" applyFill="1" applyBorder="1" applyAlignment="1">
      <alignment horizontal="center" vertical="center"/>
    </xf>
    <xf numFmtId="38" fontId="12" fillId="17" borderId="26" xfId="0" applyNumberFormat="1" applyFont="1" applyFill="1" applyBorder="1" applyAlignment="1">
      <alignment horizontal="center" vertical="center"/>
    </xf>
    <xf numFmtId="165" fontId="6" fillId="17" borderId="60" xfId="0" applyNumberFormat="1" applyFont="1" applyFill="1" applyBorder="1" applyAlignment="1">
      <alignment horizontal="right"/>
    </xf>
    <xf numFmtId="0" fontId="2" fillId="17" borderId="60" xfId="0" applyFont="1" applyFill="1" applyBorder="1" applyAlignment="1">
      <alignment horizontal="center" vertical="center" wrapText="1"/>
    </xf>
    <xf numFmtId="38" fontId="5" fillId="17" borderId="63" xfId="0" applyNumberFormat="1" applyFont="1" applyFill="1" applyBorder="1" applyAlignment="1">
      <alignment horizontal="center" vertical="center"/>
    </xf>
    <xf numFmtId="38" fontId="5" fillId="17" borderId="62" xfId="0" applyNumberFormat="1" applyFont="1" applyFill="1" applyBorder="1" applyAlignment="1">
      <alignment horizontal="center" vertical="center"/>
    </xf>
    <xf numFmtId="38" fontId="5" fillId="17" borderId="87" xfId="0" applyNumberFormat="1" applyFont="1" applyFill="1" applyBorder="1" applyAlignment="1">
      <alignment horizontal="center" vertical="center"/>
    </xf>
    <xf numFmtId="38" fontId="5" fillId="17" borderId="88" xfId="0" applyNumberFormat="1" applyFont="1" applyFill="1" applyBorder="1" applyAlignment="1">
      <alignment horizontal="center" vertical="center"/>
    </xf>
    <xf numFmtId="38" fontId="5" fillId="17" borderId="67" xfId="0" applyNumberFormat="1" applyFont="1" applyFill="1" applyBorder="1" applyAlignment="1">
      <alignment horizontal="center" vertical="center"/>
    </xf>
    <xf numFmtId="38" fontId="12" fillId="17" borderId="6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38" fontId="5" fillId="5" borderId="28" xfId="0" applyNumberFormat="1" applyFont="1" applyFill="1" applyBorder="1" applyAlignment="1">
      <alignment horizontal="center" vertical="center"/>
    </xf>
    <xf numFmtId="38" fontId="5" fillId="5" borderId="39" xfId="0" applyNumberFormat="1" applyFont="1" applyFill="1" applyBorder="1" applyAlignment="1">
      <alignment horizontal="center" vertical="center"/>
    </xf>
    <xf numFmtId="38" fontId="5" fillId="5" borderId="18" xfId="0" applyNumberFormat="1" applyFont="1" applyFill="1" applyBorder="1" applyAlignment="1">
      <alignment horizontal="center" vertical="center"/>
    </xf>
    <xf numFmtId="38" fontId="5" fillId="5" borderId="85" xfId="0" applyNumberFormat="1" applyFont="1" applyFill="1" applyBorder="1" applyAlignment="1">
      <alignment horizontal="center" vertical="center"/>
    </xf>
    <xf numFmtId="38" fontId="5" fillId="5" borderId="56" xfId="0" applyNumberFormat="1" applyFont="1" applyFill="1" applyBorder="1" applyAlignment="1">
      <alignment horizontal="center" vertical="center"/>
    </xf>
    <xf numFmtId="38" fontId="6" fillId="5" borderId="28" xfId="0" applyNumberFormat="1" applyFont="1" applyFill="1" applyBorder="1" applyAlignment="1">
      <alignment horizontal="center" vertical="center"/>
    </xf>
    <xf numFmtId="38" fontId="7" fillId="5" borderId="14" xfId="0" applyNumberFormat="1" applyFont="1" applyFill="1" applyBorder="1" applyAlignment="1">
      <alignment horizontal="center" vertical="center"/>
    </xf>
    <xf numFmtId="165" fontId="6" fillId="13" borderId="1" xfId="0" applyNumberFormat="1" applyFont="1" applyFill="1" applyBorder="1" applyAlignment="1">
      <alignment horizontal="right"/>
    </xf>
    <xf numFmtId="0" fontId="2" fillId="13" borderId="3" xfId="0" applyFont="1" applyFill="1" applyBorder="1" applyAlignment="1">
      <alignment horizontal="center" vertical="center" wrapText="1"/>
    </xf>
    <xf numFmtId="38" fontId="5" fillId="13" borderId="30" xfId="0" applyNumberFormat="1" applyFont="1" applyFill="1" applyBorder="1" applyAlignment="1">
      <alignment horizontal="center" vertical="center"/>
    </xf>
    <xf numFmtId="38" fontId="5" fillId="13" borderId="35" xfId="0" applyNumberFormat="1" applyFont="1" applyFill="1" applyBorder="1" applyAlignment="1">
      <alignment horizontal="center" vertical="center"/>
    </xf>
    <xf numFmtId="38" fontId="5" fillId="13" borderId="49" xfId="0" applyNumberFormat="1" applyFont="1" applyFill="1" applyBorder="1" applyAlignment="1">
      <alignment horizontal="center" vertical="center"/>
    </xf>
    <xf numFmtId="38" fontId="5" fillId="13" borderId="23" xfId="0" applyNumberFormat="1" applyFont="1" applyFill="1" applyBorder="1" applyAlignment="1">
      <alignment horizontal="center" vertical="center"/>
    </xf>
    <xf numFmtId="38" fontId="5" fillId="13" borderId="81" xfId="0" applyNumberFormat="1" applyFont="1" applyFill="1" applyBorder="1" applyAlignment="1">
      <alignment horizontal="center" vertical="center"/>
    </xf>
    <xf numFmtId="38" fontId="12" fillId="13" borderId="14" xfId="0" applyNumberFormat="1" applyFont="1" applyFill="1" applyBorder="1" applyAlignment="1">
      <alignment horizontal="center" vertical="center"/>
    </xf>
    <xf numFmtId="38" fontId="5" fillId="13" borderId="69" xfId="0" applyNumberFormat="1" applyFont="1" applyFill="1" applyBorder="1" applyAlignment="1">
      <alignment horizontal="center" vertical="center"/>
    </xf>
    <xf numFmtId="38" fontId="6" fillId="13" borderId="73" xfId="0" applyNumberFormat="1" applyFont="1" applyFill="1" applyBorder="1" applyAlignment="1">
      <alignment horizontal="center" vertical="center"/>
    </xf>
    <xf numFmtId="38" fontId="5" fillId="13" borderId="25" xfId="0" applyNumberFormat="1" applyFont="1" applyFill="1" applyBorder="1" applyAlignment="1">
      <alignment horizontal="center" vertical="center"/>
    </xf>
    <xf numFmtId="38" fontId="5" fillId="13" borderId="36" xfId="0" applyNumberFormat="1" applyFont="1" applyFill="1" applyBorder="1" applyAlignment="1">
      <alignment horizontal="center" vertical="center"/>
    </xf>
    <xf numFmtId="38" fontId="5" fillId="13" borderId="15" xfId="0" applyNumberFormat="1" applyFont="1" applyFill="1" applyBorder="1" applyAlignment="1">
      <alignment horizontal="center" vertical="center"/>
    </xf>
    <xf numFmtId="38" fontId="5" fillId="13" borderId="20" xfId="0" applyNumberFormat="1" applyFont="1" applyFill="1" applyBorder="1" applyAlignment="1">
      <alignment horizontal="center" vertical="center"/>
    </xf>
    <xf numFmtId="38" fontId="5" fillId="13" borderId="80" xfId="0" applyNumberFormat="1" applyFont="1" applyFill="1" applyBorder="1" applyAlignment="1">
      <alignment horizontal="center" vertical="center"/>
    </xf>
    <xf numFmtId="38" fontId="5" fillId="13" borderId="44" xfId="0" applyNumberFormat="1" applyFont="1" applyFill="1" applyBorder="1" applyAlignment="1">
      <alignment horizontal="center" vertical="center"/>
    </xf>
    <xf numFmtId="38" fontId="5" fillId="13" borderId="57" xfId="0" applyNumberFormat="1" applyFont="1" applyFill="1" applyBorder="1" applyAlignment="1">
      <alignment horizontal="center" vertical="center"/>
    </xf>
    <xf numFmtId="38" fontId="6" fillId="13" borderId="14" xfId="0" applyNumberFormat="1" applyFont="1" applyFill="1" applyBorder="1" applyAlignment="1">
      <alignment horizontal="center" vertical="center"/>
    </xf>
    <xf numFmtId="38" fontId="5" fillId="13" borderId="24" xfId="0" applyNumberFormat="1" applyFont="1" applyFill="1" applyBorder="1" applyAlignment="1">
      <alignment horizontal="center" vertical="center"/>
    </xf>
    <xf numFmtId="38" fontId="5" fillId="13" borderId="82" xfId="0" applyNumberFormat="1" applyFont="1" applyFill="1" applyBorder="1" applyAlignment="1">
      <alignment horizontal="center" vertical="center"/>
    </xf>
    <xf numFmtId="38" fontId="5" fillId="13" borderId="41" xfId="0" applyNumberFormat="1" applyFont="1" applyFill="1" applyBorder="1" applyAlignment="1">
      <alignment horizontal="center" vertical="center"/>
    </xf>
    <xf numFmtId="165" fontId="6" fillId="13" borderId="4" xfId="0" applyNumberFormat="1" applyFont="1" applyFill="1" applyBorder="1" applyAlignment="1">
      <alignment horizontal="right"/>
    </xf>
    <xf numFmtId="0" fontId="2" fillId="13" borderId="1" xfId="0" applyFont="1" applyFill="1" applyBorder="1" applyAlignment="1">
      <alignment horizontal="center" vertical="center" wrapText="1"/>
    </xf>
    <xf numFmtId="38" fontId="5" fillId="13" borderId="28" xfId="0" applyNumberFormat="1" applyFont="1" applyFill="1" applyBorder="1" applyAlignment="1">
      <alignment horizontal="center" vertical="center"/>
    </xf>
    <xf numFmtId="38" fontId="5" fillId="13" borderId="39" xfId="0" applyNumberFormat="1" applyFont="1" applyFill="1" applyBorder="1" applyAlignment="1">
      <alignment horizontal="center" vertical="center"/>
    </xf>
    <xf numFmtId="38" fontId="5" fillId="13" borderId="18" xfId="0" applyNumberFormat="1" applyFont="1" applyFill="1" applyBorder="1" applyAlignment="1">
      <alignment horizontal="center" vertical="center"/>
    </xf>
    <xf numFmtId="38" fontId="5" fillId="13" borderId="0" xfId="0" applyNumberFormat="1" applyFont="1" applyFill="1" applyBorder="1" applyAlignment="1">
      <alignment horizontal="center" vertical="center"/>
    </xf>
    <xf numFmtId="38" fontId="5" fillId="13" borderId="59" xfId="0" applyNumberFormat="1" applyFont="1" applyFill="1" applyBorder="1" applyAlignment="1">
      <alignment horizontal="center" vertical="center"/>
    </xf>
    <xf numFmtId="38" fontId="6" fillId="15" borderId="8" xfId="0" applyNumberFormat="1" applyFont="1" applyFill="1" applyBorder="1" applyAlignment="1">
      <alignment horizontal="center" vertical="center"/>
    </xf>
    <xf numFmtId="38" fontId="12" fillId="15" borderId="26" xfId="0" applyNumberFormat="1" applyFont="1" applyFill="1" applyBorder="1" applyAlignment="1">
      <alignment horizontal="center" vertical="center"/>
    </xf>
    <xf numFmtId="38" fontId="13" fillId="12" borderId="63" xfId="0" applyNumberFormat="1" applyFont="1" applyFill="1" applyBorder="1" applyAlignment="1">
      <alignment horizontal="center" vertical="center"/>
    </xf>
    <xf numFmtId="38" fontId="5" fillId="13" borderId="14" xfId="0" applyNumberFormat="1" applyFont="1" applyFill="1" applyBorder="1" applyAlignment="1">
      <alignment horizontal="center" vertical="center"/>
    </xf>
    <xf numFmtId="38" fontId="6" fillId="13" borderId="8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right"/>
    </xf>
    <xf numFmtId="0" fontId="2" fillId="14" borderId="3" xfId="0" applyFont="1" applyFill="1" applyBorder="1" applyAlignment="1">
      <alignment horizontal="center" vertical="center" wrapText="1"/>
    </xf>
    <xf numFmtId="38" fontId="5" fillId="14" borderId="30" xfId="0" applyNumberFormat="1" applyFont="1" applyFill="1" applyBorder="1" applyAlignment="1">
      <alignment horizontal="center" vertical="center"/>
    </xf>
    <xf numFmtId="38" fontId="5" fillId="14" borderId="35" xfId="0" applyNumberFormat="1" applyFont="1" applyFill="1" applyBorder="1" applyAlignment="1">
      <alignment horizontal="center" vertical="center"/>
    </xf>
    <xf numFmtId="38" fontId="5" fillId="14" borderId="49" xfId="0" applyNumberFormat="1" applyFont="1" applyFill="1" applyBorder="1" applyAlignment="1">
      <alignment horizontal="center" vertical="center"/>
    </xf>
    <xf numFmtId="38" fontId="5" fillId="14" borderId="23" xfId="0" applyNumberFormat="1" applyFont="1" applyFill="1" applyBorder="1" applyAlignment="1">
      <alignment horizontal="center" vertical="center"/>
    </xf>
    <xf numFmtId="38" fontId="5" fillId="14" borderId="81" xfId="0" applyNumberFormat="1" applyFont="1" applyFill="1" applyBorder="1" applyAlignment="1">
      <alignment horizontal="center" vertical="center"/>
    </xf>
    <xf numFmtId="38" fontId="5" fillId="14" borderId="14" xfId="0" applyNumberFormat="1" applyFont="1" applyFill="1" applyBorder="1" applyAlignment="1">
      <alignment horizontal="center" vertical="center"/>
    </xf>
    <xf numFmtId="38" fontId="5" fillId="14" borderId="69" xfId="0" applyNumberFormat="1" applyFont="1" applyFill="1" applyBorder="1" applyAlignment="1">
      <alignment horizontal="center" vertical="center"/>
    </xf>
    <xf numFmtId="38" fontId="6" fillId="14" borderId="73" xfId="0" applyNumberFormat="1" applyFont="1" applyFill="1" applyBorder="1" applyAlignment="1">
      <alignment horizontal="center" vertical="center"/>
    </xf>
    <xf numFmtId="38" fontId="12" fillId="14" borderId="30" xfId="0" applyNumberFormat="1" applyFont="1" applyFill="1" applyBorder="1" applyAlignment="1">
      <alignment horizontal="center" vertical="center"/>
    </xf>
    <xf numFmtId="165" fontId="6" fillId="14" borderId="4" xfId="0" applyNumberFormat="1" applyFont="1" applyFill="1" applyBorder="1" applyAlignment="1">
      <alignment horizontal="right"/>
    </xf>
    <xf numFmtId="38" fontId="5" fillId="14" borderId="25" xfId="0" applyNumberFormat="1" applyFont="1" applyFill="1" applyBorder="1" applyAlignment="1">
      <alignment horizontal="center" vertical="center"/>
    </xf>
    <xf numFmtId="38" fontId="5" fillId="14" borderId="36" xfId="0" applyNumberFormat="1" applyFont="1" applyFill="1" applyBorder="1" applyAlignment="1">
      <alignment horizontal="center" vertical="center"/>
    </xf>
    <xf numFmtId="38" fontId="5" fillId="14" borderId="15" xfId="0" applyNumberFormat="1" applyFont="1" applyFill="1" applyBorder="1" applyAlignment="1">
      <alignment horizontal="center" vertical="center"/>
    </xf>
    <xf numFmtId="38" fontId="5" fillId="14" borderId="24" xfId="0" applyNumberFormat="1" applyFont="1" applyFill="1" applyBorder="1" applyAlignment="1">
      <alignment horizontal="center" vertical="center"/>
    </xf>
    <xf numFmtId="38" fontId="5" fillId="14" borderId="0" xfId="0" applyNumberFormat="1" applyFont="1" applyFill="1" applyBorder="1" applyAlignment="1">
      <alignment horizontal="center" vertical="center"/>
    </xf>
    <xf numFmtId="38" fontId="6" fillId="14" borderId="14" xfId="0" applyNumberFormat="1" applyFont="1" applyFill="1" applyBorder="1" applyAlignment="1">
      <alignment horizontal="center" vertical="center"/>
    </xf>
    <xf numFmtId="38" fontId="12" fillId="1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.king\AppData\Local\Microsoft\Windows\INetCache\Content.Outlook\FGHOQCUQ\Copy%20of%2003.25%20SW%20FER%20Sales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.king\AppData\Local\Microsoft\Windows\INetCache\Content.Outlook\FGHOQCUQ\Copy%20of%2003.25%20SW%20FER%20Sales%20Worksheet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.king\AppData\Local\Microsoft\Windows\INetCache\Content.Outlook\FGHOQCUQ\SW%20FER%20Sales%20Worksheet%20(00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.king\AppData\Local\Microsoft\Windows\INetCache\Content.Outlook\FGHOQCUQ\Copy%20of%2003.25%20SW%20FER%20Sales%20Worksheet%20y4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Summary"/>
      <sheetName val="401Dallas"/>
      <sheetName val="404 Fort Worth"/>
      <sheetName val="410 Dallas West"/>
      <sheetName val="402 Houston"/>
      <sheetName val="405 Liberty"/>
      <sheetName val="407 Bryan"/>
    </sheetNames>
    <sheetDataSet>
      <sheetData sheetId="0">
        <row r="1">
          <cell r="B1" t="str">
            <v>Mar. 25</v>
          </cell>
          <cell r="D1" t="str">
            <v>3.3.25 (Opening Stock)</v>
          </cell>
        </row>
        <row r="4">
          <cell r="A4" t="str">
            <v>8BBU - 8B BUSHELING 5'</v>
          </cell>
        </row>
        <row r="5">
          <cell r="A5" t="str">
            <v>8B - 8B (BUSHELING UNPREPARED)</v>
          </cell>
        </row>
        <row r="6">
          <cell r="A6" t="str">
            <v>GM AUTO STAMPING</v>
          </cell>
        </row>
        <row r="7">
          <cell r="A7" t="str">
            <v>PUNC - MADIX PUNCHINGS</v>
          </cell>
        </row>
        <row r="8">
          <cell r="A8" t="str">
            <v>PUNC - MADIX SLUGS</v>
          </cell>
        </row>
        <row r="9">
          <cell r="A9" t="str">
            <v>PUNC - DIAMOND PUNCHINGS</v>
          </cell>
        </row>
        <row r="16">
          <cell r="A16" t="str">
            <v>HMS1</v>
          </cell>
        </row>
        <row r="17">
          <cell r="A17" t="str">
            <v>HMS 1/2 - HMS PREPARED</v>
          </cell>
        </row>
        <row r="18">
          <cell r="A18" t="str">
            <v>HMSB - HMS UNPREPARED</v>
          </cell>
        </row>
        <row r="19">
          <cell r="A19" t="str">
            <v>OSHE - FERROUS SHEAR</v>
          </cell>
        </row>
        <row r="20">
          <cell r="A20" t="str">
            <v>RBAR - REINFORCING BAR</v>
          </cell>
        </row>
        <row r="21">
          <cell r="A21" t="str">
            <v>OSC - HBC</v>
          </cell>
        </row>
        <row r="22">
          <cell r="A22" t="str">
            <v>PGCS - 3' P&amp;S</v>
          </cell>
        </row>
        <row r="23">
          <cell r="A23" t="str">
            <v>OSPG - UNPREPARED P&amp;S</v>
          </cell>
        </row>
        <row r="24">
          <cell r="A24" t="str">
            <v>PGB -Plate &amp; Struct Burning</v>
          </cell>
        </row>
        <row r="27">
          <cell r="A27" t="str">
            <v>9A - CAST IRON PREPARED</v>
          </cell>
        </row>
        <row r="28">
          <cell r="A28" t="str">
            <v>9A - Cast Iron Gear Boxes</v>
          </cell>
          <cell r="B28" t="str">
            <v>Cast Iron Gear Boxes</v>
          </cell>
        </row>
        <row r="29">
          <cell r="A29" t="str">
            <v>9BHUB -  FOUNDRY CAST</v>
          </cell>
          <cell r="B29" t="str">
            <v>Hubs and Rotors</v>
          </cell>
        </row>
        <row r="30">
          <cell r="A30" t="str">
            <v>7B - STEEL TURNINGS</v>
          </cell>
        </row>
        <row r="31">
          <cell r="A31" t="str">
            <v>Slag / Scale</v>
          </cell>
        </row>
        <row r="32">
          <cell r="A32" t="str">
            <v>4B - #1 - 1/2 Bundles</v>
          </cell>
        </row>
        <row r="40">
          <cell r="A40" t="str">
            <v>Frag Feed (RTIN)</v>
          </cell>
        </row>
        <row r="41">
          <cell r="A41" t="str">
            <v>TINST</v>
          </cell>
        </row>
        <row r="42">
          <cell r="A42" t="str">
            <v>FFHMS</v>
          </cell>
        </row>
        <row r="44">
          <cell r="A44" t="str">
            <v>Bonus</v>
          </cell>
        </row>
        <row r="45">
          <cell r="A45" t="str">
            <v>Rail Crop</v>
          </cell>
        </row>
        <row r="46">
          <cell r="A46" t="str">
            <v>Other Rail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Summary"/>
      <sheetName val="401Dallas"/>
      <sheetName val="404 Fort Worth"/>
      <sheetName val="410 Dallas West"/>
      <sheetName val="402 Houston"/>
      <sheetName val="405 Liberty"/>
      <sheetName val="407 Bryan"/>
    </sheetNames>
    <sheetDataSet>
      <sheetData sheetId="0">
        <row r="1">
          <cell r="B1" t="str">
            <v>Mar. 25</v>
          </cell>
          <cell r="D1" t="str">
            <v>3.3.25 (Opening Stock)</v>
          </cell>
        </row>
        <row r="4">
          <cell r="A4" t="str">
            <v>8BBU - 8B BUSHELING 5'</v>
          </cell>
        </row>
        <row r="5">
          <cell r="A5" t="str">
            <v>8B - 8B (BUSHELING UNPREPARED)</v>
          </cell>
        </row>
        <row r="6">
          <cell r="A6" t="str">
            <v>GM AUTO STAMPING</v>
          </cell>
        </row>
        <row r="7">
          <cell r="A7" t="str">
            <v>PUNC - MADIX PUNCHINGS</v>
          </cell>
        </row>
        <row r="8">
          <cell r="A8" t="str">
            <v>PUNC - MADIX SLUGS</v>
          </cell>
        </row>
        <row r="9">
          <cell r="A9" t="str">
            <v>PUNC - DIAMOND PUNCHINGS</v>
          </cell>
        </row>
        <row r="16">
          <cell r="A16" t="str">
            <v>HMS1</v>
          </cell>
        </row>
        <row r="17">
          <cell r="A17" t="str">
            <v>HMS 1/2 - HMS PREPARED</v>
          </cell>
        </row>
        <row r="19">
          <cell r="A19" t="str">
            <v>OSHE - FERROUS SHEAR</v>
          </cell>
        </row>
        <row r="20">
          <cell r="A20" t="str">
            <v>RBAR - REINFORCING BAR</v>
          </cell>
        </row>
        <row r="21">
          <cell r="A21" t="str">
            <v>OSC - HBC</v>
          </cell>
        </row>
        <row r="22">
          <cell r="A22" t="str">
            <v>PGCS - 3' P&amp;S</v>
          </cell>
        </row>
        <row r="23">
          <cell r="A23" t="str">
            <v>OSPG - UNPREPARED P&amp;S</v>
          </cell>
        </row>
        <row r="24">
          <cell r="A24" t="str">
            <v>PGB -Plate &amp; Struct Burning</v>
          </cell>
        </row>
        <row r="27">
          <cell r="A27" t="str">
            <v>9A - CAST IRON PREPARED</v>
          </cell>
        </row>
        <row r="28">
          <cell r="A28" t="str">
            <v>9A - Cast Iron Gear Boxes</v>
          </cell>
          <cell r="B28" t="str">
            <v>Cast Iron Gear Boxes</v>
          </cell>
        </row>
        <row r="29">
          <cell r="A29" t="str">
            <v>9BHUB -  FOUNDRY CAST</v>
          </cell>
          <cell r="B29" t="str">
            <v>Hubs and Rotors</v>
          </cell>
        </row>
        <row r="30">
          <cell r="A30" t="str">
            <v>7B - STEEL TURNINGS</v>
          </cell>
        </row>
        <row r="31">
          <cell r="A31" t="str">
            <v>Slag / Scale</v>
          </cell>
        </row>
        <row r="32">
          <cell r="A32" t="str">
            <v>4B - #1 - 1/2 Bundles</v>
          </cell>
        </row>
        <row r="40">
          <cell r="A40" t="str">
            <v>Frag Feed (RTIN)</v>
          </cell>
        </row>
        <row r="41">
          <cell r="A41" t="str">
            <v>TINST</v>
          </cell>
        </row>
        <row r="42">
          <cell r="A42" t="str">
            <v>FFHMS</v>
          </cell>
        </row>
        <row r="44">
          <cell r="A44" t="str">
            <v>Bonus</v>
          </cell>
        </row>
        <row r="45">
          <cell r="A45" t="str">
            <v>Rail Crop</v>
          </cell>
        </row>
        <row r="46">
          <cell r="A46" t="str">
            <v>Other Rail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Summary"/>
      <sheetName val="401Dallas"/>
      <sheetName val="404 Fort Worth"/>
      <sheetName val="410 Dallas West"/>
      <sheetName val="402 Houston"/>
      <sheetName val="405 Liberty"/>
      <sheetName val="407 Bryan"/>
    </sheetNames>
    <sheetDataSet>
      <sheetData sheetId="0">
        <row r="1">
          <cell r="B1" t="str">
            <v>Mar. 25</v>
          </cell>
          <cell r="D1" t="str">
            <v>3.3.25 (Opening Stock)</v>
          </cell>
        </row>
        <row r="4">
          <cell r="A4" t="str">
            <v>8BBU - 8B BUSHELING 5'</v>
          </cell>
        </row>
        <row r="5">
          <cell r="A5" t="str">
            <v>8B - 8B (BUSHELING UNPREPARED)</v>
          </cell>
        </row>
        <row r="7">
          <cell r="A7" t="str">
            <v>PUNC - MADIX PUNCHINGS</v>
          </cell>
        </row>
        <row r="8">
          <cell r="A8" t="str">
            <v>PUNC - MADIX SLUGS</v>
          </cell>
        </row>
        <row r="9">
          <cell r="A9" t="str">
            <v>PUNC - DIAMOND PUNCHINGS</v>
          </cell>
        </row>
        <row r="16">
          <cell r="A16" t="str">
            <v>HMS1</v>
          </cell>
        </row>
        <row r="17">
          <cell r="A17" t="str">
            <v>HMS 1/2 - HMS PREPARED</v>
          </cell>
        </row>
        <row r="18">
          <cell r="A18" t="str">
            <v>HMSB - HMS UNPREPARED</v>
          </cell>
        </row>
        <row r="19">
          <cell r="A19" t="str">
            <v>OSHE - FERROUS SHEAR</v>
          </cell>
        </row>
        <row r="20">
          <cell r="A20" t="str">
            <v>RBAR - REINFORCING BAR</v>
          </cell>
        </row>
        <row r="21">
          <cell r="A21" t="str">
            <v>OSC - HBC</v>
          </cell>
        </row>
        <row r="22">
          <cell r="A22" t="str">
            <v>PGCS - 3' P&amp;S</v>
          </cell>
        </row>
        <row r="23">
          <cell r="A23" t="str">
            <v>OSPG - UNPREPARED P&amp;S</v>
          </cell>
        </row>
        <row r="24">
          <cell r="A24" t="str">
            <v>PGB -Plate &amp; Struct Burning</v>
          </cell>
        </row>
        <row r="27">
          <cell r="A27" t="str">
            <v>9A - CAST IRON PREPARED</v>
          </cell>
        </row>
        <row r="28">
          <cell r="A28" t="str">
            <v>9A - Cast Iron Gear Boxes</v>
          </cell>
          <cell r="B28" t="str">
            <v>Cast Iron Gear Boxes</v>
          </cell>
        </row>
        <row r="29">
          <cell r="A29" t="str">
            <v>9BHUB -  FOUNDRY CAST</v>
          </cell>
          <cell r="B29" t="str">
            <v>Hubs and Rotors</v>
          </cell>
        </row>
        <row r="30">
          <cell r="A30" t="str">
            <v>7B - STEEL TURNINGS</v>
          </cell>
        </row>
        <row r="31">
          <cell r="A31" t="str">
            <v>Slag / Scale</v>
          </cell>
        </row>
        <row r="32">
          <cell r="A32" t="str">
            <v>4B - #1 - 1/2 Bundles</v>
          </cell>
        </row>
        <row r="40">
          <cell r="A40" t="str">
            <v>Frag Feed (RTIN)</v>
          </cell>
        </row>
        <row r="41">
          <cell r="A41" t="str">
            <v>TINST</v>
          </cell>
        </row>
        <row r="42">
          <cell r="A42" t="str">
            <v>FFHMS</v>
          </cell>
        </row>
        <row r="44">
          <cell r="A44" t="str">
            <v>Bonus</v>
          </cell>
        </row>
        <row r="45">
          <cell r="A45" t="str">
            <v>Rail Crop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Summary"/>
      <sheetName val="401Dallas"/>
      <sheetName val="404 Fort Worth"/>
      <sheetName val="410 Dallas West"/>
      <sheetName val="402 Houston"/>
      <sheetName val="405 Liberty"/>
      <sheetName val="407 Bryan"/>
    </sheetNames>
    <sheetDataSet>
      <sheetData sheetId="0">
        <row r="1">
          <cell r="B1" t="str">
            <v>Mar. 25</v>
          </cell>
          <cell r="D1" t="str">
            <v>3.3.25 (Opening Stock)</v>
          </cell>
        </row>
        <row r="4">
          <cell r="A4" t="str">
            <v>8BBU - 8B BUSHELING 5'</v>
          </cell>
        </row>
        <row r="5">
          <cell r="A5" t="str">
            <v>8B - 8B (BUSHELING UNPREPARED)</v>
          </cell>
        </row>
        <row r="7">
          <cell r="A7" t="str">
            <v>PUNC - MADIX PUNCHINGS</v>
          </cell>
        </row>
        <row r="8">
          <cell r="A8" t="str">
            <v>PUNC - MADIX SLUGS</v>
          </cell>
        </row>
        <row r="9">
          <cell r="A9" t="str">
            <v>PUNC - DIAMOND PUNCHINGS</v>
          </cell>
        </row>
        <row r="16">
          <cell r="A16" t="str">
            <v>HMS1</v>
          </cell>
        </row>
        <row r="17">
          <cell r="A17" t="str">
            <v>HMS 1/2 - HMS PREPARED</v>
          </cell>
        </row>
        <row r="18">
          <cell r="A18" t="str">
            <v>HMSB - HMS UNPREPARED</v>
          </cell>
        </row>
        <row r="19">
          <cell r="A19" t="str">
            <v>OSHE - FERROUS SHEAR</v>
          </cell>
        </row>
        <row r="20">
          <cell r="A20" t="str">
            <v>RBAR - REINFORCING BAR</v>
          </cell>
        </row>
        <row r="21">
          <cell r="A21" t="str">
            <v>OSC - HBC</v>
          </cell>
        </row>
        <row r="22">
          <cell r="A22" t="str">
            <v>PGCS - 3' P&amp;S</v>
          </cell>
        </row>
        <row r="23">
          <cell r="A23" t="str">
            <v>OSPG - UNPREPARED P&amp;S</v>
          </cell>
        </row>
        <row r="24">
          <cell r="A24" t="str">
            <v>PGB -Plate &amp; Struct Burning</v>
          </cell>
        </row>
        <row r="27">
          <cell r="A27" t="str">
            <v>9A - CAST IRON PREPARED</v>
          </cell>
        </row>
        <row r="28">
          <cell r="A28" t="str">
            <v>9A - Cast Iron Gear Boxes</v>
          </cell>
          <cell r="B28" t="str">
            <v>Cast Iron Gear Boxes</v>
          </cell>
        </row>
        <row r="29">
          <cell r="A29" t="str">
            <v>9BHUB -  FOUNDRY CAST</v>
          </cell>
          <cell r="B29" t="str">
            <v>Hubs and Rotors</v>
          </cell>
        </row>
        <row r="30">
          <cell r="A30" t="str">
            <v>7B - STEEL TURNINGS</v>
          </cell>
        </row>
        <row r="31">
          <cell r="A31" t="str">
            <v>Slag / Scale</v>
          </cell>
        </row>
        <row r="32">
          <cell r="A32" t="str">
            <v>4B - #1 - 1/2 Bundles</v>
          </cell>
        </row>
        <row r="40">
          <cell r="A40" t="str">
            <v>Frag Feed (RTIN)</v>
          </cell>
        </row>
        <row r="41">
          <cell r="A41" t="str">
            <v>TINST</v>
          </cell>
        </row>
        <row r="42">
          <cell r="A42" t="str">
            <v>FFHMS</v>
          </cell>
        </row>
        <row r="44">
          <cell r="A44" t="str">
            <v>Bonus</v>
          </cell>
        </row>
        <row r="45">
          <cell r="A45" t="str">
            <v>Rail Crop</v>
          </cell>
        </row>
        <row r="46">
          <cell r="A46" t="str">
            <v>Other Rail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L443"/>
  <sheetViews>
    <sheetView tabSelected="1" zoomScale="110" zoomScaleNormal="110" workbookViewId="0">
      <pane xSplit="1" ySplit="3" topLeftCell="B4" activePane="bottomRight" state="frozen"/>
      <selection activeCell="A42" sqref="A42:XFD42"/>
      <selection pane="topRight" activeCell="A42" sqref="A42:XFD42"/>
      <selection pane="bottomLeft" activeCell="A42" sqref="A42:XFD42"/>
      <selection pane="bottomRight" activeCell="O46" sqref="O46"/>
    </sheetView>
  </sheetViews>
  <sheetFormatPr defaultColWidth="9.1796875" defaultRowHeight="10.5" x14ac:dyDescent="0.25"/>
  <cols>
    <col min="1" max="1" width="26.54296875" style="6" bestFit="1" customWidth="1"/>
    <col min="2" max="2" width="16.54296875" style="8" bestFit="1" customWidth="1"/>
    <col min="3" max="3" width="10.54296875" style="1" bestFit="1" customWidth="1"/>
    <col min="4" max="4" width="10.81640625" style="1" bestFit="1" customWidth="1"/>
    <col min="5" max="5" width="7.81640625" style="1" bestFit="1" customWidth="1"/>
    <col min="6" max="6" width="10.54296875" style="1" customWidth="1"/>
    <col min="7" max="7" width="9" style="1" customWidth="1"/>
    <col min="8" max="8" width="7.81640625" style="1" customWidth="1"/>
    <col min="9" max="9" width="9.54296875" style="3" bestFit="1" customWidth="1"/>
    <col min="10" max="10" width="9" style="1" customWidth="1"/>
    <col min="11" max="11" width="9" style="34" customWidth="1"/>
    <col min="12" max="12" width="55.81640625" style="1" bestFit="1" customWidth="1"/>
    <col min="13" max="235" width="11.453125" style="1" customWidth="1"/>
    <col min="236" max="16384" width="9.1796875" style="1"/>
  </cols>
  <sheetData>
    <row r="1" spans="1:12" ht="13.5" thickBot="1" x14ac:dyDescent="0.3">
      <c r="A1" s="159" t="s">
        <v>33</v>
      </c>
      <c r="B1" s="160" t="s">
        <v>74</v>
      </c>
      <c r="C1" s="85" t="s">
        <v>9</v>
      </c>
      <c r="D1" s="175" t="s">
        <v>85</v>
      </c>
    </row>
    <row r="2" spans="1:12" s="4" customFormat="1" ht="15.75" customHeight="1" thickBot="1" x14ac:dyDescent="0.4">
      <c r="A2" s="158"/>
      <c r="B2" s="10"/>
      <c r="D2" s="342" t="s">
        <v>23</v>
      </c>
      <c r="E2" s="343"/>
      <c r="F2" s="343"/>
      <c r="G2" s="343"/>
      <c r="H2" s="343"/>
      <c r="I2" s="343"/>
      <c r="J2" s="343"/>
      <c r="K2" s="344"/>
    </row>
    <row r="3" spans="1:12" s="5" customFormat="1" ht="32" thickBot="1" x14ac:dyDescent="0.4">
      <c r="A3" s="31" t="s">
        <v>7</v>
      </c>
      <c r="B3" s="32" t="s">
        <v>1</v>
      </c>
      <c r="C3" s="37" t="s">
        <v>13</v>
      </c>
      <c r="D3" s="39" t="s">
        <v>20</v>
      </c>
      <c r="E3" s="87" t="s">
        <v>15</v>
      </c>
      <c r="F3" s="88" t="s">
        <v>22</v>
      </c>
      <c r="G3" s="87" t="s">
        <v>17</v>
      </c>
      <c r="H3" s="38" t="s">
        <v>21</v>
      </c>
      <c r="I3" s="89" t="s">
        <v>16</v>
      </c>
      <c r="J3" s="90" t="s">
        <v>18</v>
      </c>
      <c r="K3" s="91" t="s">
        <v>19</v>
      </c>
      <c r="L3" s="5" t="s">
        <v>0</v>
      </c>
    </row>
    <row r="4" spans="1:12" x14ac:dyDescent="0.25">
      <c r="A4" s="174" t="s">
        <v>64</v>
      </c>
      <c r="B4" s="16"/>
      <c r="C4" s="45">
        <f t="shared" ref="C4:C14" si="0">D4+H4</f>
        <v>574</v>
      </c>
      <c r="D4" s="112">
        <f>SUM(E4:G4)</f>
        <v>568</v>
      </c>
      <c r="E4" s="46">
        <f>SUMIFS('401Dallas'!K:K,'401Dallas'!A:A,'West Summary'!A4)</f>
        <v>6</v>
      </c>
      <c r="F4" s="47">
        <f>SUMIFS('404 Fort Worth'!$K:$K,'404 Fort Worth'!$A:$A,'West Summary'!A4)</f>
        <v>0</v>
      </c>
      <c r="G4" s="48">
        <f>SUMIFS('410 Dallas West'!$K:$K,'410 Dallas West'!$A:$A,'West Summary'!A4)</f>
        <v>562</v>
      </c>
      <c r="H4" s="116">
        <f t="shared" ref="H4:H14" si="1">SUM(I4:K4)</f>
        <v>6</v>
      </c>
      <c r="I4" s="92">
        <f>SUMIFS('402 Houston'!$K:$K,'402 Houston'!$A:$A,'West Summary'!A4)</f>
        <v>6</v>
      </c>
      <c r="J4" s="49">
        <f>SUMIFS('405 Liberty'!$K:$K,'405 Liberty'!$A:$A,'West Summary'!A4)</f>
        <v>0</v>
      </c>
      <c r="K4" s="48">
        <f>SUMIFS('407 Bryan'!$K:$K,'407 Bryan'!$A:$A,'West Summary'!A4)</f>
        <v>0</v>
      </c>
      <c r="L4" s="176"/>
    </row>
    <row r="5" spans="1:12" hidden="1" x14ac:dyDescent="0.25">
      <c r="A5" s="24" t="s">
        <v>39</v>
      </c>
      <c r="B5" s="16"/>
      <c r="C5" s="45">
        <f t="shared" si="0"/>
        <v>0</v>
      </c>
      <c r="D5" s="113">
        <f t="shared" ref="D5:D14" si="2">SUM(E5:G5)</f>
        <v>0</v>
      </c>
      <c r="E5" s="50">
        <f>SUMIFS('401Dallas'!K:K,'401Dallas'!A:A,'West Summary'!A5)</f>
        <v>0</v>
      </c>
      <c r="F5" s="51">
        <f>SUMIFS('404 Fort Worth'!$K:$K,'404 Fort Worth'!$A:$A,'West Summary'!A5)</f>
        <v>0</v>
      </c>
      <c r="G5" s="52">
        <f>SUMIFS('410 Dallas West'!$K:$K,'410 Dallas West'!$A:$A,'West Summary'!A5)</f>
        <v>0</v>
      </c>
      <c r="H5" s="117">
        <f t="shared" si="1"/>
        <v>0</v>
      </c>
      <c r="I5" s="93">
        <f>SUMIFS('402 Houston'!$K:$K,'402 Houston'!$A:$A,'West Summary'!A5)</f>
        <v>0</v>
      </c>
      <c r="J5" s="53">
        <f>SUMIFS('405 Liberty'!$K:$K,'405 Liberty'!$A:$A,'West Summary'!A5)</f>
        <v>0</v>
      </c>
      <c r="K5" s="52">
        <f>SUMIFS('407 Bryan'!$K:$K,'407 Bryan'!$A:$A,'West Summary'!A5)</f>
        <v>0</v>
      </c>
    </row>
    <row r="6" spans="1:12" x14ac:dyDescent="0.25">
      <c r="A6" s="24" t="s">
        <v>69</v>
      </c>
      <c r="B6" s="16"/>
      <c r="C6" s="45">
        <f>D6+H6</f>
        <v>0</v>
      </c>
      <c r="D6" s="113">
        <f>SUM(E6:G6)</f>
        <v>0</v>
      </c>
      <c r="E6" s="50">
        <f>SUMIFS('401Dallas'!K:K,'401Dallas'!A:A,'West Summary'!A6)</f>
        <v>0</v>
      </c>
      <c r="F6" s="51">
        <f>SUMIFS('404 Fort Worth'!$K:$K,'404 Fort Worth'!$A:$A,'West Summary'!A6)</f>
        <v>0</v>
      </c>
      <c r="G6" s="52">
        <f>SUMIFS('410 Dallas West'!$K:$K,'410 Dallas West'!$A:$A,'West Summary'!A6)</f>
        <v>0</v>
      </c>
      <c r="H6" s="117">
        <f>SUM(I6:K6)</f>
        <v>0</v>
      </c>
      <c r="I6" s="93">
        <f>SUMIFS('402 Houston'!$K:$K,'402 Houston'!$A:$A,'West Summary'!A6)</f>
        <v>0</v>
      </c>
      <c r="J6" s="53">
        <f>SUMIFS('405 Liberty'!$K:$K,'405 Liberty'!$A:$A,'West Summary'!A6)</f>
        <v>0</v>
      </c>
      <c r="K6" s="52">
        <f>SUMIFS('407 Bryan'!$K:$K,'407 Bryan'!$A:$A,'West Summary'!A6)</f>
        <v>0</v>
      </c>
    </row>
    <row r="7" spans="1:12" x14ac:dyDescent="0.25">
      <c r="A7" s="24" t="s">
        <v>48</v>
      </c>
      <c r="B7" s="16"/>
      <c r="C7" s="45">
        <f t="shared" si="0"/>
        <v>0</v>
      </c>
      <c r="D7" s="113">
        <f t="shared" si="2"/>
        <v>0</v>
      </c>
      <c r="E7" s="50">
        <f>SUMIFS('401Dallas'!K:K,'401Dallas'!A:A,'West Summary'!A7)</f>
        <v>0</v>
      </c>
      <c r="F7" s="51">
        <f>SUMIFS('404 Fort Worth'!$K:$K,'404 Fort Worth'!$A:$A,'West Summary'!A7)</f>
        <v>0</v>
      </c>
      <c r="G7" s="52">
        <f>SUMIFS('410 Dallas West'!$K:$K,'410 Dallas West'!$A:$A,'West Summary'!A7)</f>
        <v>0</v>
      </c>
      <c r="H7" s="117">
        <f t="shared" si="1"/>
        <v>0</v>
      </c>
      <c r="I7" s="93">
        <f>SUMIFS('402 Houston'!$K:$K,'402 Houston'!$A:$A,'West Summary'!A7)</f>
        <v>0</v>
      </c>
      <c r="J7" s="53">
        <f>SUMIFS('405 Liberty'!$K:$K,'405 Liberty'!$A:$A,'West Summary'!A7)</f>
        <v>0</v>
      </c>
      <c r="K7" s="52">
        <f>SUMIFS('407 Bryan'!$K:$K,'407 Bryan'!$A:$A,'West Summary'!A7)</f>
        <v>0</v>
      </c>
    </row>
    <row r="8" spans="1:12" x14ac:dyDescent="0.25">
      <c r="A8" s="24" t="s">
        <v>49</v>
      </c>
      <c r="B8" s="16"/>
      <c r="C8" s="45">
        <f t="shared" si="0"/>
        <v>40</v>
      </c>
      <c r="D8" s="113">
        <f t="shared" si="2"/>
        <v>40</v>
      </c>
      <c r="E8" s="50">
        <f>SUMIFS('401Dallas'!K:K,'401Dallas'!A:A,'West Summary'!A8)</f>
        <v>0</v>
      </c>
      <c r="F8" s="51">
        <f>SUMIFS('404 Fort Worth'!$K:$K,'404 Fort Worth'!$A:$A,'West Summary'!A8)</f>
        <v>0</v>
      </c>
      <c r="G8" s="52">
        <f>SUMIFS('410 Dallas West'!$K:$K,'410 Dallas West'!$A:$A,'West Summary'!A8)</f>
        <v>40</v>
      </c>
      <c r="H8" s="117">
        <f t="shared" si="1"/>
        <v>0</v>
      </c>
      <c r="I8" s="93">
        <f>SUMIFS('402 Houston'!$K:$K,'402 Houston'!$A:$A,'West Summary'!A8)</f>
        <v>0</v>
      </c>
      <c r="J8" s="53">
        <f>SUMIFS('405 Liberty'!$K:$K,'405 Liberty'!$A:$A,'West Summary'!A8)</f>
        <v>0</v>
      </c>
      <c r="K8" s="52">
        <f>SUMIFS('407 Bryan'!$K:$K,'407 Bryan'!$A:$A,'West Summary'!A8)</f>
        <v>0</v>
      </c>
    </row>
    <row r="9" spans="1:12" x14ac:dyDescent="0.25">
      <c r="A9" s="24" t="s">
        <v>50</v>
      </c>
      <c r="B9" s="16"/>
      <c r="C9" s="45">
        <f t="shared" si="0"/>
        <v>0</v>
      </c>
      <c r="D9" s="113">
        <f t="shared" si="2"/>
        <v>0</v>
      </c>
      <c r="E9" s="50">
        <f>SUMIFS('401Dallas'!K:K,'401Dallas'!A:A,'West Summary'!A9)</f>
        <v>0</v>
      </c>
      <c r="F9" s="51">
        <f>SUMIFS('404 Fort Worth'!$K:$K,'404 Fort Worth'!$A:$A,'West Summary'!A9)</f>
        <v>0</v>
      </c>
      <c r="G9" s="52">
        <f>SUMIFS('410 Dallas West'!$K:$K,'410 Dallas West'!$A:$A,'West Summary'!A9)</f>
        <v>0</v>
      </c>
      <c r="H9" s="117">
        <f t="shared" si="1"/>
        <v>0</v>
      </c>
      <c r="I9" s="93">
        <f>SUMIFS('402 Houston'!$K:$K,'402 Houston'!$A:$A,'West Summary'!A9)</f>
        <v>0</v>
      </c>
      <c r="J9" s="53">
        <f>SUMIFS('405 Liberty'!$K:$K,'405 Liberty'!$A:$A,'West Summary'!A9)</f>
        <v>0</v>
      </c>
      <c r="K9" s="52">
        <f>SUMIFS('407 Bryan'!$K:$K,'407 Bryan'!$A:$A,'West Summary'!A9)</f>
        <v>0</v>
      </c>
    </row>
    <row r="10" spans="1:12" ht="11.25" hidden="1" customHeight="1" x14ac:dyDescent="0.25">
      <c r="A10" s="14"/>
      <c r="B10" s="16"/>
      <c r="C10" s="45">
        <f t="shared" si="0"/>
        <v>0</v>
      </c>
      <c r="D10" s="113">
        <f t="shared" si="2"/>
        <v>0</v>
      </c>
      <c r="E10" s="50">
        <f>SUMIFS('401Dallas'!K:K,'401Dallas'!A:A,'West Summary'!A10)</f>
        <v>0</v>
      </c>
      <c r="F10" s="51">
        <f>SUMIFS('404 Fort Worth'!$K:$K,'404 Fort Worth'!$A:$A,'West Summary'!A10)</f>
        <v>0</v>
      </c>
      <c r="G10" s="52">
        <f>SUMIFS('410 Dallas West'!$K:$K,'410 Dallas West'!$A:$A,'West Summary'!A10)</f>
        <v>0</v>
      </c>
      <c r="H10" s="117">
        <f t="shared" si="1"/>
        <v>0</v>
      </c>
      <c r="I10" s="93">
        <f>SUMIFS('402 Houston'!$K:$K,'402 Houston'!$A:$A,'West Summary'!A10)</f>
        <v>0</v>
      </c>
      <c r="J10" s="53">
        <f>SUMIFS('405 Liberty'!$K:$K,'405 Liberty'!$A:$A,'West Summary'!A10)</f>
        <v>0</v>
      </c>
      <c r="K10" s="52">
        <f>SUMIFS('407 Bryan'!$K:$K,'407 Bryan'!$A:$A,'West Summary'!A10)</f>
        <v>0</v>
      </c>
    </row>
    <row r="11" spans="1:12" ht="11.25" hidden="1" customHeight="1" x14ac:dyDescent="0.25">
      <c r="A11" s="14"/>
      <c r="B11" s="16"/>
      <c r="C11" s="45">
        <f t="shared" si="0"/>
        <v>0</v>
      </c>
      <c r="D11" s="113">
        <f t="shared" si="2"/>
        <v>0</v>
      </c>
      <c r="E11" s="50">
        <f>SUMIFS('401Dallas'!K:K,'401Dallas'!A:A,'West Summary'!A11)</f>
        <v>0</v>
      </c>
      <c r="F11" s="51">
        <f>SUMIFS('404 Fort Worth'!$K:$K,'404 Fort Worth'!$A:$A,'West Summary'!A11)</f>
        <v>0</v>
      </c>
      <c r="G11" s="52">
        <f>SUMIFS('410 Dallas West'!$K:$K,'410 Dallas West'!$A:$A,'West Summary'!A11)</f>
        <v>0</v>
      </c>
      <c r="H11" s="117">
        <f t="shared" si="1"/>
        <v>0</v>
      </c>
      <c r="I11" s="93">
        <f>SUMIFS('402 Houston'!$K:$K,'402 Houston'!$A:$A,'West Summary'!A11)</f>
        <v>0</v>
      </c>
      <c r="J11" s="53">
        <f>SUMIFS('405 Liberty'!$K:$K,'405 Liberty'!$A:$A,'West Summary'!A11)</f>
        <v>0</v>
      </c>
      <c r="K11" s="52">
        <f>SUMIFS('407 Bryan'!$K:$K,'407 Bryan'!$A:$A,'West Summary'!A11)</f>
        <v>0</v>
      </c>
    </row>
    <row r="12" spans="1:12" ht="11.25" hidden="1" customHeight="1" x14ac:dyDescent="0.25">
      <c r="A12" s="14"/>
      <c r="B12" s="16"/>
      <c r="C12" s="45">
        <f t="shared" si="0"/>
        <v>0</v>
      </c>
      <c r="D12" s="114">
        <f t="shared" si="2"/>
        <v>0</v>
      </c>
      <c r="E12" s="50">
        <f>SUMIFS('401Dallas'!K:K,'401Dallas'!A:A,'West Summary'!A12)</f>
        <v>0</v>
      </c>
      <c r="F12" s="51">
        <f>SUMIFS('404 Fort Worth'!$K:$K,'404 Fort Worth'!$A:$A,'West Summary'!A12)</f>
        <v>0</v>
      </c>
      <c r="G12" s="52">
        <f>SUMIFS('410 Dallas West'!$K:$K,'410 Dallas West'!$A:$A,'West Summary'!A12)</f>
        <v>0</v>
      </c>
      <c r="H12" s="118">
        <f t="shared" si="1"/>
        <v>0</v>
      </c>
      <c r="I12" s="93">
        <f>SUMIFS('402 Houston'!$K:$K,'402 Houston'!$A:$A,'West Summary'!A12)</f>
        <v>0</v>
      </c>
      <c r="J12" s="53">
        <f>SUMIFS('405 Liberty'!$K:$K,'405 Liberty'!$A:$A,'West Summary'!A12)</f>
        <v>0</v>
      </c>
      <c r="K12" s="52">
        <f>SUMIFS('407 Bryan'!$K:$K,'407 Bryan'!$A:$A,'West Summary'!A12)</f>
        <v>0</v>
      </c>
    </row>
    <row r="13" spans="1:12" ht="11.25" hidden="1" customHeight="1" x14ac:dyDescent="0.25">
      <c r="A13" s="14"/>
      <c r="B13" s="16"/>
      <c r="C13" s="45">
        <f t="shared" si="0"/>
        <v>0</v>
      </c>
      <c r="D13" s="113">
        <f t="shared" si="2"/>
        <v>0</v>
      </c>
      <c r="E13" s="50">
        <f>SUMIFS('401Dallas'!K:K,'401Dallas'!A:A,'West Summary'!A13)</f>
        <v>0</v>
      </c>
      <c r="F13" s="51">
        <f>SUMIFS('404 Fort Worth'!$K:$K,'404 Fort Worth'!$A:$A,'West Summary'!A13)</f>
        <v>0</v>
      </c>
      <c r="G13" s="52">
        <f>SUMIFS('410 Dallas West'!$K:$K,'410 Dallas West'!$A:$A,'West Summary'!A13)</f>
        <v>0</v>
      </c>
      <c r="H13" s="117">
        <f t="shared" si="1"/>
        <v>0</v>
      </c>
      <c r="I13" s="93">
        <f>SUMIFS('402 Houston'!$K:$K,'402 Houston'!$A:$A,'West Summary'!A13)</f>
        <v>0</v>
      </c>
      <c r="J13" s="53">
        <f>SUMIFS('405 Liberty'!$K:$K,'405 Liberty'!$A:$A,'West Summary'!A13)</f>
        <v>0</v>
      </c>
      <c r="K13" s="52">
        <f>SUMIFS('407 Bryan'!$K:$K,'407 Bryan'!$A:$A,'West Summary'!A13)</f>
        <v>0</v>
      </c>
    </row>
    <row r="14" spans="1:12" ht="11.25" hidden="1" customHeight="1" x14ac:dyDescent="0.25">
      <c r="A14" s="15"/>
      <c r="B14" s="17"/>
      <c r="C14" s="45">
        <f t="shared" si="0"/>
        <v>0</v>
      </c>
      <c r="D14" s="115">
        <f t="shared" si="2"/>
        <v>0</v>
      </c>
      <c r="E14" s="54">
        <f>SUMIFS('401Dallas'!K:K,'401Dallas'!A:A,'West Summary'!A14)</f>
        <v>0</v>
      </c>
      <c r="F14" s="55">
        <f>SUMIFS('404 Fort Worth'!$K:$K,'404 Fort Worth'!$A:$A,'West Summary'!A14)</f>
        <v>0</v>
      </c>
      <c r="G14" s="56">
        <f>SUMIFS('410 Dallas West'!$K:$K,'410 Dallas West'!$A:$A,'West Summary'!A14)</f>
        <v>0</v>
      </c>
      <c r="H14" s="119">
        <f t="shared" si="1"/>
        <v>0</v>
      </c>
      <c r="I14" s="94">
        <f>SUMIFS('402 Houston'!$K:$K,'402 Houston'!$A:$A,'West Summary'!A14)</f>
        <v>0</v>
      </c>
      <c r="J14" s="53">
        <f>SUMIFS('405 Liberty'!$K:$K,'405 Liberty'!$A:$A,'West Summary'!A14)</f>
        <v>0</v>
      </c>
      <c r="K14" s="52">
        <f>SUMIFS('407 Bryan'!$K:$K,'407 Bryan'!$A:$A,'West Summary'!A14)</f>
        <v>0</v>
      </c>
    </row>
    <row r="15" spans="1:12" s="12" customFormat="1" x14ac:dyDescent="0.35">
      <c r="A15" s="23" t="s">
        <v>5</v>
      </c>
      <c r="B15" s="18"/>
      <c r="C15" s="57">
        <f t="shared" ref="C15:K15" si="3">SUM(C4:C14)</f>
        <v>614</v>
      </c>
      <c r="D15" s="57">
        <f t="shared" si="3"/>
        <v>608</v>
      </c>
      <c r="E15" s="57">
        <f t="shared" si="3"/>
        <v>6</v>
      </c>
      <c r="F15" s="59">
        <f t="shared" si="3"/>
        <v>0</v>
      </c>
      <c r="G15" s="58">
        <f t="shared" si="3"/>
        <v>602</v>
      </c>
      <c r="H15" s="58">
        <f t="shared" si="3"/>
        <v>6</v>
      </c>
      <c r="I15" s="57">
        <f t="shared" si="3"/>
        <v>6</v>
      </c>
      <c r="J15" s="59">
        <f t="shared" si="3"/>
        <v>0</v>
      </c>
      <c r="K15" s="58">
        <f t="shared" si="3"/>
        <v>0</v>
      </c>
      <c r="L15" s="120"/>
    </row>
    <row r="16" spans="1:12" x14ac:dyDescent="0.25">
      <c r="A16" s="24" t="s">
        <v>51</v>
      </c>
      <c r="B16" s="19"/>
      <c r="C16" s="45">
        <f t="shared" ref="C16:C25" si="4">D16+H16</f>
        <v>938</v>
      </c>
      <c r="D16" s="114">
        <f t="shared" ref="D16:D25" si="5">SUM(E16:G16)</f>
        <v>449</v>
      </c>
      <c r="E16" s="44">
        <f>SUMIFS('401Dallas'!K:K,'401Dallas'!A:A,'West Summary'!A16)</f>
        <v>94</v>
      </c>
      <c r="F16" s="60">
        <f>SUMIFS('404 Fort Worth'!$K:$K,'404 Fort Worth'!$A:$A,'West Summary'!A16)</f>
        <v>72</v>
      </c>
      <c r="G16" s="61">
        <f>SUMIFS('410 Dallas West'!$K:$K,'410 Dallas West'!$A:$A,'West Summary'!A16)</f>
        <v>283</v>
      </c>
      <c r="H16" s="118">
        <f t="shared" ref="H16:H25" si="6">SUM(I16:K16)</f>
        <v>489</v>
      </c>
      <c r="I16" s="95">
        <f>SUMIFS('402 Houston'!$K:$K,'402 Houston'!$A:$A,'West Summary'!A16)</f>
        <v>0</v>
      </c>
      <c r="J16" s="53">
        <f>SUMIFS('405 Liberty'!$K:$K,'405 Liberty'!$A:$A,'West Summary'!A16)</f>
        <v>225</v>
      </c>
      <c r="K16" s="52">
        <f>SUMIFS('407 Bryan'!$K:$K,'407 Bryan'!$A:$A,'West Summary'!A16)</f>
        <v>264</v>
      </c>
      <c r="L16" s="147" t="s">
        <v>89</v>
      </c>
    </row>
    <row r="17" spans="1:12" x14ac:dyDescent="0.25">
      <c r="A17" s="24" t="s">
        <v>52</v>
      </c>
      <c r="B17" s="16"/>
      <c r="C17" s="45">
        <f t="shared" si="4"/>
        <v>256</v>
      </c>
      <c r="D17" s="114">
        <f t="shared" si="5"/>
        <v>220</v>
      </c>
      <c r="E17" s="44">
        <f>SUMIFS('401Dallas'!K:K,'401Dallas'!A:A,'West Summary'!A17)</f>
        <v>0</v>
      </c>
      <c r="F17" s="60">
        <f>SUMIFS('404 Fort Worth'!$K:$K,'404 Fort Worth'!$A:$A,'West Summary'!A17)</f>
        <v>0</v>
      </c>
      <c r="G17" s="56">
        <f>SUMIFS('410 Dallas West'!$K:$K,'410 Dallas West'!$A:$A,'West Summary'!A17)</f>
        <v>220</v>
      </c>
      <c r="H17" s="118">
        <f t="shared" si="6"/>
        <v>36</v>
      </c>
      <c r="I17" s="93">
        <f>SUMIFS('402 Houston'!$K:$K,'402 Houston'!$A:$A,'West Summary'!A17)</f>
        <v>0</v>
      </c>
      <c r="J17" s="53">
        <f>SUMIFS('405 Liberty'!$K:$K,'405 Liberty'!$A:$A,'West Summary'!A17)</f>
        <v>0</v>
      </c>
      <c r="K17" s="52">
        <f>SUMIFS('407 Bryan'!$K:$K,'407 Bryan'!$A:$A,'West Summary'!A17)</f>
        <v>36</v>
      </c>
      <c r="L17" s="147" t="s">
        <v>88</v>
      </c>
    </row>
    <row r="18" spans="1:12" x14ac:dyDescent="0.25">
      <c r="A18" s="24" t="s">
        <v>53</v>
      </c>
      <c r="B18" s="16"/>
      <c r="C18" s="62">
        <f t="shared" si="4"/>
        <v>0</v>
      </c>
      <c r="D18" s="113">
        <f t="shared" si="5"/>
        <v>0</v>
      </c>
      <c r="E18" s="50">
        <f>SUMIFS('401Dallas'!K:K,'401Dallas'!A:A,'West Summary'!A18)</f>
        <v>0</v>
      </c>
      <c r="F18" s="51">
        <f>SUMIFS('404 Fort Worth'!$K:$K,'404 Fort Worth'!$A:$A,'West Summary'!A18)</f>
        <v>0</v>
      </c>
      <c r="G18" s="56">
        <f>SUMIFS('410 Dallas West'!$K:$K,'410 Dallas West'!$A:$A,'West Summary'!A18)</f>
        <v>0</v>
      </c>
      <c r="H18" s="117">
        <f t="shared" si="6"/>
        <v>0</v>
      </c>
      <c r="I18" s="93">
        <f>SUMIFS('402 Houston'!$K:$K,'402 Houston'!$A:$A,'West Summary'!A18)</f>
        <v>0</v>
      </c>
      <c r="J18" s="53">
        <f>SUMIFS('405 Liberty'!$K:$K,'405 Liberty'!$A:$A,'West Summary'!A18)</f>
        <v>0</v>
      </c>
      <c r="K18" s="52">
        <f>SUMIFS('407 Bryan'!$K:$K,'407 Bryan'!$A:$A,'West Summary'!A18)</f>
        <v>0</v>
      </c>
      <c r="L18" s="121"/>
    </row>
    <row r="19" spans="1:12" x14ac:dyDescent="0.25">
      <c r="A19" s="24" t="s">
        <v>54</v>
      </c>
      <c r="B19" s="16"/>
      <c r="C19" s="62">
        <f t="shared" si="4"/>
        <v>0</v>
      </c>
      <c r="D19" s="113">
        <f t="shared" si="5"/>
        <v>0</v>
      </c>
      <c r="E19" s="50">
        <f>SUMIFS('401Dallas'!K:K,'401Dallas'!A:A,'West Summary'!A19)</f>
        <v>0</v>
      </c>
      <c r="F19" s="51">
        <f>SUMIFS('404 Fort Worth'!$K:$K,'404 Fort Worth'!$A:$A,'West Summary'!A19)</f>
        <v>0</v>
      </c>
      <c r="G19" s="56">
        <f>SUMIFS('410 Dallas West'!$K:$K,'410 Dallas West'!$A:$A,'West Summary'!A19)</f>
        <v>0</v>
      </c>
      <c r="H19" s="117">
        <f t="shared" si="6"/>
        <v>0</v>
      </c>
      <c r="I19" s="93">
        <f>SUMIFS('402 Houston'!$K:$K,'402 Houston'!$A:$A,'West Summary'!A19)</f>
        <v>0</v>
      </c>
      <c r="J19" s="53">
        <f>SUMIFS('405 Liberty'!$K:$K,'405 Liberty'!$A:$A,'West Summary'!A19)</f>
        <v>0</v>
      </c>
      <c r="K19" s="52">
        <f>SUMIFS('407 Bryan'!$K:$K,'407 Bryan'!$A:$A,'West Summary'!A19)</f>
        <v>0</v>
      </c>
      <c r="L19" s="121"/>
    </row>
    <row r="20" spans="1:12" x14ac:dyDescent="0.25">
      <c r="A20" s="24" t="s">
        <v>55</v>
      </c>
      <c r="B20" s="16"/>
      <c r="C20" s="62">
        <f t="shared" si="4"/>
        <v>54</v>
      </c>
      <c r="D20" s="113">
        <f t="shared" si="5"/>
        <v>0</v>
      </c>
      <c r="E20" s="50">
        <f>SUMIFS('401Dallas'!K:K,'401Dallas'!A:A,'West Summary'!A20)</f>
        <v>0</v>
      </c>
      <c r="F20" s="51">
        <f>SUMIFS('404 Fort Worth'!$K:$K,'404 Fort Worth'!$A:$A,'West Summary'!A20)</f>
        <v>0</v>
      </c>
      <c r="G20" s="56">
        <f>SUMIFS('410 Dallas West'!$K:$K,'410 Dallas West'!$A:$A,'West Summary'!A20)</f>
        <v>0</v>
      </c>
      <c r="H20" s="117">
        <f t="shared" si="6"/>
        <v>54</v>
      </c>
      <c r="I20" s="93">
        <f>SUMIFS('402 Houston'!$K:$K,'402 Houston'!$A:$A,'West Summary'!A20)</f>
        <v>0</v>
      </c>
      <c r="J20" s="53">
        <f>SUMIFS('405 Liberty'!$K:$K,'405 Liberty'!$A:$A,'West Summary'!A20)</f>
        <v>0</v>
      </c>
      <c r="K20" s="52">
        <f>SUMIFS('407 Bryan'!$K:$K,'407 Bryan'!$A:$A,'West Summary'!A20)</f>
        <v>54</v>
      </c>
    </row>
    <row r="21" spans="1:12" x14ac:dyDescent="0.25">
      <c r="A21" s="25" t="s">
        <v>56</v>
      </c>
      <c r="B21" s="16"/>
      <c r="C21" s="62">
        <f t="shared" si="4"/>
        <v>0</v>
      </c>
      <c r="D21" s="113">
        <f t="shared" si="5"/>
        <v>0</v>
      </c>
      <c r="E21" s="50">
        <f>SUMIFS('401Dallas'!K:K,'401Dallas'!A:A,'West Summary'!A21)</f>
        <v>0</v>
      </c>
      <c r="F21" s="51">
        <f>SUMIFS('404 Fort Worth'!$K:$K,'404 Fort Worth'!$A:$A,'West Summary'!A21)</f>
        <v>0</v>
      </c>
      <c r="G21" s="56">
        <f>SUMIFS('410 Dallas West'!$K:$K,'410 Dallas West'!$A:$A,'West Summary'!A21)</f>
        <v>0</v>
      </c>
      <c r="H21" s="117">
        <f t="shared" si="6"/>
        <v>0</v>
      </c>
      <c r="I21" s="93">
        <f>SUMIFS('402 Houston'!$K:$K,'402 Houston'!$A:$A,'West Summary'!A21)</f>
        <v>0</v>
      </c>
      <c r="J21" s="53">
        <f>SUMIFS('405 Liberty'!$K:$K,'405 Liberty'!$A:$A,'West Summary'!A21)</f>
        <v>0</v>
      </c>
      <c r="K21" s="52">
        <f>SUMIFS('407 Bryan'!$K:$K,'407 Bryan'!$A:$A,'West Summary'!A21)</f>
        <v>0</v>
      </c>
      <c r="L21" s="3"/>
    </row>
    <row r="22" spans="1:12" x14ac:dyDescent="0.25">
      <c r="A22" s="24" t="s">
        <v>57</v>
      </c>
      <c r="B22" s="16"/>
      <c r="C22" s="62">
        <f t="shared" si="4"/>
        <v>316</v>
      </c>
      <c r="D22" s="113">
        <f>SUM(E22:G22)</f>
        <v>267</v>
      </c>
      <c r="E22" s="50">
        <f>SUMIFS('401Dallas'!K:K,'401Dallas'!A:A,'West Summary'!A22)</f>
        <v>0</v>
      </c>
      <c r="F22" s="51">
        <f>SUMIFS('404 Fort Worth'!$K:$K,'404 Fort Worth'!$A:$A,'West Summary'!A22)</f>
        <v>0</v>
      </c>
      <c r="G22" s="56">
        <f>SUMIFS('410 Dallas West'!$K:$K,'410 Dallas West'!$A:$A,'West Summary'!A22)</f>
        <v>267</v>
      </c>
      <c r="H22" s="117">
        <f t="shared" si="6"/>
        <v>49</v>
      </c>
      <c r="I22" s="93">
        <f>SUMIFS('402 Houston'!$K:$K,'402 Houston'!$A:$A,'West Summary'!A22)</f>
        <v>35</v>
      </c>
      <c r="J22" s="53">
        <f>SUMIFS('405 Liberty'!$K:$K,'405 Liberty'!$A:$A,'West Summary'!A22)</f>
        <v>1</v>
      </c>
      <c r="K22" s="52">
        <f>SUMIFS('407 Bryan'!$K:$K,'407 Bryan'!$A:$A,'West Summary'!A22)</f>
        <v>13</v>
      </c>
      <c r="L22" s="147"/>
    </row>
    <row r="23" spans="1:12" x14ac:dyDescent="0.25">
      <c r="A23" s="24" t="s">
        <v>58</v>
      </c>
      <c r="B23" s="16"/>
      <c r="C23" s="62">
        <f t="shared" si="4"/>
        <v>0</v>
      </c>
      <c r="D23" s="113">
        <f t="shared" si="5"/>
        <v>0</v>
      </c>
      <c r="E23" s="50">
        <f>SUMIFS('401Dallas'!K:K,'401Dallas'!A:A,'West Summary'!A23)</f>
        <v>0</v>
      </c>
      <c r="F23" s="51">
        <f>SUMIFS('404 Fort Worth'!$K:$K,'404 Fort Worth'!$A:$A,'West Summary'!A23)</f>
        <v>0</v>
      </c>
      <c r="G23" s="52">
        <f>SUMIFS('410 Dallas West'!$K:$K,'410 Dallas West'!$A:$A,'West Summary'!A23)</f>
        <v>0</v>
      </c>
      <c r="H23" s="117">
        <f t="shared" si="6"/>
        <v>0</v>
      </c>
      <c r="I23" s="93">
        <f>SUMIFS('402 Houston'!$K:$K,'402 Houston'!$A:$A,'West Summary'!A23)</f>
        <v>0</v>
      </c>
      <c r="J23" s="53">
        <f>SUMIFS('405 Liberty'!$K:$K,'405 Liberty'!$A:$A,'West Summary'!A23)</f>
        <v>0</v>
      </c>
      <c r="K23" s="52">
        <f>SUMIFS('407 Bryan'!$K:$K,'407 Bryan'!$A:$A,'West Summary'!A23)</f>
        <v>0</v>
      </c>
    </row>
    <row r="24" spans="1:12" x14ac:dyDescent="0.25">
      <c r="A24" s="25" t="s">
        <v>59</v>
      </c>
      <c r="B24" s="16"/>
      <c r="C24" s="62">
        <f t="shared" si="4"/>
        <v>0</v>
      </c>
      <c r="D24" s="113">
        <f t="shared" si="5"/>
        <v>0</v>
      </c>
      <c r="E24" s="50">
        <f>SUMIFS('401Dallas'!K:K,'401Dallas'!A:A,'West Summary'!A24)</f>
        <v>0</v>
      </c>
      <c r="F24" s="51">
        <f>SUMIFS('404 Fort Worth'!$K:$K,'404 Fort Worth'!$A:$A,'West Summary'!A24)</f>
        <v>0</v>
      </c>
      <c r="G24" s="63">
        <f>SUMIFS('410 Dallas West'!$K:$K,'410 Dallas West'!$A:$A,'West Summary'!A24)</f>
        <v>0</v>
      </c>
      <c r="H24" s="117">
        <f t="shared" si="6"/>
        <v>0</v>
      </c>
      <c r="I24" s="93">
        <f>SUMIFS('402 Houston'!$K:$K,'402 Houston'!$A:$A,'West Summary'!A24)</f>
        <v>0</v>
      </c>
      <c r="J24" s="53">
        <f>SUMIFS('405 Liberty'!$K:$K,'405 Liberty'!$A:$A,'West Summary'!A24)</f>
        <v>0</v>
      </c>
      <c r="K24" s="52">
        <f>SUMIFS('407 Bryan'!$K:$K,'407 Bryan'!$A:$A,'West Summary'!A24)</f>
        <v>0</v>
      </c>
      <c r="L24" s="3"/>
    </row>
    <row r="25" spans="1:12" x14ac:dyDescent="0.25">
      <c r="A25" s="26"/>
      <c r="B25" s="17"/>
      <c r="C25" s="64">
        <f t="shared" si="4"/>
        <v>0</v>
      </c>
      <c r="D25" s="115">
        <f t="shared" si="5"/>
        <v>0</v>
      </c>
      <c r="E25" s="54">
        <f>SUMIFS('401Dallas'!K:K,'401Dallas'!A:A,'West Summary'!A25)</f>
        <v>0</v>
      </c>
      <c r="F25" s="55">
        <f>SUMIFS('404 Fort Worth'!$K:$K,'404 Fort Worth'!$A:$A,'West Summary'!A25)</f>
        <v>0</v>
      </c>
      <c r="G25" s="56">
        <f>SUMIFS('410 Dallas West'!$K:$K,'410 Dallas West'!$A:$A,'West Summary'!A25)</f>
        <v>0</v>
      </c>
      <c r="H25" s="119">
        <f t="shared" si="6"/>
        <v>0</v>
      </c>
      <c r="I25" s="94">
        <f>SUMIFS('402 Houston'!$K:$K,'402 Houston'!$A:$A,'West Summary'!A25)</f>
        <v>0</v>
      </c>
      <c r="J25" s="65">
        <f>SUMIFS('405 Liberty'!$K:$K,'405 Liberty'!$A:$A,'West Summary'!A25)</f>
        <v>0</v>
      </c>
      <c r="K25" s="56">
        <f>SUMIFS('407 Bryan'!$K:$K,'407 Bryan'!$A:$A,'West Summary'!A25)</f>
        <v>0</v>
      </c>
    </row>
    <row r="26" spans="1:12" s="12" customFormat="1" x14ac:dyDescent="0.35">
      <c r="A26" s="23" t="s">
        <v>3</v>
      </c>
      <c r="B26" s="18"/>
      <c r="C26" s="57">
        <f>SUM(C16:C25)</f>
        <v>1564</v>
      </c>
      <c r="D26" s="57">
        <f>SUM(D16:D25)</f>
        <v>936</v>
      </c>
      <c r="E26" s="57">
        <f t="shared" ref="E26" si="7">SUM(E16:E25)</f>
        <v>94</v>
      </c>
      <c r="F26" s="59">
        <f>SUM(F16:F25)</f>
        <v>72</v>
      </c>
      <c r="G26" s="58">
        <f>SUM(G16:G25)</f>
        <v>770</v>
      </c>
      <c r="H26" s="58">
        <f>SUM(H16:H25)</f>
        <v>628</v>
      </c>
      <c r="I26" s="57">
        <f>SUM(I16:I25)</f>
        <v>35</v>
      </c>
      <c r="J26" s="59">
        <f t="shared" ref="J26" si="8">SUM(J16:J25)</f>
        <v>226</v>
      </c>
      <c r="K26" s="58">
        <f>SUM(K16:K25)</f>
        <v>367</v>
      </c>
    </row>
    <row r="27" spans="1:12" x14ac:dyDescent="0.25">
      <c r="A27" s="24" t="s">
        <v>60</v>
      </c>
      <c r="B27" s="19"/>
      <c r="C27" s="45">
        <f t="shared" ref="C27:C38" si="9">D27+H27</f>
        <v>156</v>
      </c>
      <c r="D27" s="114">
        <f t="shared" ref="D27:D38" si="10">SUM(E27:G27)</f>
        <v>114</v>
      </c>
      <c r="E27" s="44">
        <f>SUMIFS('401Dallas'!K:K,'401Dallas'!A:A,'West Summary'!A27)</f>
        <v>4</v>
      </c>
      <c r="F27" s="60">
        <f>SUMIFS('404 Fort Worth'!$K:$K,'404 Fort Worth'!$A:$A,'West Summary'!A27)</f>
        <v>50</v>
      </c>
      <c r="G27" s="63">
        <f>SUMIFS('410 Dallas West'!$K:$K,'410 Dallas West'!$A:$A,'West Summary'!A27)</f>
        <v>60</v>
      </c>
      <c r="H27" s="118">
        <f t="shared" ref="H27:H38" si="11">SUM(I27:K27)</f>
        <v>42</v>
      </c>
      <c r="I27" s="95">
        <f>SUMIFS('402 Houston'!$K:$K,'402 Houston'!$A:$A,'West Summary'!A27)</f>
        <v>42</v>
      </c>
      <c r="J27" s="53">
        <f>SUMIFS('405 Liberty'!$K:$K,'405 Liberty'!$A:$A,'West Summary'!A27)</f>
        <v>0</v>
      </c>
      <c r="K27" s="52">
        <f>SUMIFS('407 Bryan'!$K:$K,'407 Bryan'!$A:$A,'West Summary'!A27)</f>
        <v>0</v>
      </c>
      <c r="L27" s="3"/>
    </row>
    <row r="28" spans="1:12" x14ac:dyDescent="0.25">
      <c r="A28" s="24" t="s">
        <v>61</v>
      </c>
      <c r="B28" s="20" t="s">
        <v>42</v>
      </c>
      <c r="C28" s="45">
        <f t="shared" si="9"/>
        <v>6</v>
      </c>
      <c r="D28" s="114">
        <f t="shared" si="10"/>
        <v>0</v>
      </c>
      <c r="E28" s="44">
        <f>SUMIFS('401Dallas'!K:K,'401Dallas'!A:A,'West Summary'!A28)</f>
        <v>0</v>
      </c>
      <c r="F28" s="60">
        <f>SUMIFS('404 Fort Worth'!$K:$K,'404 Fort Worth'!$A:$A,'West Summary'!A28)</f>
        <v>0</v>
      </c>
      <c r="G28" s="63">
        <f>SUMIFS('410 Dallas West'!$K:$K,'410 Dallas West'!$A:$A,'West Summary'!A28)</f>
        <v>0</v>
      </c>
      <c r="H28" s="118">
        <f t="shared" si="11"/>
        <v>6</v>
      </c>
      <c r="I28" s="95">
        <f>SUMIFS('402 Houston'!$K:$K,'402 Houston'!$A:$A,'West Summary'!A28)</f>
        <v>6</v>
      </c>
      <c r="J28" s="53">
        <f>SUMIFS('405 Liberty'!$K:$K,'405 Liberty'!$A:$A,'West Summary'!A28)</f>
        <v>0</v>
      </c>
      <c r="K28" s="52">
        <f>SUMIFS('407 Bryan'!$K:$K,'407 Bryan'!$A:$A,'West Summary'!A28)</f>
        <v>0</v>
      </c>
    </row>
    <row r="29" spans="1:12" x14ac:dyDescent="0.25">
      <c r="A29" s="24" t="s">
        <v>34</v>
      </c>
      <c r="B29" s="20" t="s">
        <v>14</v>
      </c>
      <c r="C29" s="62">
        <f t="shared" si="9"/>
        <v>76</v>
      </c>
      <c r="D29" s="113">
        <f t="shared" si="10"/>
        <v>69</v>
      </c>
      <c r="E29" s="50">
        <f>SUMIFS('401Dallas'!K:K,'401Dallas'!A:A,'West Summary'!A29)</f>
        <v>20</v>
      </c>
      <c r="F29" s="51">
        <f>SUMIFS('404 Fort Worth'!$K:$K,'404 Fort Worth'!$A:$A,'West Summary'!A29)</f>
        <v>0</v>
      </c>
      <c r="G29" s="52">
        <f>SUMIFS('410 Dallas West'!$K:$K,'410 Dallas West'!$A:$A,'West Summary'!A29)</f>
        <v>49</v>
      </c>
      <c r="H29" s="117">
        <f t="shared" si="11"/>
        <v>7</v>
      </c>
      <c r="I29" s="93">
        <f>SUMIFS('402 Houston'!$K:$K,'402 Houston'!$A:$A,'West Summary'!A29)</f>
        <v>0</v>
      </c>
      <c r="J29" s="53">
        <f>SUMIFS('405 Liberty'!$K:$K,'405 Liberty'!$A:$A,'West Summary'!A29)</f>
        <v>7</v>
      </c>
      <c r="K29" s="52">
        <f>SUMIFS('407 Bryan'!$K:$K,'407 Bryan'!$A:$A,'West Summary'!A29)</f>
        <v>0</v>
      </c>
      <c r="L29" s="316" t="s">
        <v>90</v>
      </c>
    </row>
    <row r="30" spans="1:12" x14ac:dyDescent="0.25">
      <c r="A30" s="24" t="s">
        <v>62</v>
      </c>
      <c r="B30" s="16"/>
      <c r="C30" s="62">
        <f t="shared" si="9"/>
        <v>186</v>
      </c>
      <c r="D30" s="113">
        <f t="shared" si="10"/>
        <v>131</v>
      </c>
      <c r="E30" s="50">
        <f>SUMIFS('401Dallas'!K:K,'401Dallas'!A:A,'West Summary'!A30)</f>
        <v>37</v>
      </c>
      <c r="F30" s="51">
        <f>SUMIFS('404 Fort Worth'!$K:$K,'404 Fort Worth'!$A:$A,'West Summary'!A30)</f>
        <v>0</v>
      </c>
      <c r="G30" s="52">
        <f>SUMIFS('410 Dallas West'!$K:$K,'410 Dallas West'!$A:$A,'West Summary'!A30)</f>
        <v>94</v>
      </c>
      <c r="H30" s="117">
        <f t="shared" si="11"/>
        <v>55</v>
      </c>
      <c r="I30" s="93">
        <f>SUMIFS('402 Houston'!$K:$K,'402 Houston'!$A:$A,'West Summary'!A30)</f>
        <v>39</v>
      </c>
      <c r="J30" s="53">
        <f>SUMIFS('405 Liberty'!$K:$K,'405 Liberty'!$A:$A,'West Summary'!A30)</f>
        <v>2</v>
      </c>
      <c r="K30" s="52">
        <f>SUMIFS('407 Bryan'!$K:$K,'407 Bryan'!$A:$A,'West Summary'!A30)</f>
        <v>14</v>
      </c>
      <c r="L30" s="316" t="s">
        <v>91</v>
      </c>
    </row>
    <row r="31" spans="1:12" x14ac:dyDescent="0.25">
      <c r="A31" s="24" t="s">
        <v>43</v>
      </c>
      <c r="B31" s="16"/>
      <c r="C31" s="62">
        <f t="shared" si="9"/>
        <v>57</v>
      </c>
      <c r="D31" s="113">
        <f t="shared" si="10"/>
        <v>38</v>
      </c>
      <c r="E31" s="50">
        <f>SUMIFS('401Dallas'!K:K,'401Dallas'!A:A,'West Summary'!A31)</f>
        <v>0</v>
      </c>
      <c r="F31" s="51">
        <f>SUMIFS('404 Fort Worth'!$K:$K,'404 Fort Worth'!$A:$A,'West Summary'!A31)</f>
        <v>0</v>
      </c>
      <c r="G31" s="52">
        <f>SUMIFS('410 Dallas West'!$K:$K,'410 Dallas West'!$A:$A,'West Summary'!A31)</f>
        <v>38</v>
      </c>
      <c r="H31" s="117">
        <f t="shared" si="11"/>
        <v>19</v>
      </c>
      <c r="I31" s="93">
        <f>SUMIFS('402 Houston'!$K:$K,'402 Houston'!$A:$A,'West Summary'!A31)</f>
        <v>19</v>
      </c>
      <c r="J31" s="53">
        <f>SUMIFS('405 Liberty'!$K:$K,'405 Liberty'!$A:$A,'West Summary'!A31)</f>
        <v>0</v>
      </c>
      <c r="K31" s="52">
        <f>SUMIFS('407 Bryan'!$K:$K,'407 Bryan'!$A:$A,'West Summary'!A31)</f>
        <v>0</v>
      </c>
    </row>
    <row r="32" spans="1:12" x14ac:dyDescent="0.25">
      <c r="A32" s="43" t="s">
        <v>63</v>
      </c>
      <c r="B32" s="16"/>
      <c r="C32" s="62">
        <f t="shared" si="9"/>
        <v>0</v>
      </c>
      <c r="D32" s="113">
        <f t="shared" si="10"/>
        <v>0</v>
      </c>
      <c r="E32" s="50">
        <f>SUMIFS('401Dallas'!K:K,'401Dallas'!A:A,'West Summary'!A32)</f>
        <v>0</v>
      </c>
      <c r="F32" s="51">
        <f>SUMIFS('404 Fort Worth'!$K:$K,'404 Fort Worth'!$A:$A,'West Summary'!A32)</f>
        <v>0</v>
      </c>
      <c r="G32" s="52">
        <f>SUMIFS('410 Dallas West'!$K:$K,'410 Dallas West'!$A:$A,'West Summary'!A32)</f>
        <v>0</v>
      </c>
      <c r="H32" s="117">
        <f t="shared" si="11"/>
        <v>0</v>
      </c>
      <c r="I32" s="93">
        <f>SUMIFS('402 Houston'!$K:$K,'402 Houston'!$A:$A,'West Summary'!A32)</f>
        <v>0</v>
      </c>
      <c r="J32" s="53">
        <f>SUMIFS('405 Liberty'!$K:$K,'405 Liberty'!$A:$A,'West Summary'!A32)</f>
        <v>0</v>
      </c>
      <c r="K32" s="52">
        <f>SUMIFS('407 Bryan'!$K:$K,'407 Bryan'!$A:$A,'West Summary'!A32)</f>
        <v>0</v>
      </c>
      <c r="L32" s="316" t="s">
        <v>93</v>
      </c>
    </row>
    <row r="33" spans="1:12" x14ac:dyDescent="0.25">
      <c r="A33" s="25"/>
      <c r="B33" s="16"/>
      <c r="C33" s="62">
        <f t="shared" si="9"/>
        <v>0</v>
      </c>
      <c r="D33" s="113">
        <f t="shared" si="10"/>
        <v>0</v>
      </c>
      <c r="E33" s="50">
        <f>SUMIFS('401Dallas'!K:K,'401Dallas'!A:A,'West Summary'!A33)</f>
        <v>0</v>
      </c>
      <c r="F33" s="51">
        <f>SUMIFS('404 Fort Worth'!$K:$K,'404 Fort Worth'!$A:$A,'West Summary'!A33)</f>
        <v>0</v>
      </c>
      <c r="G33" s="52">
        <f>SUMIFS('410 Dallas West'!$K:$K,'410 Dallas West'!$A:$A,'West Summary'!A33)</f>
        <v>0</v>
      </c>
      <c r="H33" s="117">
        <f t="shared" si="11"/>
        <v>0</v>
      </c>
      <c r="I33" s="93">
        <f>SUMIFS('402 Houston'!$K:$K,'402 Houston'!$A:$A,'West Summary'!A33)</f>
        <v>0</v>
      </c>
      <c r="J33" s="53">
        <f>SUMIFS('405 Liberty'!$K:$K,'405 Liberty'!$A:$A,'West Summary'!A33)</f>
        <v>0</v>
      </c>
      <c r="K33" s="52">
        <f>SUMIFS('407 Bryan'!$K:$K,'407 Bryan'!$A:$A,'West Summary'!A33)</f>
        <v>0</v>
      </c>
    </row>
    <row r="34" spans="1:12" ht="11.25" hidden="1" customHeight="1" x14ac:dyDescent="0.25">
      <c r="A34" s="25"/>
      <c r="B34" s="16"/>
      <c r="C34" s="62">
        <f t="shared" si="9"/>
        <v>0</v>
      </c>
      <c r="D34" s="113">
        <f t="shared" si="10"/>
        <v>0</v>
      </c>
      <c r="E34" s="50">
        <f>SUMIFS('401Dallas'!K:K,'401Dallas'!A:A,'West Summary'!A34)</f>
        <v>0</v>
      </c>
      <c r="F34" s="51">
        <f>SUMIFS('404 Fort Worth'!$K:$K,'404 Fort Worth'!$A:$A,'West Summary'!A34)</f>
        <v>0</v>
      </c>
      <c r="G34" s="52">
        <f>SUMIFS('410 Dallas West'!$K:$K,'410 Dallas West'!$A:$A,'West Summary'!A34)</f>
        <v>0</v>
      </c>
      <c r="H34" s="117">
        <f t="shared" si="11"/>
        <v>0</v>
      </c>
      <c r="I34" s="93">
        <f>SUMIFS('402 Houston'!$K:$K,'402 Houston'!$A:$A,'West Summary'!A34)</f>
        <v>0</v>
      </c>
      <c r="J34" s="53">
        <f>SUMIFS('405 Liberty'!$K:$K,'405 Liberty'!$A:$A,'West Summary'!A34)</f>
        <v>0</v>
      </c>
      <c r="K34" s="52">
        <f>SUMIFS('407 Bryan'!$K:$K,'407 Bryan'!$A:$A,'West Summary'!A34)</f>
        <v>0</v>
      </c>
    </row>
    <row r="35" spans="1:12" ht="11.25" hidden="1" customHeight="1" x14ac:dyDescent="0.25">
      <c r="A35" s="25"/>
      <c r="B35" s="16"/>
      <c r="C35" s="62">
        <f t="shared" si="9"/>
        <v>0</v>
      </c>
      <c r="D35" s="113">
        <f t="shared" si="10"/>
        <v>0</v>
      </c>
      <c r="E35" s="50">
        <f>SUMIFS('401Dallas'!K:K,'401Dallas'!A:A,'West Summary'!A35)</f>
        <v>0</v>
      </c>
      <c r="F35" s="51">
        <f>SUMIFS('404 Fort Worth'!$K:$K,'404 Fort Worth'!$A:$A,'West Summary'!A35)</f>
        <v>0</v>
      </c>
      <c r="G35" s="52">
        <f>SUMIFS('410 Dallas West'!$K:$K,'410 Dallas West'!$A:$A,'West Summary'!A35)</f>
        <v>0</v>
      </c>
      <c r="H35" s="117">
        <f t="shared" si="11"/>
        <v>0</v>
      </c>
      <c r="I35" s="93">
        <f>SUMIFS('402 Houston'!$K:$K,'402 Houston'!$A:$A,'West Summary'!A35)</f>
        <v>0</v>
      </c>
      <c r="J35" s="53">
        <f>SUMIFS('405 Liberty'!$K:$K,'405 Liberty'!$A:$A,'West Summary'!A35)</f>
        <v>0</v>
      </c>
      <c r="K35" s="52">
        <f>SUMIFS('407 Bryan'!$K:$K,'407 Bryan'!$A:$A,'West Summary'!A35)</f>
        <v>0</v>
      </c>
    </row>
    <row r="36" spans="1:12" ht="11.25" hidden="1" customHeight="1" x14ac:dyDescent="0.25">
      <c r="A36" s="25"/>
      <c r="B36" s="16"/>
      <c r="C36" s="62">
        <f t="shared" si="9"/>
        <v>0</v>
      </c>
      <c r="D36" s="113">
        <f t="shared" si="10"/>
        <v>0</v>
      </c>
      <c r="E36" s="50">
        <f>SUMIFS('401Dallas'!K:K,'401Dallas'!A:A,'West Summary'!A36)</f>
        <v>0</v>
      </c>
      <c r="F36" s="51">
        <f>SUMIFS('404 Fort Worth'!$K:$K,'404 Fort Worth'!$A:$A,'West Summary'!A36)</f>
        <v>0</v>
      </c>
      <c r="G36" s="52">
        <f>SUMIFS('410 Dallas West'!$K:$K,'410 Dallas West'!$A:$A,'West Summary'!A36)</f>
        <v>0</v>
      </c>
      <c r="H36" s="117">
        <f t="shared" si="11"/>
        <v>0</v>
      </c>
      <c r="I36" s="93">
        <f>SUMIFS('402 Houston'!$K:$K,'402 Houston'!$A:$A,'West Summary'!A36)</f>
        <v>0</v>
      </c>
      <c r="J36" s="53">
        <f>SUMIFS('405 Liberty'!$K:$K,'405 Liberty'!$A:$A,'West Summary'!A36)</f>
        <v>0</v>
      </c>
      <c r="K36" s="52">
        <f>SUMIFS('407 Bryan'!$K:$K,'407 Bryan'!$A:$A,'West Summary'!A36)</f>
        <v>0</v>
      </c>
    </row>
    <row r="37" spans="1:12" ht="11.25" hidden="1" customHeight="1" x14ac:dyDescent="0.25">
      <c r="A37" s="25"/>
      <c r="B37" s="16"/>
      <c r="C37" s="62">
        <f t="shared" si="9"/>
        <v>0</v>
      </c>
      <c r="D37" s="113">
        <f t="shared" si="10"/>
        <v>0</v>
      </c>
      <c r="E37" s="50">
        <f>SUMIFS('401Dallas'!K:K,'401Dallas'!A:A,'West Summary'!A37)</f>
        <v>0</v>
      </c>
      <c r="F37" s="51">
        <f>SUMIFS('404 Fort Worth'!$K:$K,'404 Fort Worth'!$A:$A,'West Summary'!A37)</f>
        <v>0</v>
      </c>
      <c r="G37" s="52">
        <f>SUMIFS('410 Dallas West'!$K:$K,'410 Dallas West'!$A:$A,'West Summary'!A37)</f>
        <v>0</v>
      </c>
      <c r="H37" s="117">
        <f t="shared" si="11"/>
        <v>0</v>
      </c>
      <c r="I37" s="93">
        <f>SUMIFS('402 Houston'!$K:$K,'402 Houston'!$A:$A,'West Summary'!A37)</f>
        <v>0</v>
      </c>
      <c r="J37" s="53">
        <f>SUMIFS('405 Liberty'!$K:$K,'405 Liberty'!$A:$A,'West Summary'!A37)</f>
        <v>0</v>
      </c>
      <c r="K37" s="52">
        <f>SUMIFS('407 Bryan'!$K:$K,'407 Bryan'!$A:$A,'West Summary'!A37)</f>
        <v>0</v>
      </c>
    </row>
    <row r="38" spans="1:12" ht="11.25" hidden="1" customHeight="1" x14ac:dyDescent="0.25">
      <c r="A38" s="26"/>
      <c r="B38" s="17"/>
      <c r="C38" s="64">
        <f t="shared" si="9"/>
        <v>0</v>
      </c>
      <c r="D38" s="115">
        <f t="shared" si="10"/>
        <v>0</v>
      </c>
      <c r="E38" s="54">
        <f>SUMIFS('401Dallas'!K:K,'401Dallas'!A:A,'West Summary'!A38)</f>
        <v>0</v>
      </c>
      <c r="F38" s="55">
        <f>SUMIFS('404 Fort Worth'!$K:$K,'404 Fort Worth'!$A:$A,'West Summary'!A38)</f>
        <v>0</v>
      </c>
      <c r="G38" s="56">
        <f>SUMIFS('410 Dallas West'!$K:$K,'410 Dallas West'!$A:$A,'West Summary'!A38)</f>
        <v>0</v>
      </c>
      <c r="H38" s="119">
        <f t="shared" si="11"/>
        <v>0</v>
      </c>
      <c r="I38" s="94">
        <f>SUMIFS('402 Houston'!$K:$K,'402 Houston'!$A:$A,'West Summary'!A38)</f>
        <v>0</v>
      </c>
      <c r="J38" s="65">
        <f>SUMIFS('405 Liberty'!$K:$K,'405 Liberty'!$A:$A,'West Summary'!A38)</f>
        <v>0</v>
      </c>
      <c r="K38" s="56">
        <f>SUMIFS('407 Bryan'!$K:$K,'407 Bryan'!$A:$A,'West Summary'!A38)</f>
        <v>0</v>
      </c>
    </row>
    <row r="39" spans="1:12" s="12" customFormat="1" x14ac:dyDescent="0.35">
      <c r="A39" s="23" t="s">
        <v>2</v>
      </c>
      <c r="B39" s="18"/>
      <c r="C39" s="57">
        <f>SUM(C27:C38)</f>
        <v>481</v>
      </c>
      <c r="D39" s="57">
        <f>SUM(D27:D38)</f>
        <v>352</v>
      </c>
      <c r="E39" s="57">
        <f t="shared" ref="E39:G39" si="12">SUM(E27:E38)</f>
        <v>61</v>
      </c>
      <c r="F39" s="59">
        <f>SUM(F27:F38)</f>
        <v>50</v>
      </c>
      <c r="G39" s="58">
        <f t="shared" si="12"/>
        <v>241</v>
      </c>
      <c r="H39" s="58">
        <f>SUM(H27:H38)</f>
        <v>129</v>
      </c>
      <c r="I39" s="57">
        <f t="shared" ref="I39:J39" si="13">SUM(I27:I38)</f>
        <v>106</v>
      </c>
      <c r="J39" s="59">
        <f t="shared" si="13"/>
        <v>9</v>
      </c>
      <c r="K39" s="58">
        <f>SUM(K27:K38)</f>
        <v>14</v>
      </c>
    </row>
    <row r="40" spans="1:12" x14ac:dyDescent="0.25">
      <c r="A40" s="24" t="s">
        <v>36</v>
      </c>
      <c r="B40" s="19"/>
      <c r="C40" s="45">
        <f>D40+H40</f>
        <v>3375</v>
      </c>
      <c r="D40" s="114">
        <f t="shared" ref="D40:D42" si="14">SUM(E40:G40)</f>
        <v>2395</v>
      </c>
      <c r="E40" s="44">
        <f>SUMIFS('401Dallas'!K:K,'401Dallas'!A:A,'West Summary'!A40)</f>
        <v>928</v>
      </c>
      <c r="F40" s="60">
        <f>SUMIFS('404 Fort Worth'!$K:$K,'404 Fort Worth'!$A:$A,'West Summary'!A40)</f>
        <v>310</v>
      </c>
      <c r="G40" s="63">
        <f>SUMIFS('410 Dallas West'!$K:$K,'410 Dallas West'!$A:$A,'West Summary'!A40)</f>
        <v>1157</v>
      </c>
      <c r="H40" s="118">
        <f>SUM(I40:K40)</f>
        <v>980</v>
      </c>
      <c r="I40" s="95">
        <f>SUMIFS('402 Houston'!$K:$K,'402 Houston'!$A:$A,'West Summary'!A40)</f>
        <v>109</v>
      </c>
      <c r="J40" s="53">
        <f>SUMIFS('405 Liberty'!$K:$K,'405 Liberty'!$A:$A,'West Summary'!A40)</f>
        <v>353</v>
      </c>
      <c r="K40" s="52">
        <f>SUMIFS('407 Bryan'!$K:$K,'407 Bryan'!$A:$A,'West Summary'!A40)</f>
        <v>518</v>
      </c>
      <c r="L40" s="316" t="s">
        <v>92</v>
      </c>
    </row>
    <row r="41" spans="1:12" x14ac:dyDescent="0.25">
      <c r="A41" s="24" t="s">
        <v>31</v>
      </c>
      <c r="B41" s="17"/>
      <c r="C41" s="64">
        <f>D41+H41</f>
        <v>2772</v>
      </c>
      <c r="D41" s="115">
        <f t="shared" si="14"/>
        <v>2325</v>
      </c>
      <c r="E41" s="54">
        <f>SUMIFS('401Dallas'!K:K,'401Dallas'!A:A,'West Summary'!A41)</f>
        <v>679</v>
      </c>
      <c r="F41" s="55">
        <f>SUMIFS('404 Fort Worth'!$K:$K,'404 Fort Worth'!$A:$A,'West Summary'!A41)</f>
        <v>552</v>
      </c>
      <c r="G41" s="56">
        <f>SUMIFS('410 Dallas West'!$K:$K,'410 Dallas West'!$A:$A,'West Summary'!A41)</f>
        <v>1094</v>
      </c>
      <c r="H41" s="119">
        <f>SUM(I41:K41)</f>
        <v>447</v>
      </c>
      <c r="I41" s="94">
        <f>SUMIFS('402 Houston'!$K:$K,'402 Houston'!$A:$A,'West Summary'!A41)</f>
        <v>225</v>
      </c>
      <c r="J41" s="65">
        <f>SUMIFS('405 Liberty'!$K:$K,'405 Liberty'!$A:$A,'West Summary'!A41)</f>
        <v>162</v>
      </c>
      <c r="K41" s="56">
        <f>SUMIFS('407 Bryan'!$K:$K,'407 Bryan'!$A:$A,'West Summary'!A41)</f>
        <v>60</v>
      </c>
    </row>
    <row r="42" spans="1:12" x14ac:dyDescent="0.25">
      <c r="A42" s="123" t="s">
        <v>35</v>
      </c>
      <c r="B42" s="122"/>
      <c r="C42" s="124">
        <f>D42+H42</f>
        <v>202</v>
      </c>
      <c r="D42" s="125">
        <f t="shared" si="14"/>
        <v>0</v>
      </c>
      <c r="E42" s="54">
        <f>SUMIFS('401Dallas'!K:K,'401Dallas'!A:A,'West Summary'!A42)</f>
        <v>0</v>
      </c>
      <c r="F42" s="128">
        <f>SUMIFS('404 Fort Worth'!$K:$K,'404 Fort Worth'!$A:$A,'West Summary'!A42)</f>
        <v>0</v>
      </c>
      <c r="G42" s="126">
        <f>SUMIFS('410 Dallas West'!$K:$K,'410 Dallas West'!$A:$A,'West Summary'!A42)</f>
        <v>0</v>
      </c>
      <c r="H42" s="130">
        <f>SUM(I42:K42)</f>
        <v>202</v>
      </c>
      <c r="I42" s="54">
        <f>SUMIFS('402 Houston'!$K:$K,'402 Houston'!$A:$A,'West Summary'!A42)</f>
        <v>0</v>
      </c>
      <c r="J42" s="128">
        <f>SUMIFS('405 Liberty'!$K:$K,'405 Liberty'!$A:$A,'West Summary'!A42)</f>
        <v>0</v>
      </c>
      <c r="K42" s="126">
        <f>SUMIFS('407 Bryan'!$K:$K,'407 Bryan'!$A:$A,'West Summary'!A42)</f>
        <v>202</v>
      </c>
    </row>
    <row r="43" spans="1:12" s="12" customFormat="1" x14ac:dyDescent="0.35">
      <c r="A43" s="23" t="s">
        <v>4</v>
      </c>
      <c r="B43" s="18"/>
      <c r="C43" s="57">
        <f>SUM(C40:C42)</f>
        <v>6349</v>
      </c>
      <c r="D43" s="57">
        <f t="shared" ref="D43:K43" si="15">SUM(D40:D42)</f>
        <v>4720</v>
      </c>
      <c r="E43" s="57">
        <f t="shared" si="15"/>
        <v>1607</v>
      </c>
      <c r="F43" s="59">
        <f t="shared" si="15"/>
        <v>862</v>
      </c>
      <c r="G43" s="58">
        <f t="shared" si="15"/>
        <v>2251</v>
      </c>
      <c r="H43" s="58">
        <f>SUM(H40:H42)</f>
        <v>1629</v>
      </c>
      <c r="I43" s="57">
        <f t="shared" si="15"/>
        <v>334</v>
      </c>
      <c r="J43" s="59">
        <f t="shared" si="15"/>
        <v>515</v>
      </c>
      <c r="K43" s="58">
        <f t="shared" si="15"/>
        <v>780</v>
      </c>
    </row>
    <row r="44" spans="1:12" x14ac:dyDescent="0.25">
      <c r="A44" s="97" t="s">
        <v>32</v>
      </c>
      <c r="B44" s="19"/>
      <c r="C44" s="45">
        <f t="shared" ref="C44:C49" si="16">D44+H44</f>
        <v>0</v>
      </c>
      <c r="D44" s="114">
        <f t="shared" ref="D44:D49" si="17">SUM(E44:G44)</f>
        <v>0</v>
      </c>
      <c r="E44" s="44">
        <f>SUMIFS('401Dallas'!K:K,'401Dallas'!A:A,'West Summary'!A44)</f>
        <v>0</v>
      </c>
      <c r="F44" s="60">
        <f>SUMIFS('404 Fort Worth'!$K:$K,'404 Fort Worth'!$A:$A,'West Summary'!A44)</f>
        <v>0</v>
      </c>
      <c r="G44" s="63">
        <f>SUMIFS('410 Dallas West'!$K:$K,'410 Dallas West'!$A:$A,'West Summary'!A44)</f>
        <v>0</v>
      </c>
      <c r="H44" s="118">
        <f t="shared" ref="H44:H49" si="18">SUM(I44:K44)</f>
        <v>0</v>
      </c>
      <c r="I44" s="95">
        <f>SUMIFS('402 Houston'!$K:$K,'402 Houston'!$A:$A,'West Summary'!A44)</f>
        <v>0</v>
      </c>
      <c r="J44" s="53">
        <f>SUMIFS('405 Liberty'!$K:$K,'405 Liberty'!$A:$A,'West Summary'!A44)</f>
        <v>0</v>
      </c>
      <c r="K44" s="52">
        <f>SUMIFS('407 Bryan'!$K:$K,'407 Bryan'!$A:$A,'West Summary'!A44)</f>
        <v>0</v>
      </c>
    </row>
    <row r="45" spans="1:12" x14ac:dyDescent="0.25">
      <c r="A45" s="97" t="s">
        <v>37</v>
      </c>
      <c r="B45" s="16"/>
      <c r="C45" s="62">
        <f t="shared" si="16"/>
        <v>0</v>
      </c>
      <c r="D45" s="113">
        <f t="shared" si="17"/>
        <v>0</v>
      </c>
      <c r="E45" s="50">
        <f>SUMIFS('401Dallas'!K:K,'401Dallas'!A:A,'West Summary'!A45)</f>
        <v>0</v>
      </c>
      <c r="F45" s="51">
        <f>SUMIFS('404 Fort Worth'!$K:$K,'404 Fort Worth'!$A:$A,'West Summary'!A45)</f>
        <v>0</v>
      </c>
      <c r="G45" s="52">
        <f>SUMIFS('410 Dallas West'!$K:$K,'410 Dallas West'!$A:$A,'West Summary'!A45)</f>
        <v>0</v>
      </c>
      <c r="H45" s="117">
        <f t="shared" si="18"/>
        <v>0</v>
      </c>
      <c r="I45" s="93">
        <f>SUMIFS('402 Houston'!$K:$K,'402 Houston'!$A:$A,'West Summary'!A45)</f>
        <v>0</v>
      </c>
      <c r="J45" s="53">
        <f>SUMIFS('405 Liberty'!$K:$K,'405 Liberty'!$A:$A,'West Summary'!A45)</f>
        <v>0</v>
      </c>
      <c r="K45" s="52">
        <f>SUMIFS('407 Bryan'!$K:$K,'407 Bryan'!$A:$A,'West Summary'!A45)</f>
        <v>0</v>
      </c>
      <c r="L45" s="3"/>
    </row>
    <row r="46" spans="1:12" x14ac:dyDescent="0.25">
      <c r="A46" s="97" t="s">
        <v>45</v>
      </c>
      <c r="B46" s="16"/>
      <c r="C46" s="62">
        <f t="shared" si="16"/>
        <v>0</v>
      </c>
      <c r="D46" s="113">
        <f t="shared" si="17"/>
        <v>0</v>
      </c>
      <c r="E46" s="50">
        <f>SUMIFS('401Dallas'!K:K,'401Dallas'!A:A,'West Summary'!A46)</f>
        <v>0</v>
      </c>
      <c r="F46" s="51">
        <f>SUMIFS('404 Fort Worth'!$K:$K,'404 Fort Worth'!$A:$A,'West Summary'!A46)</f>
        <v>0</v>
      </c>
      <c r="G46" s="52">
        <f>SUMIFS('410 Dallas West'!$K:$K,'410 Dallas West'!$A:$A,'West Summary'!A46)</f>
        <v>0</v>
      </c>
      <c r="H46" s="117">
        <f t="shared" si="18"/>
        <v>0</v>
      </c>
      <c r="I46" s="93">
        <f>SUMIFS('402 Houston'!$K:$K,'402 Houston'!$A:$A,'West Summary'!A46)</f>
        <v>0</v>
      </c>
      <c r="J46" s="53">
        <f>SUMIFS('405 Liberty'!$K:$K,'405 Liberty'!$A:$A,'West Summary'!A46)</f>
        <v>0</v>
      </c>
      <c r="K46" s="52">
        <f>SUMIFS('407 Bryan'!$K:$K,'407 Bryan'!$A:$A,'West Summary'!A46)</f>
        <v>0</v>
      </c>
    </row>
    <row r="47" spans="1:12" ht="11" thickBot="1" x14ac:dyDescent="0.3">
      <c r="A47" s="97"/>
      <c r="B47" s="16"/>
      <c r="C47" s="62">
        <f t="shared" si="16"/>
        <v>0</v>
      </c>
      <c r="D47" s="113">
        <f t="shared" si="17"/>
        <v>0</v>
      </c>
      <c r="E47" s="50">
        <f>SUMIFS('401Dallas'!K:K,'401Dallas'!A:A,'West Summary'!A47)</f>
        <v>0</v>
      </c>
      <c r="F47" s="51">
        <f>SUMIFS('404 Fort Worth'!$K:$K,'404 Fort Worth'!$A:$A,'West Summary'!A47)</f>
        <v>0</v>
      </c>
      <c r="G47" s="52">
        <f>SUMIFS('410 Dallas West'!$K:$K,'410 Dallas West'!$A:$A,'West Summary'!A47)</f>
        <v>0</v>
      </c>
      <c r="H47" s="117">
        <f t="shared" si="18"/>
        <v>0</v>
      </c>
      <c r="I47" s="93">
        <f>SUMIFS('402 Houston'!$K:$K,'402 Houston'!$A:$A,'West Summary'!A47)</f>
        <v>0</v>
      </c>
      <c r="J47" s="53">
        <f>SUMIFS('405 Liberty'!$K:$K,'405 Liberty'!$A:$A,'West Summary'!A47)</f>
        <v>0</v>
      </c>
      <c r="K47" s="52">
        <f>SUMIFS('407 Bryan'!$K:$K,'407 Bryan'!$A:$A,'West Summary'!A47)</f>
        <v>0</v>
      </c>
    </row>
    <row r="48" spans="1:12" ht="12" hidden="1" customHeight="1" thickBot="1" x14ac:dyDescent="0.3">
      <c r="A48" s="27"/>
      <c r="B48" s="16"/>
      <c r="C48" s="62">
        <f t="shared" si="16"/>
        <v>6</v>
      </c>
      <c r="D48" s="113">
        <f t="shared" si="17"/>
        <v>0</v>
      </c>
      <c r="E48" s="50">
        <f>SUMIFS('401Dallas'!K:K,'401Dallas'!A:A,'West Summary'!A48)</f>
        <v>0</v>
      </c>
      <c r="F48" s="51">
        <f>SUMIFS('404 Fort Worth'!$K:$K,'404 Fort Worth'!$A:$A,'West Summary'!A48)</f>
        <v>0</v>
      </c>
      <c r="G48" s="52">
        <f>SUMIFS('410 Dallas West'!$K:$K,'410 Dallas West'!$A:$A,'West Summary'!A48)</f>
        <v>0</v>
      </c>
      <c r="H48" s="117">
        <f t="shared" si="18"/>
        <v>6</v>
      </c>
      <c r="I48" s="93">
        <f>SUMIFS('402 Houston'!$K:$K,'402 Houston'!$A:$A,'West Summary'!$A$4)</f>
        <v>6</v>
      </c>
      <c r="J48" s="53">
        <f>SUMIFS('405 Liberty'!$K:$K,'405 Liberty'!$A:$A,'West Summary'!A48)</f>
        <v>0</v>
      </c>
      <c r="K48" s="52">
        <f>SUMIFS('407 Bryan'!$K:$K,'407 Bryan'!$A:$A,'West Summary'!A48)</f>
        <v>0</v>
      </c>
    </row>
    <row r="49" spans="1:11" ht="12" hidden="1" customHeight="1" thickBot="1" x14ac:dyDescent="0.3">
      <c r="A49" s="28"/>
      <c r="B49" s="17"/>
      <c r="C49" s="64">
        <f t="shared" si="16"/>
        <v>6</v>
      </c>
      <c r="D49" s="115">
        <f t="shared" si="17"/>
        <v>0</v>
      </c>
      <c r="E49" s="54">
        <f>SUMIFS('401Dallas'!K:K,'401Dallas'!A:A,'West Summary'!A49)</f>
        <v>0</v>
      </c>
      <c r="F49" s="55">
        <f>SUMIFS('404 Fort Worth'!$K:$K,'404 Fort Worth'!$A:$A,'West Summary'!A49)</f>
        <v>0</v>
      </c>
      <c r="G49" s="56">
        <f>SUMIFS('410 Dallas West'!$K:$K,'410 Dallas West'!$A:$A,'West Summary'!A49)</f>
        <v>0</v>
      </c>
      <c r="H49" s="119">
        <f t="shared" si="18"/>
        <v>6</v>
      </c>
      <c r="I49" s="96">
        <f>SUMIFS('402 Houston'!$K:$K,'402 Houston'!$A:$A,'West Summary'!$A$4)</f>
        <v>6</v>
      </c>
      <c r="J49" s="66">
        <f>SUMIFS('405 Liberty'!$K:$K,'405 Liberty'!$A:$A,'West Summary'!A49)</f>
        <v>0</v>
      </c>
      <c r="K49" s="67">
        <f>SUMIFS('407 Bryan'!$K:$K,'407 Bryan'!$A:$A,'West Summary'!A49)</f>
        <v>0</v>
      </c>
    </row>
    <row r="50" spans="1:11" s="11" customFormat="1" ht="13.5" thickBot="1" x14ac:dyDescent="0.4">
      <c r="A50" s="29" t="s">
        <v>8</v>
      </c>
      <c r="B50" s="13"/>
      <c r="C50" s="68">
        <f>SUM(C44:C49,C43,C39,C26,C15)</f>
        <v>9020</v>
      </c>
      <c r="D50" s="68">
        <f t="shared" ref="D50" si="19">SUM(D44:D49,D43,D39,D26,D15)</f>
        <v>6616</v>
      </c>
      <c r="E50" s="68">
        <f t="shared" ref="E50:G50" si="20">SUM(E44:E49,E43,E39,E26,E15)</f>
        <v>1768</v>
      </c>
      <c r="F50" s="70">
        <f>SUM(F44:F49,F43,F39,F26,F15)</f>
        <v>984</v>
      </c>
      <c r="G50" s="69">
        <f t="shared" si="20"/>
        <v>3864</v>
      </c>
      <c r="H50" s="69">
        <f>SUM(H44:H49,H43,H39,H26,H15)</f>
        <v>2404</v>
      </c>
      <c r="I50" s="68">
        <f t="shared" ref="I50:K50" si="21">SUM(I44:I49,I43,I39,I26,I15)</f>
        <v>493</v>
      </c>
      <c r="J50" s="70">
        <f>SUM(J44:J49,J43,J39,J26,J15)</f>
        <v>750</v>
      </c>
      <c r="K50" s="69">
        <f t="shared" si="21"/>
        <v>1161</v>
      </c>
    </row>
    <row r="51" spans="1:11" x14ac:dyDescent="0.25">
      <c r="A51" s="30" t="s">
        <v>6</v>
      </c>
    </row>
    <row r="52" spans="1:11" x14ac:dyDescent="0.25">
      <c r="A52" s="177"/>
    </row>
    <row r="53" spans="1:11" x14ac:dyDescent="0.25">
      <c r="A53" s="100"/>
    </row>
    <row r="54" spans="1:11" x14ac:dyDescent="0.25">
      <c r="A54" s="101"/>
    </row>
    <row r="55" spans="1:11" x14ac:dyDescent="0.25">
      <c r="A55" s="101"/>
    </row>
    <row r="56" spans="1:11" x14ac:dyDescent="0.25">
      <c r="A56" s="100"/>
    </row>
    <row r="57" spans="1:11" x14ac:dyDescent="0.25">
      <c r="A57" s="100"/>
    </row>
    <row r="67" spans="1:11" s="2" customFormat="1" x14ac:dyDescent="0.25">
      <c r="A67" s="7"/>
      <c r="B67" s="9"/>
      <c r="K67" s="36"/>
    </row>
    <row r="90" spans="1:9" x14ac:dyDescent="0.25">
      <c r="A90" s="1"/>
      <c r="B90" s="1"/>
      <c r="I90" s="1"/>
    </row>
    <row r="433" spans="1:11" x14ac:dyDescent="0.25">
      <c r="A433" s="1"/>
      <c r="B433" s="1"/>
      <c r="I433" s="1"/>
      <c r="K433" s="1"/>
    </row>
    <row r="434" spans="1:11" x14ac:dyDescent="0.25">
      <c r="A434" s="1"/>
      <c r="B434" s="1"/>
      <c r="I434" s="1"/>
      <c r="K434" s="1"/>
    </row>
    <row r="435" spans="1:11" x14ac:dyDescent="0.25">
      <c r="A435" s="1"/>
      <c r="B435" s="1"/>
      <c r="I435" s="1"/>
      <c r="K435" s="1"/>
    </row>
    <row r="436" spans="1:11" x14ac:dyDescent="0.25">
      <c r="A436" s="1"/>
      <c r="B436" s="1"/>
      <c r="I436" s="1"/>
      <c r="K436" s="1"/>
    </row>
    <row r="437" spans="1:11" x14ac:dyDescent="0.25">
      <c r="A437" s="1"/>
      <c r="B437" s="1"/>
      <c r="I437" s="1"/>
      <c r="K437" s="1"/>
    </row>
    <row r="438" spans="1:11" x14ac:dyDescent="0.25">
      <c r="A438" s="1"/>
      <c r="B438" s="1"/>
      <c r="I438" s="1"/>
      <c r="K438" s="1"/>
    </row>
    <row r="439" spans="1:11" x14ac:dyDescent="0.25">
      <c r="A439" s="1"/>
      <c r="B439" s="1"/>
      <c r="I439" s="1"/>
      <c r="K439" s="1"/>
    </row>
    <row r="440" spans="1:11" x14ac:dyDescent="0.25">
      <c r="A440" s="1"/>
      <c r="B440" s="1"/>
      <c r="I440" s="1"/>
      <c r="K440" s="1"/>
    </row>
    <row r="441" spans="1:11" x14ac:dyDescent="0.25">
      <c r="A441" s="1"/>
      <c r="B441" s="1"/>
      <c r="I441" s="1"/>
      <c r="K441" s="1"/>
    </row>
    <row r="442" spans="1:11" x14ac:dyDescent="0.25">
      <c r="A442" s="1"/>
      <c r="B442" s="1"/>
      <c r="I442" s="1"/>
      <c r="K442" s="1"/>
    </row>
    <row r="443" spans="1:11" x14ac:dyDescent="0.25">
      <c r="A443" s="1"/>
      <c r="B443" s="1"/>
      <c r="I443" s="1"/>
      <c r="K443" s="1"/>
    </row>
  </sheetData>
  <protectedRanges>
    <protectedRange password="8915" sqref="B44:B49 A53 B16:B25 B40:B42 A56:A62 B51:K62 B27:B38 B10:B14 B4:B9" name="Ops Input Range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A44:A49" name="Ops Input Range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B3 D3:K3" name="Ops Input Range_5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H17:H23 C44:I49 C40:I42 D13:I14 C4:I9 C27:I38 E16:H16 E24:H25 C16:D25 E17:F23 D10:I10 C10:C14" name="Ops Input Range_3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11:I12 G17:G23" name="Ops Input Range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" name="Ops Input Range_5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A52" name="Ops Input Range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</protectedRanges>
  <sortState ref="A27:A29">
    <sortCondition ref="A26"/>
  </sortState>
  <customSheetViews>
    <customSheetView guid="{E66DD038-934B-4580-9413-F11ED6F466FC}">
      <pane xSplit="1" ySplit="3" topLeftCell="B4" activePane="bottomRight" state="frozen"/>
      <selection pane="bottomRight" activeCell="B4" sqref="B4"/>
      <pageMargins left="0" right="0" top="0.25" bottom="0" header="0" footer="0"/>
      <pageSetup paperSize="5" scale="82" orientation="landscape"/>
    </customSheetView>
    <customSheetView guid="{8AA843C0-49DA-459E-B6ED-ADB9F3739B18}">
      <pane xSplit="1" ySplit="3" topLeftCell="B4" activePane="bottomRight" state="frozen"/>
      <selection pane="bottomRight" activeCell="D35" sqref="D35"/>
      <pageMargins left="0" right="0" top="0.25" bottom="0" header="0" footer="0"/>
      <pageSetup paperSize="5" scale="82" orientation="landscape"/>
    </customSheetView>
  </customSheetViews>
  <mergeCells count="1">
    <mergeCell ref="D2:K2"/>
  </mergeCells>
  <conditionalFormatting sqref="F4:G5 F16:G16 F27:G32 F40:G42 F44:G49 F17:F23 F7:G9">
    <cfRule type="cellIs" dxfId="19" priority="1" operator="lessThan">
      <formula>0</formula>
    </cfRule>
  </conditionalFormatting>
  <printOptions horizontalCentered="1" verticalCentered="1"/>
  <pageMargins left="0.25" right="0.25" top="0.25" bottom="0" header="0" footer="0"/>
  <pageSetup scale="86" orientation="landscape" r:id="rId1"/>
  <ignoredErrors>
    <ignoredError sqref="H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59999389629810485"/>
  </sheetPr>
  <dimension ref="A1:Q446"/>
  <sheetViews>
    <sheetView zoomScaleNormal="100" workbookViewId="0">
      <pane xSplit="1" ySplit="6" topLeftCell="B7" activePane="bottomRight" state="frozen"/>
      <selection activeCell="O31" sqref="O31"/>
      <selection pane="topRight" activeCell="O31" sqref="O31"/>
      <selection pane="bottomLeft" activeCell="O31" sqref="O31"/>
      <selection pane="bottomRight" activeCell="D57" sqref="D57"/>
    </sheetView>
  </sheetViews>
  <sheetFormatPr defaultColWidth="9.1796875" defaultRowHeight="10.5" x14ac:dyDescent="0.25"/>
  <cols>
    <col min="1" max="1" width="26.54296875" style="183" bestFit="1" customWidth="1"/>
    <col min="2" max="2" width="16.54296875" style="185" bestFit="1" customWidth="1"/>
    <col min="3" max="3" width="7.81640625" style="178" customWidth="1"/>
    <col min="4" max="4" width="12.7265625" style="178" customWidth="1"/>
    <col min="5" max="5" width="9.54296875" style="178" customWidth="1"/>
    <col min="6" max="6" width="8.26953125" style="178" bestFit="1" customWidth="1"/>
    <col min="7" max="7" width="11" style="178" customWidth="1"/>
    <col min="8" max="8" width="9" style="178" bestFit="1" customWidth="1"/>
    <col min="9" max="9" width="9" style="178" customWidth="1"/>
    <col min="10" max="10" width="10.54296875" style="180" customWidth="1"/>
    <col min="11" max="11" width="10.1796875" style="178" customWidth="1"/>
    <col min="12" max="12" width="21" style="204" customWidth="1"/>
    <col min="13" max="13" width="3.7265625" style="178" customWidth="1"/>
    <col min="14" max="243" width="11.453125" style="178" customWidth="1"/>
    <col min="244" max="16384" width="9.1796875" style="178"/>
  </cols>
  <sheetData>
    <row r="1" spans="1:12" ht="13" x14ac:dyDescent="0.25">
      <c r="A1" s="257" t="s">
        <v>29</v>
      </c>
      <c r="B1" s="256" t="str">
        <f>'[1]West Summary'!B1</f>
        <v>Mar. 25</v>
      </c>
      <c r="C1" s="246" t="s">
        <v>9</v>
      </c>
      <c r="D1" s="311" t="str">
        <f>'[1]West Summary'!D1</f>
        <v>3.3.25 (Opening Stock)</v>
      </c>
      <c r="E1" s="241"/>
    </row>
    <row r="2" spans="1:12" s="315" customFormat="1" ht="15.5" x14ac:dyDescent="0.35">
      <c r="A2" s="317"/>
      <c r="B2" s="320" t="s">
        <v>95</v>
      </c>
      <c r="C2" s="246"/>
      <c r="D2" s="319" t="s">
        <v>97</v>
      </c>
      <c r="E2" s="241"/>
      <c r="F2" s="323" t="s">
        <v>99</v>
      </c>
      <c r="J2" s="316"/>
      <c r="L2" s="204"/>
    </row>
    <row r="3" spans="1:12" s="315" customFormat="1" ht="15.5" x14ac:dyDescent="0.35">
      <c r="A3" s="317"/>
      <c r="B3" s="321" t="s">
        <v>96</v>
      </c>
      <c r="C3" s="246"/>
      <c r="D3" s="322" t="s">
        <v>98</v>
      </c>
      <c r="E3" s="241"/>
      <c r="F3" s="324" t="s">
        <v>100</v>
      </c>
      <c r="J3" s="316"/>
      <c r="L3" s="204"/>
    </row>
    <row r="4" spans="1:12" s="315" customFormat="1" ht="13" x14ac:dyDescent="0.25">
      <c r="A4" s="317"/>
      <c r="B4" s="318"/>
      <c r="C4" s="246"/>
      <c r="D4" s="311"/>
      <c r="E4" s="241"/>
      <c r="J4" s="316"/>
      <c r="L4" s="204"/>
    </row>
    <row r="5" spans="1:12" s="181" customFormat="1" ht="11" thickBot="1" x14ac:dyDescent="0.4">
      <c r="J5" s="189"/>
      <c r="L5" s="205"/>
    </row>
    <row r="6" spans="1:12" s="182" customFormat="1" ht="42.5" thickBot="1" x14ac:dyDescent="0.4">
      <c r="A6" s="201" t="s">
        <v>7</v>
      </c>
      <c r="B6" s="202" t="s">
        <v>1</v>
      </c>
      <c r="C6" s="197" t="s">
        <v>10</v>
      </c>
      <c r="D6" s="196" t="s">
        <v>71</v>
      </c>
      <c r="E6" s="286" t="s">
        <v>40</v>
      </c>
      <c r="F6" s="287" t="s">
        <v>41</v>
      </c>
      <c r="G6" s="259" t="s">
        <v>12</v>
      </c>
      <c r="H6" s="203" t="s">
        <v>11</v>
      </c>
      <c r="I6" s="203" t="s">
        <v>38</v>
      </c>
      <c r="J6" s="247" t="s">
        <v>30</v>
      </c>
      <c r="K6" s="207" t="s">
        <v>13</v>
      </c>
      <c r="L6" s="182" t="s">
        <v>0</v>
      </c>
    </row>
    <row r="7" spans="1:12" ht="11" thickBot="1" x14ac:dyDescent="0.3">
      <c r="A7" s="356" t="str">
        <f>'[1]West Summary'!A4</f>
        <v>8BBU - 8B BUSHELING 5'</v>
      </c>
      <c r="B7" s="357"/>
      <c r="C7" s="358">
        <v>6</v>
      </c>
      <c r="D7" s="359"/>
      <c r="E7" s="360"/>
      <c r="F7" s="361"/>
      <c r="G7" s="362"/>
      <c r="H7" s="363">
        <f>SUM(C7:D7,G8,F7)-E7</f>
        <v>6</v>
      </c>
      <c r="I7" s="364"/>
      <c r="J7" s="365"/>
      <c r="K7" s="325">
        <f>H7-J7</f>
        <v>6</v>
      </c>
      <c r="L7" s="178" t="s">
        <v>72</v>
      </c>
    </row>
    <row r="8" spans="1:12" ht="11" thickBot="1" x14ac:dyDescent="0.3">
      <c r="A8" s="356" t="str">
        <f>'[1]West Summary'!A5</f>
        <v>8B - 8B (BUSHELING UNPREPARED)</v>
      </c>
      <c r="B8" s="357"/>
      <c r="C8" s="366"/>
      <c r="D8" s="367"/>
      <c r="E8" s="368"/>
      <c r="F8" s="369"/>
      <c r="G8" s="284"/>
      <c r="H8" s="370"/>
      <c r="I8" s="371">
        <f>(C8+D8+F8)-(E8+G8)</f>
        <v>0</v>
      </c>
      <c r="J8" s="372"/>
      <c r="K8" s="331"/>
      <c r="L8" s="178"/>
    </row>
    <row r="9" spans="1:12" ht="11" thickBot="1" x14ac:dyDescent="0.3">
      <c r="A9" s="356" t="str">
        <f>'[1]West Summary'!A7</f>
        <v>PUNC - MADIX PUNCHINGS</v>
      </c>
      <c r="B9" s="357"/>
      <c r="C9" s="366"/>
      <c r="D9" s="367"/>
      <c r="E9" s="368"/>
      <c r="F9" s="373"/>
      <c r="G9" s="374"/>
      <c r="H9" s="375">
        <f>SUM(C9:D9,F9)-E9</f>
        <v>0</v>
      </c>
      <c r="I9" s="371"/>
      <c r="J9" s="372"/>
      <c r="K9" s="331">
        <f t="shared" ref="K9:K45" si="0">H9-J9</f>
        <v>0</v>
      </c>
      <c r="L9" s="178"/>
    </row>
    <row r="10" spans="1:12" s="355" customFormat="1" ht="11" thickBot="1" x14ac:dyDescent="0.3">
      <c r="A10" s="345" t="str">
        <f>'[1]West Summary'!A8</f>
        <v>PUNC - MADIX SLUGS</v>
      </c>
      <c r="B10" s="346"/>
      <c r="C10" s="347"/>
      <c r="D10" s="348"/>
      <c r="E10" s="349"/>
      <c r="F10" s="350"/>
      <c r="G10" s="351"/>
      <c r="H10" s="352">
        <f>SUM(C10:D10,F10)-E10</f>
        <v>0</v>
      </c>
      <c r="I10" s="353"/>
      <c r="J10" s="354"/>
      <c r="K10" s="330">
        <f t="shared" si="0"/>
        <v>0</v>
      </c>
    </row>
    <row r="11" spans="1:12" ht="11" thickBot="1" x14ac:dyDescent="0.3">
      <c r="A11" s="208" t="str">
        <f>'[1]West Summary'!A9</f>
        <v>PUNC - DIAMOND PUNCHINGS</v>
      </c>
      <c r="B11" s="191"/>
      <c r="C11" s="227"/>
      <c r="D11" s="213"/>
      <c r="E11" s="243"/>
      <c r="F11" s="215"/>
      <c r="G11" s="288"/>
      <c r="H11" s="225">
        <f>SUM(C11:D11,F11)-E11</f>
        <v>0</v>
      </c>
      <c r="I11" s="250"/>
      <c r="J11" s="272"/>
      <c r="K11" s="253">
        <f t="shared" si="0"/>
        <v>0</v>
      </c>
      <c r="L11" s="178"/>
    </row>
    <row r="12" spans="1:12" hidden="1" x14ac:dyDescent="0.25">
      <c r="A12" s="208" t="str">
        <f>'[1]West Summary'!A6</f>
        <v>GM AUTO STAMPING</v>
      </c>
      <c r="B12" s="191"/>
      <c r="C12" s="227"/>
      <c r="D12" s="213"/>
      <c r="E12" s="243"/>
      <c r="F12" s="215"/>
      <c r="G12" s="288"/>
      <c r="H12" s="225">
        <f>SUM(C12:D12,F12)-E12</f>
        <v>0</v>
      </c>
      <c r="I12" s="250"/>
      <c r="J12" s="275"/>
      <c r="K12" s="253">
        <f t="shared" si="0"/>
        <v>0</v>
      </c>
      <c r="L12" s="178" t="s">
        <v>68</v>
      </c>
    </row>
    <row r="13" spans="1:12" hidden="1" x14ac:dyDescent="0.25">
      <c r="A13" s="208">
        <f>'[1]West Summary'!A10</f>
        <v>0</v>
      </c>
      <c r="B13" s="191"/>
      <c r="C13" s="227"/>
      <c r="D13" s="213"/>
      <c r="E13" s="243"/>
      <c r="F13" s="215"/>
      <c r="G13" s="288"/>
      <c r="H13" s="225">
        <f>SUM(C13:D13,F13)-E13</f>
        <v>0</v>
      </c>
      <c r="I13" s="250"/>
      <c r="J13" s="275"/>
      <c r="K13" s="253">
        <f t="shared" si="0"/>
        <v>0</v>
      </c>
      <c r="L13" s="178"/>
    </row>
    <row r="14" spans="1:12" hidden="1" x14ac:dyDescent="0.25">
      <c r="A14" s="209">
        <f>'[1]West Summary'!A11</f>
        <v>0</v>
      </c>
      <c r="B14" s="191"/>
      <c r="C14" s="227"/>
      <c r="D14" s="213"/>
      <c r="E14" s="213"/>
      <c r="F14" s="215"/>
      <c r="G14" s="288"/>
      <c r="H14" s="225">
        <f t="shared" ref="H14:H17" si="1">SUM(C14:F14)</f>
        <v>0</v>
      </c>
      <c r="I14" s="250"/>
      <c r="J14" s="226"/>
      <c r="K14" s="253">
        <f t="shared" si="0"/>
        <v>0</v>
      </c>
      <c r="L14" s="178"/>
    </row>
    <row r="15" spans="1:12" hidden="1" x14ac:dyDescent="0.25">
      <c r="A15" s="209">
        <f>'[1]West Summary'!A12</f>
        <v>0</v>
      </c>
      <c r="B15" s="191"/>
      <c r="C15" s="227"/>
      <c r="D15" s="213"/>
      <c r="E15" s="213"/>
      <c r="F15" s="215"/>
      <c r="G15" s="288"/>
      <c r="H15" s="225">
        <f t="shared" si="1"/>
        <v>0</v>
      </c>
      <c r="I15" s="250"/>
      <c r="J15" s="226"/>
      <c r="K15" s="253">
        <f t="shared" si="0"/>
        <v>0</v>
      </c>
      <c r="L15" s="178"/>
    </row>
    <row r="16" spans="1:12" hidden="1" x14ac:dyDescent="0.25">
      <c r="A16" s="209">
        <f>'[1]West Summary'!A13</f>
        <v>0</v>
      </c>
      <c r="B16" s="191"/>
      <c r="C16" s="227"/>
      <c r="D16" s="213"/>
      <c r="E16" s="213"/>
      <c r="F16" s="215"/>
      <c r="G16" s="288"/>
      <c r="H16" s="225">
        <f t="shared" si="1"/>
        <v>0</v>
      </c>
      <c r="I16" s="250"/>
      <c r="J16" s="226"/>
      <c r="K16" s="253">
        <f t="shared" si="0"/>
        <v>0</v>
      </c>
      <c r="L16" s="178"/>
    </row>
    <row r="17" spans="1:17" hidden="1" x14ac:dyDescent="0.25">
      <c r="A17" s="210">
        <f>'[1]West Summary'!A14</f>
        <v>0</v>
      </c>
      <c r="B17" s="192"/>
      <c r="C17" s="234"/>
      <c r="D17" s="216"/>
      <c r="E17" s="216"/>
      <c r="F17" s="218"/>
      <c r="G17" s="265"/>
      <c r="H17" s="229">
        <f t="shared" si="1"/>
        <v>0</v>
      </c>
      <c r="I17" s="251"/>
      <c r="J17" s="230"/>
      <c r="K17" s="253">
        <f t="shared" si="0"/>
        <v>0</v>
      </c>
      <c r="L17" s="178"/>
    </row>
    <row r="18" spans="1:17" s="189" customFormat="1" ht="11" thickBot="1" x14ac:dyDescent="0.4">
      <c r="A18" s="198" t="s">
        <v>5</v>
      </c>
      <c r="B18" s="193"/>
      <c r="C18" s="232">
        <f t="shared" ref="C18:K18" si="2">SUM(C7:C17)</f>
        <v>6</v>
      </c>
      <c r="D18" s="219">
        <f t="shared" si="2"/>
        <v>0</v>
      </c>
      <c r="E18" s="219">
        <f t="shared" si="2"/>
        <v>0</v>
      </c>
      <c r="F18" s="220">
        <f t="shared" si="2"/>
        <v>0</v>
      </c>
      <c r="G18" s="289">
        <f t="shared" si="2"/>
        <v>0</v>
      </c>
      <c r="H18" s="277">
        <f t="shared" si="2"/>
        <v>6</v>
      </c>
      <c r="I18" s="231">
        <f t="shared" si="2"/>
        <v>0</v>
      </c>
      <c r="J18" s="232">
        <f t="shared" si="2"/>
        <v>0</v>
      </c>
      <c r="K18" s="255">
        <f t="shared" si="2"/>
        <v>6</v>
      </c>
    </row>
    <row r="19" spans="1:17" ht="11" thickBot="1" x14ac:dyDescent="0.3">
      <c r="A19" s="376" t="str">
        <f>'[1]West Summary'!A16</f>
        <v>HMS1</v>
      </c>
      <c r="B19" s="377"/>
      <c r="C19" s="378">
        <v>2</v>
      </c>
      <c r="D19" s="379">
        <v>80</v>
      </c>
      <c r="E19" s="380"/>
      <c r="F19" s="381">
        <v>60</v>
      </c>
      <c r="G19" s="382"/>
      <c r="H19" s="383">
        <f>SUM(C19:F19)</f>
        <v>142</v>
      </c>
      <c r="I19" s="384"/>
      <c r="J19" s="385">
        <v>48</v>
      </c>
      <c r="K19" s="326">
        <f>H19-J19</f>
        <v>94</v>
      </c>
      <c r="L19" s="178" t="s">
        <v>87</v>
      </c>
    </row>
    <row r="20" spans="1:17" ht="11" thickBot="1" x14ac:dyDescent="0.3">
      <c r="A20" s="376" t="str">
        <f>'[1]West Summary'!A17</f>
        <v>HMS 1/2 - HMS PREPARED</v>
      </c>
      <c r="B20" s="386"/>
      <c r="C20" s="378"/>
      <c r="D20" s="387"/>
      <c r="E20" s="380"/>
      <c r="F20" s="381"/>
      <c r="G20" s="388"/>
      <c r="H20" s="383">
        <f>SUM(C20:D20,G21:G24,F20)-E20</f>
        <v>0</v>
      </c>
      <c r="I20" s="326"/>
      <c r="J20" s="385"/>
      <c r="K20" s="326">
        <f>H20-J20</f>
        <v>0</v>
      </c>
      <c r="L20" s="178"/>
    </row>
    <row r="21" spans="1:17" x14ac:dyDescent="0.25">
      <c r="A21" s="211" t="str">
        <f>'[1]West Summary'!A18</f>
        <v>HMSB - HMS UNPREPARED</v>
      </c>
      <c r="B21" s="191"/>
      <c r="C21" s="227">
        <v>5</v>
      </c>
      <c r="D21" s="213"/>
      <c r="E21" s="243"/>
      <c r="F21" s="214"/>
      <c r="G21" s="278"/>
      <c r="H21" s="249"/>
      <c r="I21" s="249">
        <f t="shared" ref="I21:I28" si="3">(C21+D21+F21)-(E21+G21)</f>
        <v>5</v>
      </c>
      <c r="J21" s="274"/>
      <c r="K21" s="253"/>
      <c r="L21" s="178"/>
    </row>
    <row r="22" spans="1:17" x14ac:dyDescent="0.25">
      <c r="A22" s="211" t="str">
        <f>'[1]West Summary'!A19</f>
        <v>OSHE - FERROUS SHEAR</v>
      </c>
      <c r="B22" s="191"/>
      <c r="C22" s="227">
        <v>8</v>
      </c>
      <c r="D22" s="213">
        <v>52</v>
      </c>
      <c r="E22" s="243">
        <v>60</v>
      </c>
      <c r="F22" s="214"/>
      <c r="G22" s="279"/>
      <c r="H22" s="250"/>
      <c r="I22" s="249">
        <f>(C22+D22+F22)-(E22+G22)</f>
        <v>0</v>
      </c>
      <c r="J22" s="275"/>
      <c r="K22" s="253"/>
      <c r="L22" s="178"/>
      <c r="O22" s="262"/>
    </row>
    <row r="23" spans="1:17" x14ac:dyDescent="0.25">
      <c r="A23" s="211" t="str">
        <f>'[1]West Summary'!A20</f>
        <v>RBAR - REINFORCING BAR</v>
      </c>
      <c r="B23" s="191"/>
      <c r="C23" s="227">
        <v>6</v>
      </c>
      <c r="D23" s="213"/>
      <c r="E23" s="243"/>
      <c r="F23" s="214"/>
      <c r="G23" s="279"/>
      <c r="H23" s="250"/>
      <c r="I23" s="249">
        <f t="shared" si="3"/>
        <v>6</v>
      </c>
      <c r="J23" s="275"/>
      <c r="K23" s="253"/>
      <c r="L23" s="178"/>
      <c r="O23" s="262"/>
    </row>
    <row r="24" spans="1:17" ht="11" thickBot="1" x14ac:dyDescent="0.3">
      <c r="A24" s="211" t="str">
        <f>'[1]West Summary'!A21</f>
        <v>OSC - HBC</v>
      </c>
      <c r="B24" s="191"/>
      <c r="C24" s="227"/>
      <c r="D24" s="213"/>
      <c r="E24" s="243"/>
      <c r="F24" s="214"/>
      <c r="G24" s="280"/>
      <c r="H24" s="250"/>
      <c r="I24" s="270">
        <f t="shared" si="3"/>
        <v>0</v>
      </c>
      <c r="J24" s="276"/>
      <c r="K24" s="253"/>
      <c r="L24" s="268"/>
      <c r="O24" s="262"/>
    </row>
    <row r="25" spans="1:17" ht="11" thickBot="1" x14ac:dyDescent="0.3">
      <c r="A25" s="389" t="str">
        <f>'[1]West Summary'!A22</f>
        <v>PGCS - 3' P&amp;S</v>
      </c>
      <c r="B25" s="357"/>
      <c r="C25" s="366"/>
      <c r="D25" s="367"/>
      <c r="E25" s="368"/>
      <c r="F25" s="373"/>
      <c r="G25" s="390"/>
      <c r="H25" s="391">
        <f>SUM(C25:D25,G26:G27,F25)-E25</f>
        <v>0</v>
      </c>
      <c r="I25" s="331">
        <f t="shared" si="3"/>
        <v>0</v>
      </c>
      <c r="J25" s="372"/>
      <c r="K25" s="331">
        <f>H25-J25</f>
        <v>0</v>
      </c>
      <c r="L25" s="178"/>
      <c r="O25" s="262"/>
    </row>
    <row r="26" spans="1:17" x14ac:dyDescent="0.25">
      <c r="A26" s="211" t="str">
        <f>'[1]West Summary'!A23</f>
        <v>OSPG - UNPREPARED P&amp;S</v>
      </c>
      <c r="B26" s="191"/>
      <c r="C26" s="227"/>
      <c r="D26" s="213"/>
      <c r="E26" s="243"/>
      <c r="F26" s="214"/>
      <c r="G26" s="278"/>
      <c r="H26" s="249"/>
      <c r="I26" s="249">
        <f t="shared" si="3"/>
        <v>0</v>
      </c>
      <c r="J26" s="274"/>
      <c r="K26" s="253"/>
      <c r="L26" s="178"/>
    </row>
    <row r="27" spans="1:17" ht="11" thickBot="1" x14ac:dyDescent="0.3">
      <c r="A27" s="211" t="str">
        <f>'[1]West Summary'!A24</f>
        <v>PGB -Plate &amp; Struct Burning</v>
      </c>
      <c r="B27" s="191"/>
      <c r="C27" s="227"/>
      <c r="D27" s="213"/>
      <c r="E27" s="243"/>
      <c r="F27" s="214"/>
      <c r="G27" s="281"/>
      <c r="H27" s="250"/>
      <c r="I27" s="249">
        <f t="shared" si="3"/>
        <v>0</v>
      </c>
      <c r="J27" s="275"/>
      <c r="K27" s="253"/>
      <c r="L27" s="178"/>
      <c r="Q27" s="262"/>
    </row>
    <row r="28" spans="1:17" x14ac:dyDescent="0.25">
      <c r="A28" s="211">
        <f>'[1]West Summary'!A25</f>
        <v>0</v>
      </c>
      <c r="B28" s="192"/>
      <c r="C28" s="234"/>
      <c r="D28" s="216"/>
      <c r="E28" s="244"/>
      <c r="F28" s="218"/>
      <c r="G28" s="290"/>
      <c r="H28" s="229"/>
      <c r="I28" s="249">
        <f t="shared" si="3"/>
        <v>0</v>
      </c>
      <c r="J28" s="276"/>
      <c r="K28" s="254"/>
      <c r="L28" s="178"/>
    </row>
    <row r="29" spans="1:17" s="189" customFormat="1" ht="11" thickBot="1" x14ac:dyDescent="0.4">
      <c r="A29" s="198" t="s">
        <v>3</v>
      </c>
      <c r="B29" s="193"/>
      <c r="C29" s="232">
        <f>SUM(C19:C28)</f>
        <v>21</v>
      </c>
      <c r="D29" s="219">
        <f t="shared" ref="D29:K29" si="4">SUM(D19:D28)</f>
        <v>132</v>
      </c>
      <c r="E29" s="219">
        <f t="shared" si="4"/>
        <v>60</v>
      </c>
      <c r="F29" s="220">
        <f t="shared" si="4"/>
        <v>60</v>
      </c>
      <c r="G29" s="289">
        <f t="shared" si="4"/>
        <v>0</v>
      </c>
      <c r="H29" s="231">
        <f t="shared" si="4"/>
        <v>142</v>
      </c>
      <c r="I29" s="231">
        <f t="shared" si="4"/>
        <v>11</v>
      </c>
      <c r="J29" s="273">
        <f t="shared" si="4"/>
        <v>48</v>
      </c>
      <c r="K29" s="255">
        <f t="shared" si="4"/>
        <v>94</v>
      </c>
    </row>
    <row r="30" spans="1:17" ht="11" thickBot="1" x14ac:dyDescent="0.3">
      <c r="A30" s="376" t="str">
        <f>'[1]West Summary'!A27</f>
        <v>9A - CAST IRON PREPARED</v>
      </c>
      <c r="B30" s="392"/>
      <c r="C30" s="378">
        <v>4</v>
      </c>
      <c r="D30" s="379">
        <v>16</v>
      </c>
      <c r="E30" s="380">
        <v>16</v>
      </c>
      <c r="F30" s="381"/>
      <c r="G30" s="393"/>
      <c r="H30" s="394">
        <f t="shared" ref="H30:H36" si="5">SUM(C30:D30,F30)-E30</f>
        <v>4</v>
      </c>
      <c r="I30" s="395"/>
      <c r="J30" s="385"/>
      <c r="K30" s="326">
        <f t="shared" si="0"/>
        <v>4</v>
      </c>
      <c r="L30" s="178"/>
    </row>
    <row r="31" spans="1:17" ht="11" hidden="1" thickBot="1" x14ac:dyDescent="0.3">
      <c r="A31" s="211" t="str">
        <f>'[1]West Summary'!A28</f>
        <v>9A - Cast Iron Gear Boxes</v>
      </c>
      <c r="B31" s="195" t="str">
        <f>'[1]West Summary'!B28</f>
        <v>Cast Iron Gear Boxes</v>
      </c>
      <c r="C31" s="242"/>
      <c r="D31" s="212"/>
      <c r="E31" s="245"/>
      <c r="F31" s="222"/>
      <c r="G31" s="292"/>
      <c r="H31" s="233">
        <f t="shared" si="5"/>
        <v>0</v>
      </c>
      <c r="I31" s="249"/>
      <c r="J31" s="272"/>
      <c r="K31" s="253">
        <f t="shared" si="0"/>
        <v>0</v>
      </c>
      <c r="L31" s="178"/>
    </row>
    <row r="32" spans="1:17" ht="11" thickBot="1" x14ac:dyDescent="0.3">
      <c r="A32" s="396" t="str">
        <f>'[1]West Summary'!A29</f>
        <v>9BHUB -  FOUNDRY CAST</v>
      </c>
      <c r="B32" s="397" t="str">
        <f>'[1]West Summary'!B29</f>
        <v>Hubs and Rotors</v>
      </c>
      <c r="C32" s="398">
        <v>5</v>
      </c>
      <c r="D32" s="399"/>
      <c r="E32" s="400"/>
      <c r="F32" s="401">
        <v>15</v>
      </c>
      <c r="G32" s="402"/>
      <c r="H32" s="403">
        <f t="shared" si="5"/>
        <v>20</v>
      </c>
      <c r="I32" s="404"/>
      <c r="J32" s="405"/>
      <c r="K32" s="327">
        <f t="shared" si="0"/>
        <v>20</v>
      </c>
      <c r="L32" s="178"/>
    </row>
    <row r="33" spans="1:12" ht="11" thickBot="1" x14ac:dyDescent="0.3">
      <c r="A33" s="376" t="str">
        <f>'[1]West Summary'!A30</f>
        <v>7B - STEEL TURNINGS</v>
      </c>
      <c r="B33" s="386"/>
      <c r="C33" s="384">
        <v>23</v>
      </c>
      <c r="D33" s="387">
        <v>14</v>
      </c>
      <c r="E33" s="406"/>
      <c r="F33" s="407"/>
      <c r="G33" s="408"/>
      <c r="H33" s="409">
        <f t="shared" si="5"/>
        <v>37</v>
      </c>
      <c r="I33" s="410"/>
      <c r="J33" s="385"/>
      <c r="K33" s="326">
        <f t="shared" si="0"/>
        <v>37</v>
      </c>
      <c r="L33" s="178"/>
    </row>
    <row r="34" spans="1:12" x14ac:dyDescent="0.25">
      <c r="A34" s="211" t="str">
        <f>'[1]West Summary'!A31</f>
        <v>Slag / Scale</v>
      </c>
      <c r="B34" s="191"/>
      <c r="C34" s="227"/>
      <c r="D34" s="213"/>
      <c r="E34" s="243"/>
      <c r="F34" s="215"/>
      <c r="G34" s="288"/>
      <c r="H34" s="225">
        <f t="shared" si="5"/>
        <v>0</v>
      </c>
      <c r="I34" s="250"/>
      <c r="J34" s="275"/>
      <c r="K34" s="253">
        <f t="shared" si="0"/>
        <v>0</v>
      </c>
      <c r="L34" s="178"/>
    </row>
    <row r="35" spans="1:12" x14ac:dyDescent="0.25">
      <c r="A35" s="211" t="str">
        <f>'[1]West Summary'!A32</f>
        <v>4B - #1 - 1/2 Bundles</v>
      </c>
      <c r="B35" s="191"/>
      <c r="C35" s="227"/>
      <c r="D35" s="213"/>
      <c r="E35" s="243"/>
      <c r="F35" s="215"/>
      <c r="G35" s="288"/>
      <c r="H35" s="225">
        <f t="shared" si="5"/>
        <v>0</v>
      </c>
      <c r="I35" s="250"/>
      <c r="J35" s="275"/>
      <c r="K35" s="253">
        <f t="shared" si="0"/>
        <v>0</v>
      </c>
      <c r="L35" s="178"/>
    </row>
    <row r="36" spans="1:12" ht="12" customHeight="1" x14ac:dyDescent="0.25">
      <c r="A36" s="211">
        <f>'[1]West Summary'!A33</f>
        <v>0</v>
      </c>
      <c r="B36" s="191"/>
      <c r="C36" s="227"/>
      <c r="D36" s="213"/>
      <c r="E36" s="243"/>
      <c r="F36" s="215"/>
      <c r="G36" s="288"/>
      <c r="H36" s="225">
        <f t="shared" si="5"/>
        <v>0</v>
      </c>
      <c r="I36" s="250"/>
      <c r="J36" s="275"/>
      <c r="K36" s="253">
        <f t="shared" si="0"/>
        <v>0</v>
      </c>
      <c r="L36" s="178"/>
    </row>
    <row r="37" spans="1:12" hidden="1" x14ac:dyDescent="0.25">
      <c r="A37" s="211">
        <f>'[1]West Summary'!A34</f>
        <v>0</v>
      </c>
      <c r="B37" s="191"/>
      <c r="C37" s="227"/>
      <c r="D37" s="213"/>
      <c r="E37" s="213"/>
      <c r="F37" s="215"/>
      <c r="G37" s="288"/>
      <c r="H37" s="225">
        <f t="shared" ref="H37:H52" si="6">SUM(C37:F37)</f>
        <v>0</v>
      </c>
      <c r="I37" s="250"/>
      <c r="J37" s="226"/>
      <c r="K37" s="253">
        <f t="shared" si="0"/>
        <v>0</v>
      </c>
      <c r="L37" s="178"/>
    </row>
    <row r="38" spans="1:12" hidden="1" x14ac:dyDescent="0.25">
      <c r="A38" s="211">
        <f>'[1]West Summary'!A35</f>
        <v>0</v>
      </c>
      <c r="B38" s="191"/>
      <c r="C38" s="227"/>
      <c r="D38" s="213"/>
      <c r="E38" s="213"/>
      <c r="F38" s="215"/>
      <c r="G38" s="288"/>
      <c r="H38" s="225">
        <f t="shared" si="6"/>
        <v>0</v>
      </c>
      <c r="I38" s="250"/>
      <c r="J38" s="226"/>
      <c r="K38" s="253">
        <f t="shared" si="0"/>
        <v>0</v>
      </c>
      <c r="L38" s="178"/>
    </row>
    <row r="39" spans="1:12" hidden="1" x14ac:dyDescent="0.25">
      <c r="A39" s="211">
        <f>'[1]West Summary'!A36</f>
        <v>0</v>
      </c>
      <c r="B39" s="191"/>
      <c r="C39" s="227"/>
      <c r="D39" s="213"/>
      <c r="E39" s="213"/>
      <c r="F39" s="215"/>
      <c r="G39" s="288"/>
      <c r="H39" s="225">
        <f t="shared" si="6"/>
        <v>0</v>
      </c>
      <c r="I39" s="250"/>
      <c r="J39" s="226"/>
      <c r="K39" s="253">
        <f t="shared" si="0"/>
        <v>0</v>
      </c>
      <c r="L39" s="178"/>
    </row>
    <row r="40" spans="1:12" hidden="1" x14ac:dyDescent="0.25">
      <c r="A40" s="211">
        <f>'[1]West Summary'!A37</f>
        <v>0</v>
      </c>
      <c r="B40" s="191"/>
      <c r="C40" s="227"/>
      <c r="D40" s="213"/>
      <c r="E40" s="213"/>
      <c r="F40" s="215"/>
      <c r="G40" s="288"/>
      <c r="H40" s="225">
        <f t="shared" si="6"/>
        <v>0</v>
      </c>
      <c r="I40" s="250"/>
      <c r="J40" s="226"/>
      <c r="K40" s="253">
        <f t="shared" si="0"/>
        <v>0</v>
      </c>
      <c r="L40" s="178"/>
    </row>
    <row r="41" spans="1:12" hidden="1" x14ac:dyDescent="0.25">
      <c r="A41" s="211">
        <f>'[1]West Summary'!A38</f>
        <v>0</v>
      </c>
      <c r="B41" s="192"/>
      <c r="C41" s="234"/>
      <c r="D41" s="216"/>
      <c r="E41" s="216"/>
      <c r="F41" s="218"/>
      <c r="G41" s="265"/>
      <c r="H41" s="229">
        <f t="shared" si="6"/>
        <v>0</v>
      </c>
      <c r="I41" s="251"/>
      <c r="J41" s="230"/>
      <c r="K41" s="254">
        <f t="shared" si="0"/>
        <v>0</v>
      </c>
      <c r="L41" s="178"/>
    </row>
    <row r="42" spans="1:12" s="189" customFormat="1" x14ac:dyDescent="0.35">
      <c r="A42" s="198" t="s">
        <v>2</v>
      </c>
      <c r="B42" s="193"/>
      <c r="C42" s="232">
        <f>SUM(C30:C41)</f>
        <v>32</v>
      </c>
      <c r="D42" s="219">
        <f t="shared" ref="D42:K42" si="7">SUM(D30:D41)</f>
        <v>30</v>
      </c>
      <c r="E42" s="219">
        <f t="shared" si="7"/>
        <v>16</v>
      </c>
      <c r="F42" s="220">
        <f t="shared" si="7"/>
        <v>15</v>
      </c>
      <c r="G42" s="289">
        <f t="shared" si="7"/>
        <v>0</v>
      </c>
      <c r="H42" s="231">
        <f t="shared" si="7"/>
        <v>61</v>
      </c>
      <c r="I42" s="231">
        <f t="shared" si="7"/>
        <v>0</v>
      </c>
      <c r="J42" s="232">
        <f t="shared" si="7"/>
        <v>0</v>
      </c>
      <c r="K42" s="255">
        <f t="shared" si="7"/>
        <v>61</v>
      </c>
    </row>
    <row r="43" spans="1:12" x14ac:dyDescent="0.25">
      <c r="A43" s="376" t="str">
        <f>'[1]West Summary'!A40</f>
        <v>Frag Feed (RTIN)</v>
      </c>
      <c r="B43" s="377"/>
      <c r="C43" s="378">
        <v>146</v>
      </c>
      <c r="D43" s="379">
        <v>1446</v>
      </c>
      <c r="E43" s="380">
        <v>664</v>
      </c>
      <c r="F43" s="381"/>
      <c r="G43" s="393"/>
      <c r="H43" s="394">
        <f>SUM(C43:D43,F43)-E43</f>
        <v>928</v>
      </c>
      <c r="I43" s="411"/>
      <c r="J43" s="412"/>
      <c r="K43" s="328">
        <f t="shared" si="0"/>
        <v>928</v>
      </c>
      <c r="L43" s="268" t="s">
        <v>75</v>
      </c>
    </row>
    <row r="44" spans="1:12" x14ac:dyDescent="0.25">
      <c r="A44" s="413" t="str">
        <f>'[1]West Summary'!A41</f>
        <v>TINST</v>
      </c>
      <c r="B44" s="414"/>
      <c r="C44" s="415">
        <v>15</v>
      </c>
      <c r="D44" s="416"/>
      <c r="E44" s="417"/>
      <c r="F44" s="418">
        <v>664</v>
      </c>
      <c r="G44" s="419"/>
      <c r="H44" s="420">
        <f>SUM(C44:D44,F44)-E44</f>
        <v>679</v>
      </c>
      <c r="I44" s="388"/>
      <c r="J44" s="421"/>
      <c r="K44" s="329">
        <f t="shared" si="0"/>
        <v>679</v>
      </c>
      <c r="L44" s="178"/>
    </row>
    <row r="45" spans="1:12" x14ac:dyDescent="0.25">
      <c r="A45" s="422" t="str">
        <f>'[1]West Summary'!A42</f>
        <v>FFHMS</v>
      </c>
      <c r="B45" s="423"/>
      <c r="C45" s="424"/>
      <c r="D45" s="425"/>
      <c r="E45" s="426"/>
      <c r="F45" s="427"/>
      <c r="G45" s="419"/>
      <c r="H45" s="428">
        <f>SUM(C45:D45,F45)-E45</f>
        <v>0</v>
      </c>
      <c r="I45" s="388"/>
      <c r="J45" s="421"/>
      <c r="K45" s="429">
        <f t="shared" si="0"/>
        <v>0</v>
      </c>
      <c r="L45" s="266"/>
    </row>
    <row r="46" spans="1:12" s="189" customFormat="1" x14ac:dyDescent="0.35">
      <c r="A46" s="198" t="s">
        <v>4</v>
      </c>
      <c r="B46" s="193"/>
      <c r="C46" s="232">
        <f t="shared" ref="C46:K46" si="8">SUM(C43:C45)</f>
        <v>161</v>
      </c>
      <c r="D46" s="219">
        <f t="shared" si="8"/>
        <v>1446</v>
      </c>
      <c r="E46" s="219">
        <f t="shared" si="8"/>
        <v>664</v>
      </c>
      <c r="F46" s="220">
        <f t="shared" si="8"/>
        <v>664</v>
      </c>
      <c r="G46" s="289">
        <f t="shared" si="8"/>
        <v>0</v>
      </c>
      <c r="H46" s="231">
        <f t="shared" ref="H46:I46" si="9">SUM(H34:H45)</f>
        <v>1668</v>
      </c>
      <c r="I46" s="231">
        <f t="shared" si="9"/>
        <v>0</v>
      </c>
      <c r="J46" s="232">
        <f t="shared" si="8"/>
        <v>0</v>
      </c>
      <c r="K46" s="255">
        <f t="shared" si="8"/>
        <v>1607</v>
      </c>
    </row>
    <row r="47" spans="1:12" x14ac:dyDescent="0.25">
      <c r="A47" s="211" t="str">
        <f>'[1]West Summary'!A44</f>
        <v>Bonus</v>
      </c>
      <c r="B47" s="194"/>
      <c r="C47" s="242"/>
      <c r="D47" s="212"/>
      <c r="E47" s="245"/>
      <c r="F47" s="222"/>
      <c r="G47" s="292"/>
      <c r="H47" s="233">
        <f>SUM(C47:D47,F47)-E47</f>
        <v>0</v>
      </c>
      <c r="I47" s="249"/>
      <c r="J47" s="274"/>
      <c r="K47" s="253">
        <f t="shared" ref="K47:K52" si="10">H47-J47</f>
        <v>0</v>
      </c>
      <c r="L47" s="178"/>
    </row>
    <row r="48" spans="1:12" x14ac:dyDescent="0.25">
      <c r="A48" s="389" t="str">
        <f>'[1]West Summary'!A45</f>
        <v>Rail Crop</v>
      </c>
      <c r="B48" s="357"/>
      <c r="C48" s="366"/>
      <c r="D48" s="367"/>
      <c r="E48" s="368"/>
      <c r="F48" s="373"/>
      <c r="G48" s="374"/>
      <c r="H48" s="375">
        <f>SUM(C48:D48,F48)-E48</f>
        <v>0</v>
      </c>
      <c r="I48" s="371"/>
      <c r="J48" s="433"/>
      <c r="K48" s="331">
        <f t="shared" si="10"/>
        <v>0</v>
      </c>
      <c r="L48" s="178"/>
    </row>
    <row r="49" spans="1:12" x14ac:dyDescent="0.25">
      <c r="A49" s="389" t="str">
        <f>'[1]West Summary'!A46</f>
        <v>Other Rail</v>
      </c>
      <c r="B49" s="357"/>
      <c r="C49" s="366"/>
      <c r="D49" s="367"/>
      <c r="E49" s="368"/>
      <c r="F49" s="373"/>
      <c r="G49" s="374"/>
      <c r="H49" s="375">
        <f>SUM(C49:D49,F49)-E49</f>
        <v>0</v>
      </c>
      <c r="I49" s="371"/>
      <c r="J49" s="433"/>
      <c r="K49" s="331">
        <f t="shared" si="10"/>
        <v>0</v>
      </c>
      <c r="L49" s="178"/>
    </row>
    <row r="50" spans="1:12" ht="11" thickBot="1" x14ac:dyDescent="0.3">
      <c r="A50" s="211">
        <f>'[1]West Summary'!A47</f>
        <v>0</v>
      </c>
      <c r="B50" s="191"/>
      <c r="C50" s="227"/>
      <c r="D50" s="213"/>
      <c r="E50" s="243"/>
      <c r="F50" s="215"/>
      <c r="G50" s="288"/>
      <c r="H50" s="225">
        <f>SUM(C50:D50,F50)-E50</f>
        <v>0</v>
      </c>
      <c r="I50" s="250"/>
      <c r="J50" s="275"/>
      <c r="K50" s="253">
        <f t="shared" si="10"/>
        <v>0</v>
      </c>
      <c r="L50" s="178"/>
    </row>
    <row r="51" spans="1:12" ht="11" hidden="1" thickBot="1" x14ac:dyDescent="0.3">
      <c r="A51" s="211">
        <f>'[1]West Summary'!A48</f>
        <v>0</v>
      </c>
      <c r="B51" s="191"/>
      <c r="C51" s="227"/>
      <c r="D51" s="213"/>
      <c r="E51" s="213"/>
      <c r="F51" s="215"/>
      <c r="G51" s="288"/>
      <c r="H51" s="225">
        <f t="shared" si="6"/>
        <v>0</v>
      </c>
      <c r="I51" s="250"/>
      <c r="J51" s="226"/>
      <c r="K51" s="253">
        <f t="shared" si="10"/>
        <v>0</v>
      </c>
      <c r="L51" s="178"/>
    </row>
    <row r="52" spans="1:12" ht="11" hidden="1" thickBot="1" x14ac:dyDescent="0.3">
      <c r="A52" s="211">
        <f>'[1]West Summary'!A49</f>
        <v>0</v>
      </c>
      <c r="B52" s="192"/>
      <c r="C52" s="234"/>
      <c r="D52" s="216"/>
      <c r="E52" s="216"/>
      <c r="F52" s="218"/>
      <c r="G52" s="265"/>
      <c r="H52" s="235">
        <f t="shared" si="6"/>
        <v>0</v>
      </c>
      <c r="I52" s="271"/>
      <c r="J52" s="236"/>
      <c r="K52" s="253">
        <f t="shared" si="10"/>
        <v>0</v>
      </c>
      <c r="L52" s="178"/>
    </row>
    <row r="53" spans="1:12" s="188" customFormat="1" ht="13.5" thickBot="1" x14ac:dyDescent="0.4">
      <c r="A53" s="199" t="s">
        <v>8</v>
      </c>
      <c r="B53" s="190"/>
      <c r="C53" s="240">
        <f>SUM(C47:C52,C46,C42,C29,C18)</f>
        <v>220</v>
      </c>
      <c r="D53" s="223">
        <f>SUM(D47:D52,D46,D42,D29,D18)</f>
        <v>1608</v>
      </c>
      <c r="E53" s="294">
        <f t="shared" ref="E53:K53" si="11">SUM(E47:E52,E46,E42,E29,E18)</f>
        <v>740</v>
      </c>
      <c r="F53" s="295">
        <f t="shared" si="11"/>
        <v>739</v>
      </c>
      <c r="G53" s="293">
        <f t="shared" si="11"/>
        <v>0</v>
      </c>
      <c r="H53" s="239">
        <f t="shared" si="11"/>
        <v>1877</v>
      </c>
      <c r="I53" s="238">
        <f t="shared" si="11"/>
        <v>11</v>
      </c>
      <c r="J53" s="240">
        <f t="shared" si="11"/>
        <v>48</v>
      </c>
      <c r="K53" s="252">
        <f t="shared" si="11"/>
        <v>1768</v>
      </c>
    </row>
    <row r="54" spans="1:12" x14ac:dyDescent="0.25">
      <c r="A54" s="200" t="s">
        <v>6</v>
      </c>
    </row>
    <row r="56" spans="1:12" x14ac:dyDescent="0.25">
      <c r="C56" s="262"/>
    </row>
    <row r="70" spans="1:12" s="179" customFormat="1" x14ac:dyDescent="0.25">
      <c r="A70" s="184"/>
      <c r="B70" s="186"/>
      <c r="L70" s="206"/>
    </row>
    <row r="92" spans="1:10" x14ac:dyDescent="0.25">
      <c r="A92" s="178"/>
      <c r="B92" s="178"/>
      <c r="J92" s="178"/>
    </row>
    <row r="93" spans="1:10" x14ac:dyDescent="0.25">
      <c r="A93" s="178"/>
      <c r="B93" s="178"/>
      <c r="J93" s="178"/>
    </row>
    <row r="436" spans="1:12" x14ac:dyDescent="0.25">
      <c r="A436" s="178"/>
      <c r="B436" s="178"/>
      <c r="J436" s="178"/>
      <c r="L436" s="178"/>
    </row>
    <row r="437" spans="1:12" x14ac:dyDescent="0.25">
      <c r="A437" s="178"/>
      <c r="B437" s="178"/>
      <c r="J437" s="178"/>
      <c r="L437" s="178"/>
    </row>
    <row r="438" spans="1:12" x14ac:dyDescent="0.25">
      <c r="A438" s="178"/>
      <c r="B438" s="178"/>
      <c r="J438" s="178"/>
      <c r="L438" s="178"/>
    </row>
    <row r="439" spans="1:12" x14ac:dyDescent="0.25">
      <c r="A439" s="178"/>
      <c r="B439" s="178"/>
      <c r="J439" s="178"/>
      <c r="L439" s="178"/>
    </row>
    <row r="440" spans="1:12" x14ac:dyDescent="0.25">
      <c r="A440" s="178"/>
      <c r="B440" s="178"/>
      <c r="J440" s="178"/>
      <c r="L440" s="178"/>
    </row>
    <row r="441" spans="1:12" x14ac:dyDescent="0.25">
      <c r="A441" s="178"/>
      <c r="B441" s="178"/>
      <c r="J441" s="178"/>
      <c r="L441" s="178"/>
    </row>
    <row r="442" spans="1:12" x14ac:dyDescent="0.25">
      <c r="A442" s="178"/>
      <c r="B442" s="178"/>
      <c r="J442" s="178"/>
      <c r="L442" s="178"/>
    </row>
    <row r="443" spans="1:12" x14ac:dyDescent="0.25">
      <c r="A443" s="178"/>
      <c r="B443" s="178"/>
      <c r="J443" s="178"/>
      <c r="L443" s="178"/>
    </row>
    <row r="444" spans="1:12" x14ac:dyDescent="0.25">
      <c r="A444" s="178"/>
      <c r="B444" s="178"/>
      <c r="J444" s="178"/>
      <c r="L444" s="178"/>
    </row>
    <row r="445" spans="1:12" x14ac:dyDescent="0.25">
      <c r="A445" s="178"/>
      <c r="B445" s="178"/>
      <c r="J445" s="178"/>
      <c r="L445" s="178"/>
    </row>
    <row r="446" spans="1:12" x14ac:dyDescent="0.25">
      <c r="A446" s="178"/>
      <c r="B446" s="178"/>
      <c r="J446" s="178"/>
      <c r="L446" s="178"/>
    </row>
  </sheetData>
  <protectedRanges>
    <protectedRange password="8915" sqref="A55:A65 B54:L65" name="Ops Input Range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47:B52 B43:B45 B30:B41 B19:B28 B7:B17" name="Ops Input Range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6:D6 J6:K6 G6:H6" name="Ops Input Range_5_1_1_2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16:J17 C45:J45 C47:J52 C34:J41 H20:I20 C25:F25 H25:I25 C26:I28 C19:C24 G19:I19 G21:I24 C30:C33 C43:C44 G43:J44 G30:J33 C7:F13" name="Ops Input Range_3_2_1_5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4:J15 G20 G25" name="Ops Input Range_2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6" name="Ops Input Range_5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G7:H13" name="Ops Input Range_3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:I13" name="Ops Input Range_3_2_1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:J13" name="Ops Input Range_3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6:F6" name="Ops Input Range_5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D19:F24" name="Ops Input Range_3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0:F33" name="Ops Input Range_3_2_1_3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43:F44" name="Ops Input Range_3_2_1_4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</protectedRanges>
  <customSheetViews>
    <customSheetView guid="{E66DD038-934B-4580-9413-F11ED6F466FC}">
      <pane xSplit="1" ySplit="3" topLeftCell="B4" activePane="bottomRight" state="frozen"/>
      <selection pane="bottomRight" activeCell="B4" sqref="B4"/>
      <colBreaks count="1" manualBreakCount="1">
        <brk id="18" max="1048575" man="1"/>
      </colBreaks>
      <pageMargins left="0" right="0" top="0.25" bottom="0" header="0" footer="0"/>
      <pageSetup paperSize="5" scale="85" orientation="landscape"/>
    </customSheetView>
    <customSheetView guid="{8AA843C0-49DA-459E-B6ED-ADB9F3739B18}">
      <pane xSplit="1" ySplit="3" topLeftCell="B4" activePane="bottomRight" state="frozen"/>
      <selection pane="bottomRight" activeCell="D35" sqref="D35"/>
      <colBreaks count="1" manualBreakCount="1">
        <brk id="18" max="1048575" man="1"/>
      </colBreaks>
      <pageMargins left="0" right="0" top="0.25" bottom="0" header="0" footer="0"/>
      <pageSetup paperSize="5" scale="85" orientation="landscape"/>
    </customSheetView>
  </customSheetViews>
  <conditionalFormatting sqref="G19 F34:G35 F45:G45 F47:G52 G21:G24 F26:G26 F25 G30:G33 G43:G44 F7:G11">
    <cfRule type="cellIs" dxfId="18" priority="4" operator="lessThan">
      <formula>0</formula>
    </cfRule>
  </conditionalFormatting>
  <conditionalFormatting sqref="F19:F24">
    <cfRule type="cellIs" dxfId="17" priority="3" operator="lessThan">
      <formula>0</formula>
    </cfRule>
  </conditionalFormatting>
  <conditionalFormatting sqref="F30:F33">
    <cfRule type="cellIs" dxfId="16" priority="2" operator="lessThan">
      <formula>0</formula>
    </cfRule>
  </conditionalFormatting>
  <conditionalFormatting sqref="F43:F44">
    <cfRule type="cellIs" dxfId="15" priority="1" operator="lessThan">
      <formula>0</formula>
    </cfRule>
  </conditionalFormatting>
  <pageMargins left="0" right="0" top="0.25" bottom="0" header="0" footer="0"/>
  <pageSetup paperSize="5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</sheetPr>
  <dimension ref="A1:P446"/>
  <sheetViews>
    <sheetView zoomScale="110" zoomScaleNormal="110" workbookViewId="0">
      <pane xSplit="1" ySplit="6" topLeftCell="B33" activePane="bottomRight" state="frozen"/>
      <selection activeCell="B28" sqref="B28:B29"/>
      <selection pane="topRight" activeCell="B28" sqref="B28:B29"/>
      <selection pane="bottomLeft" activeCell="B28" sqref="B28:B29"/>
      <selection pane="bottomRight" activeCell="A48" sqref="A48:K48"/>
    </sheetView>
  </sheetViews>
  <sheetFormatPr defaultColWidth="9.1796875" defaultRowHeight="10.5" x14ac:dyDescent="0.25"/>
  <cols>
    <col min="1" max="1" width="26.54296875" style="6" bestFit="1" customWidth="1"/>
    <col min="2" max="2" width="16.54296875" style="8" bestFit="1" customWidth="1"/>
    <col min="3" max="3" width="7.81640625" style="1" customWidth="1"/>
    <col min="4" max="4" width="10.1796875" style="1" customWidth="1"/>
    <col min="5" max="5" width="9.453125" style="1" bestFit="1" customWidth="1"/>
    <col min="6" max="6" width="8.54296875" style="1" customWidth="1"/>
    <col min="7" max="7" width="10.7265625" style="1" customWidth="1"/>
    <col min="8" max="8" width="9" style="1" bestFit="1" customWidth="1"/>
    <col min="9" max="9" width="9" style="1" customWidth="1"/>
    <col min="10" max="10" width="10.54296875" style="3" customWidth="1"/>
    <col min="11" max="11" width="9" style="1" customWidth="1"/>
    <col min="12" max="12" width="23" style="34" bestFit="1" customWidth="1"/>
    <col min="13" max="13" width="3.7265625" style="1" customWidth="1"/>
    <col min="14" max="243" width="11.453125" style="1" customWidth="1"/>
    <col min="244" max="16384" width="9.1796875" style="1"/>
  </cols>
  <sheetData>
    <row r="1" spans="1:12" ht="13" x14ac:dyDescent="0.25">
      <c r="A1" s="110" t="s">
        <v>28</v>
      </c>
      <c r="B1" s="109" t="str">
        <f>'West Summary'!B1</f>
        <v>Mar. 25</v>
      </c>
      <c r="C1" s="98" t="s">
        <v>9</v>
      </c>
      <c r="D1" s="175" t="str">
        <f>'West Summary'!D1</f>
        <v>3.3.25 (Opening Stock)</v>
      </c>
      <c r="E1" s="85"/>
    </row>
    <row r="2" spans="1:12" s="315" customFormat="1" ht="13" x14ac:dyDescent="0.25">
      <c r="A2" s="317"/>
      <c r="B2" s="318"/>
      <c r="C2" s="246"/>
      <c r="D2" s="311"/>
      <c r="E2" s="241"/>
      <c r="J2" s="316"/>
      <c r="L2" s="204"/>
    </row>
    <row r="3" spans="1:12" s="315" customFormat="1" ht="15.5" x14ac:dyDescent="0.35">
      <c r="A3" s="317"/>
      <c r="B3" s="320" t="s">
        <v>95</v>
      </c>
      <c r="C3" s="246"/>
      <c r="D3" s="319" t="s">
        <v>97</v>
      </c>
      <c r="E3" s="241"/>
      <c r="F3" s="323" t="s">
        <v>99</v>
      </c>
      <c r="J3" s="316"/>
      <c r="L3" s="204"/>
    </row>
    <row r="4" spans="1:12" s="315" customFormat="1" ht="15.5" x14ac:dyDescent="0.35">
      <c r="A4" s="317"/>
      <c r="B4" s="321" t="s">
        <v>96</v>
      </c>
      <c r="C4" s="246"/>
      <c r="D4" s="322" t="s">
        <v>98</v>
      </c>
      <c r="E4" s="241"/>
      <c r="F4" s="324" t="s">
        <v>100</v>
      </c>
      <c r="J4" s="316"/>
      <c r="L4" s="204"/>
    </row>
    <row r="5" spans="1:12" s="4" customFormat="1" ht="11.5" customHeight="1" thickBot="1" x14ac:dyDescent="0.4">
      <c r="B5" s="10"/>
      <c r="J5" s="12"/>
      <c r="L5" s="35"/>
    </row>
    <row r="6" spans="1:12" s="5" customFormat="1" ht="49.5" customHeight="1" thickBot="1" x14ac:dyDescent="0.4">
      <c r="A6" s="31" t="s">
        <v>7</v>
      </c>
      <c r="B6" s="32" t="s">
        <v>1</v>
      </c>
      <c r="C6" s="22" t="s">
        <v>10</v>
      </c>
      <c r="D6" s="21" t="s">
        <v>71</v>
      </c>
      <c r="E6" s="149" t="s">
        <v>40</v>
      </c>
      <c r="F6" s="150" t="s">
        <v>41</v>
      </c>
      <c r="G6" s="111" t="s">
        <v>12</v>
      </c>
      <c r="H6" s="33" t="s">
        <v>11</v>
      </c>
      <c r="I6" s="33" t="s">
        <v>38</v>
      </c>
      <c r="J6" s="99" t="s">
        <v>30</v>
      </c>
      <c r="K6" s="37" t="s">
        <v>13</v>
      </c>
      <c r="L6" s="5" t="s">
        <v>0</v>
      </c>
    </row>
    <row r="7" spans="1:12" ht="11" thickBot="1" x14ac:dyDescent="0.3">
      <c r="A7" s="356" t="str">
        <f>'West Summary'!A4</f>
        <v>8BBU - 8B BUSHELING 5'</v>
      </c>
      <c r="B7" s="357"/>
      <c r="C7" s="358"/>
      <c r="D7" s="359"/>
      <c r="E7" s="360"/>
      <c r="F7" s="361"/>
      <c r="G7" s="362"/>
      <c r="H7" s="363">
        <f>SUM(C7:D7,G8,F7)-E7</f>
        <v>0</v>
      </c>
      <c r="I7" s="364"/>
      <c r="J7" s="365"/>
      <c r="K7" s="325">
        <f>H7-J7</f>
        <v>0</v>
      </c>
      <c r="L7" s="1"/>
    </row>
    <row r="8" spans="1:12" ht="11" thickBot="1" x14ac:dyDescent="0.3">
      <c r="A8" s="356" t="str">
        <f>'West Summary'!A5</f>
        <v>8B - 8B (BUSHELING UNPREPARED)</v>
      </c>
      <c r="B8" s="357"/>
      <c r="C8" s="366"/>
      <c r="D8" s="367"/>
      <c r="E8" s="368"/>
      <c r="F8" s="369"/>
      <c r="G8" s="284"/>
      <c r="H8" s="370"/>
      <c r="I8" s="371">
        <f>(C8+D8+F8)-(E8+G8)</f>
        <v>0</v>
      </c>
      <c r="J8" s="372"/>
      <c r="K8" s="331"/>
      <c r="L8" s="1"/>
    </row>
    <row r="9" spans="1:12" ht="11" thickBot="1" x14ac:dyDescent="0.3">
      <c r="A9" s="356" t="str">
        <f>'West Summary'!A7</f>
        <v>PUNC - MADIX PUNCHINGS</v>
      </c>
      <c r="B9" s="357"/>
      <c r="C9" s="366"/>
      <c r="D9" s="367"/>
      <c r="E9" s="368"/>
      <c r="F9" s="373"/>
      <c r="G9" s="374"/>
      <c r="H9" s="375">
        <f>SUM(C9:D9,F9)-E9</f>
        <v>0</v>
      </c>
      <c r="I9" s="371"/>
      <c r="J9" s="372"/>
      <c r="K9" s="331">
        <f t="shared" ref="K9:K52" si="0">H9-J9</f>
        <v>0</v>
      </c>
      <c r="L9" s="1"/>
    </row>
    <row r="10" spans="1:12" ht="11" thickBot="1" x14ac:dyDescent="0.3">
      <c r="A10" s="345" t="str">
        <f>'West Summary'!A8</f>
        <v>PUNC - MADIX SLUGS</v>
      </c>
      <c r="B10" s="346"/>
      <c r="C10" s="347"/>
      <c r="D10" s="348"/>
      <c r="E10" s="349"/>
      <c r="F10" s="350"/>
      <c r="G10" s="351"/>
      <c r="H10" s="352">
        <f>SUM(C10:D10,F10)-E10</f>
        <v>0</v>
      </c>
      <c r="I10" s="353"/>
      <c r="J10" s="354"/>
      <c r="K10" s="330">
        <f t="shared" si="0"/>
        <v>0</v>
      </c>
      <c r="L10" s="1"/>
    </row>
    <row r="11" spans="1:12" ht="11" thickBot="1" x14ac:dyDescent="0.3">
      <c r="A11" s="148" t="str">
        <f>'West Summary'!A9</f>
        <v>PUNC - DIAMOND PUNCHINGS</v>
      </c>
      <c r="B11" s="16"/>
      <c r="C11" s="73"/>
      <c r="D11" s="50"/>
      <c r="E11" s="93"/>
      <c r="F11" s="52"/>
      <c r="G11" s="151"/>
      <c r="H11" s="71">
        <f>SUM(C11:D11,F11)-E11</f>
        <v>0</v>
      </c>
      <c r="I11" s="103"/>
      <c r="J11" s="136"/>
      <c r="K11" s="106">
        <f t="shared" si="0"/>
        <v>0</v>
      </c>
      <c r="L11" s="1"/>
    </row>
    <row r="12" spans="1:12" hidden="1" x14ac:dyDescent="0.25">
      <c r="A12" s="41"/>
      <c r="B12" s="16"/>
      <c r="C12" s="73"/>
      <c r="D12" s="50"/>
      <c r="E12" s="93"/>
      <c r="F12" s="52"/>
      <c r="G12" s="151"/>
      <c r="H12" s="71">
        <f>SUM(C12:D12,F12)-E12</f>
        <v>0</v>
      </c>
      <c r="I12" s="103"/>
      <c r="J12" s="139"/>
      <c r="K12" s="106">
        <f t="shared" si="0"/>
        <v>0</v>
      </c>
      <c r="L12" s="1"/>
    </row>
    <row r="13" spans="1:12" hidden="1" x14ac:dyDescent="0.25">
      <c r="A13" s="41"/>
      <c r="B13" s="16"/>
      <c r="C13" s="73"/>
      <c r="D13" s="50"/>
      <c r="E13" s="93"/>
      <c r="F13" s="52"/>
      <c r="G13" s="151"/>
      <c r="H13" s="71">
        <f>SUM(C13:D13,F13)-E13</f>
        <v>0</v>
      </c>
      <c r="I13" s="103"/>
      <c r="J13" s="139"/>
      <c r="K13" s="106">
        <f t="shared" si="0"/>
        <v>0</v>
      </c>
      <c r="L13" s="1"/>
    </row>
    <row r="14" spans="1:12" hidden="1" x14ac:dyDescent="0.25">
      <c r="A14" s="41"/>
      <c r="B14" s="16"/>
      <c r="C14" s="73"/>
      <c r="D14" s="50"/>
      <c r="E14" s="50"/>
      <c r="F14" s="52"/>
      <c r="G14" s="151"/>
      <c r="H14" s="71">
        <f t="shared" ref="H14:H17" si="1">SUM(C14:F14)</f>
        <v>0</v>
      </c>
      <c r="I14" s="103"/>
      <c r="J14" s="72"/>
      <c r="K14" s="106">
        <f t="shared" si="0"/>
        <v>0</v>
      </c>
      <c r="L14" s="1"/>
    </row>
    <row r="15" spans="1:12" hidden="1" x14ac:dyDescent="0.25">
      <c r="A15" s="41"/>
      <c r="B15" s="16"/>
      <c r="C15" s="73"/>
      <c r="D15" s="50"/>
      <c r="E15" s="50"/>
      <c r="F15" s="52"/>
      <c r="G15" s="151"/>
      <c r="H15" s="71">
        <f t="shared" si="1"/>
        <v>0</v>
      </c>
      <c r="I15" s="103"/>
      <c r="J15" s="72"/>
      <c r="K15" s="106">
        <f t="shared" si="0"/>
        <v>0</v>
      </c>
      <c r="L15" s="1"/>
    </row>
    <row r="16" spans="1:12" hidden="1" x14ac:dyDescent="0.25">
      <c r="A16" s="41"/>
      <c r="B16" s="16"/>
      <c r="C16" s="73"/>
      <c r="D16" s="50"/>
      <c r="E16" s="50"/>
      <c r="F16" s="52"/>
      <c r="G16" s="151"/>
      <c r="H16" s="71">
        <f t="shared" si="1"/>
        <v>0</v>
      </c>
      <c r="I16" s="103"/>
      <c r="J16" s="72"/>
      <c r="K16" s="106">
        <f t="shared" si="0"/>
        <v>0</v>
      </c>
      <c r="L16" s="1"/>
    </row>
    <row r="17" spans="1:16" hidden="1" x14ac:dyDescent="0.25">
      <c r="A17" s="42"/>
      <c r="B17" s="17"/>
      <c r="C17" s="79"/>
      <c r="D17" s="54"/>
      <c r="E17" s="54"/>
      <c r="F17" s="56"/>
      <c r="G17" s="127"/>
      <c r="H17" s="74">
        <f t="shared" si="1"/>
        <v>0</v>
      </c>
      <c r="I17" s="104"/>
      <c r="J17" s="75"/>
      <c r="K17" s="106">
        <f t="shared" si="0"/>
        <v>0</v>
      </c>
      <c r="L17" s="1"/>
    </row>
    <row r="18" spans="1:16" s="12" customFormat="1" ht="11" thickBot="1" x14ac:dyDescent="0.4">
      <c r="A18" s="23" t="s">
        <v>5</v>
      </c>
      <c r="B18" s="18"/>
      <c r="C18" s="77">
        <f t="shared" ref="C18:K18" si="2">SUM(C7:C17)</f>
        <v>0</v>
      </c>
      <c r="D18" s="57">
        <f t="shared" si="2"/>
        <v>0</v>
      </c>
      <c r="E18" s="57">
        <f t="shared" si="2"/>
        <v>0</v>
      </c>
      <c r="F18" s="58">
        <f t="shared" si="2"/>
        <v>0</v>
      </c>
      <c r="G18" s="152">
        <f t="shared" si="2"/>
        <v>0</v>
      </c>
      <c r="H18" s="141">
        <f t="shared" si="2"/>
        <v>0</v>
      </c>
      <c r="I18" s="76">
        <f>SUM(I7:I17)</f>
        <v>0</v>
      </c>
      <c r="J18" s="77">
        <f t="shared" ref="J18" si="3">SUM(J7:J17)</f>
        <v>0</v>
      </c>
      <c r="K18" s="108">
        <f t="shared" si="2"/>
        <v>0</v>
      </c>
    </row>
    <row r="19" spans="1:16" ht="11" thickBot="1" x14ac:dyDescent="0.3">
      <c r="A19" s="376" t="str">
        <f>'West Summary'!A16</f>
        <v>HMS1</v>
      </c>
      <c r="B19" s="377"/>
      <c r="C19" s="378"/>
      <c r="D19" s="379"/>
      <c r="E19" s="380"/>
      <c r="F19" s="381">
        <v>72</v>
      </c>
      <c r="G19" s="382"/>
      <c r="H19" s="383">
        <f>SUM(C19:D19,F19:G19)-E19</f>
        <v>72</v>
      </c>
      <c r="I19" s="384"/>
      <c r="J19" s="385"/>
      <c r="K19" s="326">
        <f>H19-J19</f>
        <v>72</v>
      </c>
      <c r="L19" s="1"/>
    </row>
    <row r="20" spans="1:16" ht="11" thickBot="1" x14ac:dyDescent="0.3">
      <c r="A20" s="376" t="str">
        <f>'West Summary'!A17</f>
        <v>HMS 1/2 - HMS PREPARED</v>
      </c>
      <c r="B20" s="386"/>
      <c r="C20" s="378">
        <v>13</v>
      </c>
      <c r="D20" s="379">
        <v>59</v>
      </c>
      <c r="E20" s="380">
        <v>72</v>
      </c>
      <c r="F20" s="381"/>
      <c r="G20" s="388"/>
      <c r="H20" s="383">
        <f>SUM(C20:D20,G21:G24,F20)-E20</f>
        <v>0</v>
      </c>
      <c r="I20" s="326"/>
      <c r="J20" s="385"/>
      <c r="K20" s="326">
        <f>(H20-J20)</f>
        <v>0</v>
      </c>
      <c r="L20" s="142"/>
    </row>
    <row r="21" spans="1:16" x14ac:dyDescent="0.25">
      <c r="A21" s="43" t="str">
        <f>'West Summary'!A18</f>
        <v>HMSB - HMS UNPREPARED</v>
      </c>
      <c r="B21" s="16"/>
      <c r="C21" s="73">
        <v>9</v>
      </c>
      <c r="D21" s="312">
        <v>5</v>
      </c>
      <c r="E21" s="314"/>
      <c r="F21" s="313"/>
      <c r="G21" s="143"/>
      <c r="H21" s="102"/>
      <c r="I21" s="102">
        <f t="shared" ref="I21:I28" si="4">(C21+D21+F21)-(E21+G21)</f>
        <v>14</v>
      </c>
      <c r="J21" s="138"/>
      <c r="K21" s="106"/>
      <c r="L21" s="121" t="s">
        <v>79</v>
      </c>
    </row>
    <row r="22" spans="1:16" x14ac:dyDescent="0.25">
      <c r="A22" s="43" t="str">
        <f>'West Summary'!A19</f>
        <v>OSHE - FERROUS SHEAR</v>
      </c>
      <c r="B22" s="16"/>
      <c r="C22" s="73">
        <v>4</v>
      </c>
      <c r="D22" s="312">
        <v>175</v>
      </c>
      <c r="E22" s="314">
        <v>179</v>
      </c>
      <c r="F22" s="313"/>
      <c r="G22" s="144"/>
      <c r="H22" s="103"/>
      <c r="I22" s="102">
        <f t="shared" si="4"/>
        <v>0</v>
      </c>
      <c r="J22" s="139"/>
      <c r="K22" s="106"/>
      <c r="L22" s="121"/>
      <c r="M22" s="121"/>
      <c r="N22" s="121"/>
      <c r="O22" s="121"/>
      <c r="P22" s="121"/>
    </row>
    <row r="23" spans="1:16" x14ac:dyDescent="0.25">
      <c r="A23" s="43" t="str">
        <f>'West Summary'!A20</f>
        <v>RBAR - REINFORCING BAR</v>
      </c>
      <c r="B23" s="16"/>
      <c r="C23" s="73"/>
      <c r="D23" s="312">
        <v>10</v>
      </c>
      <c r="E23" s="314">
        <v>10</v>
      </c>
      <c r="F23" s="313"/>
      <c r="G23" s="144"/>
      <c r="H23" s="103"/>
      <c r="I23" s="102">
        <f t="shared" si="4"/>
        <v>0</v>
      </c>
      <c r="J23" s="139"/>
      <c r="K23" s="106"/>
      <c r="L23" s="1"/>
    </row>
    <row r="24" spans="1:16" ht="11" thickBot="1" x14ac:dyDescent="0.3">
      <c r="A24" s="43" t="str">
        <f>'West Summary'!A21</f>
        <v>OSC - HBC</v>
      </c>
      <c r="B24" s="16"/>
      <c r="C24" s="73"/>
      <c r="D24" s="50"/>
      <c r="E24" s="314"/>
      <c r="F24" s="313"/>
      <c r="G24" s="145"/>
      <c r="H24" s="104"/>
      <c r="I24" s="134">
        <f t="shared" si="4"/>
        <v>0</v>
      </c>
      <c r="J24" s="140"/>
      <c r="K24" s="106">
        <f t="shared" ref="K24:K27" si="5">H24-J24</f>
        <v>0</v>
      </c>
      <c r="L24" s="1"/>
    </row>
    <row r="25" spans="1:16" ht="11" thickBot="1" x14ac:dyDescent="0.3">
      <c r="A25" s="389" t="str">
        <f>'West Summary'!A22</f>
        <v>PGCS - 3' P&amp;S</v>
      </c>
      <c r="B25" s="357"/>
      <c r="C25" s="366"/>
      <c r="D25" s="367"/>
      <c r="E25" s="368"/>
      <c r="F25" s="373"/>
      <c r="G25" s="390"/>
      <c r="H25" s="391">
        <f>SUM(C25:D25,G26:G27,F25)-E25</f>
        <v>0</v>
      </c>
      <c r="I25" s="331">
        <f t="shared" si="4"/>
        <v>0</v>
      </c>
      <c r="J25" s="372"/>
      <c r="K25" s="331">
        <f t="shared" si="5"/>
        <v>0</v>
      </c>
      <c r="L25" s="1"/>
    </row>
    <row r="26" spans="1:16" x14ac:dyDescent="0.25">
      <c r="A26" s="43" t="str">
        <f>'West Summary'!A23</f>
        <v>OSPG - UNPREPARED P&amp;S</v>
      </c>
      <c r="B26" s="16"/>
      <c r="C26" s="73">
        <v>5</v>
      </c>
      <c r="D26" s="50"/>
      <c r="E26" s="314">
        <v>5</v>
      </c>
      <c r="F26" s="313"/>
      <c r="G26" s="143"/>
      <c r="H26" s="102"/>
      <c r="I26" s="102">
        <f t="shared" si="4"/>
        <v>0</v>
      </c>
      <c r="J26" s="138"/>
      <c r="K26" s="106">
        <f t="shared" si="5"/>
        <v>0</v>
      </c>
      <c r="L26" s="1"/>
    </row>
    <row r="27" spans="1:16" ht="11" thickBot="1" x14ac:dyDescent="0.3">
      <c r="A27" s="43" t="str">
        <f>'West Summary'!A24</f>
        <v>PGB -Plate &amp; Struct Burning</v>
      </c>
      <c r="B27" s="16"/>
      <c r="C27" s="73"/>
      <c r="D27" s="50"/>
      <c r="E27" s="93"/>
      <c r="F27" s="51"/>
      <c r="G27" s="146"/>
      <c r="H27" s="103"/>
      <c r="I27" s="102">
        <f t="shared" si="4"/>
        <v>0</v>
      </c>
      <c r="J27" s="139"/>
      <c r="K27" s="106">
        <f t="shared" si="5"/>
        <v>0</v>
      </c>
      <c r="L27" s="1"/>
    </row>
    <row r="28" spans="1:16" x14ac:dyDescent="0.25">
      <c r="A28" s="43">
        <f>'West Summary'!A25</f>
        <v>0</v>
      </c>
      <c r="B28" s="17"/>
      <c r="C28" s="79"/>
      <c r="D28" s="54"/>
      <c r="E28" s="94"/>
      <c r="F28" s="56"/>
      <c r="G28" s="153"/>
      <c r="H28" s="74"/>
      <c r="I28" s="102">
        <f t="shared" si="4"/>
        <v>0</v>
      </c>
      <c r="J28" s="140"/>
      <c r="K28" s="107"/>
      <c r="L28" s="1"/>
    </row>
    <row r="29" spans="1:16" s="12" customFormat="1" ht="11" thickBot="1" x14ac:dyDescent="0.4">
      <c r="A29" s="23" t="s">
        <v>3</v>
      </c>
      <c r="B29" s="18"/>
      <c r="C29" s="77">
        <f>SUM(C19:C28)</f>
        <v>31</v>
      </c>
      <c r="D29" s="57">
        <f t="shared" ref="D29:K29" si="6">SUM(D19:D28)</f>
        <v>249</v>
      </c>
      <c r="E29" s="57">
        <f t="shared" si="6"/>
        <v>266</v>
      </c>
      <c r="F29" s="58">
        <f t="shared" si="6"/>
        <v>72</v>
      </c>
      <c r="G29" s="152">
        <f>SUM(G19:G28)</f>
        <v>0</v>
      </c>
      <c r="H29" s="76">
        <f t="shared" si="6"/>
        <v>72</v>
      </c>
      <c r="I29" s="76">
        <f t="shared" si="6"/>
        <v>14</v>
      </c>
      <c r="J29" s="137">
        <f t="shared" si="6"/>
        <v>0</v>
      </c>
      <c r="K29" s="108">
        <f t="shared" si="6"/>
        <v>72</v>
      </c>
    </row>
    <row r="30" spans="1:16" ht="11" thickBot="1" x14ac:dyDescent="0.3">
      <c r="A30" s="376" t="str">
        <f>'West Summary'!A27</f>
        <v>9A - CAST IRON PREPARED</v>
      </c>
      <c r="B30" s="377"/>
      <c r="C30" s="378">
        <v>10</v>
      </c>
      <c r="D30" s="379">
        <v>40</v>
      </c>
      <c r="E30" s="380"/>
      <c r="F30" s="381"/>
      <c r="G30" s="393"/>
      <c r="H30" s="394">
        <f t="shared" ref="H30:H36" si="7">SUM(C30:D30,F30)-E30</f>
        <v>50</v>
      </c>
      <c r="I30" s="395"/>
      <c r="J30" s="385"/>
      <c r="K30" s="326">
        <f t="shared" si="0"/>
        <v>50</v>
      </c>
      <c r="L30" s="1"/>
    </row>
    <row r="31" spans="1:16" ht="11" hidden="1" thickBot="1" x14ac:dyDescent="0.3">
      <c r="A31" s="43" t="str">
        <f>'West Summary'!A28</f>
        <v>9A - Cast Iron Gear Boxes</v>
      </c>
      <c r="B31" s="20" t="str">
        <f>'West Summary'!B28</f>
        <v>Cast Iron Gear Boxes</v>
      </c>
      <c r="C31" s="86"/>
      <c r="D31" s="44"/>
      <c r="E31" s="95"/>
      <c r="F31" s="63"/>
      <c r="G31" s="154"/>
      <c r="H31" s="78">
        <f t="shared" si="7"/>
        <v>0</v>
      </c>
      <c r="I31" s="102"/>
      <c r="J31" s="136"/>
      <c r="K31" s="106">
        <f t="shared" si="0"/>
        <v>0</v>
      </c>
      <c r="L31" s="1"/>
    </row>
    <row r="32" spans="1:16" ht="11" thickBot="1" x14ac:dyDescent="0.3">
      <c r="A32" s="396" t="str">
        <f>'West Summary'!A29</f>
        <v>9BHUB -  FOUNDRY CAST</v>
      </c>
      <c r="B32" s="397" t="str">
        <f>'West Summary'!B29</f>
        <v>Hubs and Rotors</v>
      </c>
      <c r="C32" s="398"/>
      <c r="D32" s="399"/>
      <c r="E32" s="400"/>
      <c r="F32" s="401"/>
      <c r="G32" s="402"/>
      <c r="H32" s="403">
        <f t="shared" si="7"/>
        <v>0</v>
      </c>
      <c r="I32" s="404"/>
      <c r="J32" s="405"/>
      <c r="K32" s="327">
        <f t="shared" si="0"/>
        <v>0</v>
      </c>
      <c r="L32" s="1"/>
    </row>
    <row r="33" spans="1:12" x14ac:dyDescent="0.25">
      <c r="A33" s="376" t="str">
        <f>'West Summary'!A30</f>
        <v>7B - STEEL TURNINGS</v>
      </c>
      <c r="B33" s="386"/>
      <c r="C33" s="384"/>
      <c r="D33" s="387"/>
      <c r="E33" s="406"/>
      <c r="F33" s="407"/>
      <c r="G33" s="408"/>
      <c r="H33" s="409">
        <f t="shared" si="7"/>
        <v>0</v>
      </c>
      <c r="I33" s="410"/>
      <c r="J33" s="430"/>
      <c r="K33" s="326">
        <f t="shared" si="0"/>
        <v>0</v>
      </c>
      <c r="L33" s="1"/>
    </row>
    <row r="34" spans="1:12" x14ac:dyDescent="0.25">
      <c r="A34" s="43" t="str">
        <f>'West Summary'!A31</f>
        <v>Slag / Scale</v>
      </c>
      <c r="B34" s="16"/>
      <c r="C34" s="73"/>
      <c r="D34" s="50"/>
      <c r="E34" s="93"/>
      <c r="F34" s="52"/>
      <c r="G34" s="151"/>
      <c r="H34" s="71">
        <f t="shared" si="7"/>
        <v>0</v>
      </c>
      <c r="I34" s="103"/>
      <c r="J34" s="139"/>
      <c r="K34" s="106">
        <f t="shared" si="0"/>
        <v>0</v>
      </c>
      <c r="L34" s="1"/>
    </row>
    <row r="35" spans="1:12" x14ac:dyDescent="0.25">
      <c r="A35" s="43" t="str">
        <f>'West Summary'!A32</f>
        <v>4B - #1 - 1/2 Bundles</v>
      </c>
      <c r="B35" s="16"/>
      <c r="C35" s="73"/>
      <c r="D35" s="50"/>
      <c r="E35" s="93"/>
      <c r="F35" s="52"/>
      <c r="G35" s="151"/>
      <c r="H35" s="71">
        <f t="shared" si="7"/>
        <v>0</v>
      </c>
      <c r="I35" s="103"/>
      <c r="J35" s="139"/>
      <c r="K35" s="106">
        <f t="shared" si="0"/>
        <v>0</v>
      </c>
      <c r="L35" s="1"/>
    </row>
    <row r="36" spans="1:12" hidden="1" x14ac:dyDescent="0.25">
      <c r="A36" s="43">
        <f>'West Summary'!A33</f>
        <v>0</v>
      </c>
      <c r="B36" s="16"/>
      <c r="C36" s="73"/>
      <c r="D36" s="50"/>
      <c r="E36" s="93"/>
      <c r="F36" s="52"/>
      <c r="G36" s="151"/>
      <c r="H36" s="71">
        <f t="shared" si="7"/>
        <v>0</v>
      </c>
      <c r="I36" s="103"/>
      <c r="J36" s="139"/>
      <c r="K36" s="106">
        <f t="shared" si="0"/>
        <v>0</v>
      </c>
      <c r="L36" s="1"/>
    </row>
    <row r="37" spans="1:12" hidden="1" x14ac:dyDescent="0.25">
      <c r="A37" s="43"/>
      <c r="B37" s="16"/>
      <c r="C37" s="73"/>
      <c r="D37" s="50"/>
      <c r="E37" s="50"/>
      <c r="F37" s="52"/>
      <c r="G37" s="151"/>
      <c r="H37" s="71">
        <f t="shared" ref="H37:H52" si="8">SUM(C37:F37)</f>
        <v>0</v>
      </c>
      <c r="I37" s="103"/>
      <c r="J37" s="72"/>
      <c r="K37" s="106">
        <f t="shared" si="0"/>
        <v>0</v>
      </c>
      <c r="L37" s="1"/>
    </row>
    <row r="38" spans="1:12" hidden="1" x14ac:dyDescent="0.25">
      <c r="A38" s="43"/>
      <c r="B38" s="16"/>
      <c r="C38" s="73"/>
      <c r="D38" s="50"/>
      <c r="E38" s="50"/>
      <c r="F38" s="52"/>
      <c r="G38" s="151"/>
      <c r="H38" s="71">
        <f t="shared" si="8"/>
        <v>0</v>
      </c>
      <c r="I38" s="103"/>
      <c r="J38" s="72"/>
      <c r="K38" s="106">
        <f t="shared" si="0"/>
        <v>0</v>
      </c>
      <c r="L38" s="1"/>
    </row>
    <row r="39" spans="1:12" hidden="1" x14ac:dyDescent="0.25">
      <c r="A39" s="43"/>
      <c r="B39" s="16"/>
      <c r="C39" s="73"/>
      <c r="D39" s="50"/>
      <c r="E39" s="50"/>
      <c r="F39" s="52"/>
      <c r="G39" s="151"/>
      <c r="H39" s="71">
        <f t="shared" si="8"/>
        <v>0</v>
      </c>
      <c r="I39" s="103"/>
      <c r="J39" s="72"/>
      <c r="K39" s="106">
        <f t="shared" si="0"/>
        <v>0</v>
      </c>
      <c r="L39" s="1"/>
    </row>
    <row r="40" spans="1:12" hidden="1" x14ac:dyDescent="0.25">
      <c r="A40" s="43"/>
      <c r="B40" s="16"/>
      <c r="C40" s="73"/>
      <c r="D40" s="50"/>
      <c r="E40" s="50"/>
      <c r="F40" s="52"/>
      <c r="G40" s="151"/>
      <c r="H40" s="71">
        <f t="shared" si="8"/>
        <v>0</v>
      </c>
      <c r="I40" s="103"/>
      <c r="J40" s="72"/>
      <c r="K40" s="106">
        <f t="shared" si="0"/>
        <v>0</v>
      </c>
      <c r="L40" s="1"/>
    </row>
    <row r="41" spans="1:12" hidden="1" x14ac:dyDescent="0.25">
      <c r="A41" s="43"/>
      <c r="B41" s="17"/>
      <c r="C41" s="79"/>
      <c r="D41" s="54"/>
      <c r="E41" s="54"/>
      <c r="F41" s="56"/>
      <c r="G41" s="127"/>
      <c r="H41" s="74">
        <f t="shared" si="8"/>
        <v>0</v>
      </c>
      <c r="I41" s="104"/>
      <c r="J41" s="75"/>
      <c r="K41" s="107">
        <f t="shared" si="0"/>
        <v>0</v>
      </c>
      <c r="L41" s="1"/>
    </row>
    <row r="42" spans="1:12" s="12" customFormat="1" x14ac:dyDescent="0.35">
      <c r="A42" s="23" t="s">
        <v>2</v>
      </c>
      <c r="B42" s="18"/>
      <c r="C42" s="77">
        <f>SUM(C30:C41)</f>
        <v>10</v>
      </c>
      <c r="D42" s="57">
        <f t="shared" ref="D42:K42" si="9">SUM(D30:D41)</f>
        <v>40</v>
      </c>
      <c r="E42" s="57">
        <f t="shared" si="9"/>
        <v>0</v>
      </c>
      <c r="F42" s="58">
        <f t="shared" si="9"/>
        <v>0</v>
      </c>
      <c r="G42" s="152">
        <f t="shared" si="9"/>
        <v>0</v>
      </c>
      <c r="H42" s="76">
        <f t="shared" si="9"/>
        <v>50</v>
      </c>
      <c r="I42" s="76">
        <f t="shared" si="9"/>
        <v>0</v>
      </c>
      <c r="J42" s="77">
        <f t="shared" si="9"/>
        <v>0</v>
      </c>
      <c r="K42" s="108">
        <f t="shared" si="9"/>
        <v>50</v>
      </c>
    </row>
    <row r="43" spans="1:12" x14ac:dyDescent="0.25">
      <c r="A43" s="376" t="str">
        <f>'West Summary'!A40</f>
        <v>Frag Feed (RTIN)</v>
      </c>
      <c r="B43" s="377"/>
      <c r="C43" s="378">
        <v>35</v>
      </c>
      <c r="D43" s="379">
        <v>275</v>
      </c>
      <c r="E43" s="380"/>
      <c r="F43" s="381"/>
      <c r="G43" s="393"/>
      <c r="H43" s="394">
        <f>SUM(C43:D43,F43)-E43</f>
        <v>310</v>
      </c>
      <c r="I43" s="411"/>
      <c r="J43" s="412"/>
      <c r="K43" s="326">
        <f t="shared" si="0"/>
        <v>310</v>
      </c>
      <c r="L43" s="1"/>
    </row>
    <row r="44" spans="1:12" x14ac:dyDescent="0.25">
      <c r="A44" s="413" t="str">
        <f>'West Summary'!A41</f>
        <v>TINST</v>
      </c>
      <c r="B44" s="414"/>
      <c r="C44" s="415">
        <v>3</v>
      </c>
      <c r="D44" s="416">
        <v>355</v>
      </c>
      <c r="E44" s="417"/>
      <c r="F44" s="418">
        <v>194</v>
      </c>
      <c r="G44" s="419"/>
      <c r="H44" s="420">
        <f>SUM(C44:D44,F44)-E44</f>
        <v>552</v>
      </c>
      <c r="I44" s="388"/>
      <c r="J44" s="421"/>
      <c r="K44" s="329">
        <f>H44-J44</f>
        <v>552</v>
      </c>
      <c r="L44" s="1"/>
    </row>
    <row r="45" spans="1:12" x14ac:dyDescent="0.25">
      <c r="A45" s="422" t="str">
        <f>'West Summary'!A42</f>
        <v>FFHMS</v>
      </c>
      <c r="B45" s="423"/>
      <c r="C45" s="424"/>
      <c r="D45" s="425"/>
      <c r="E45" s="426"/>
      <c r="F45" s="427"/>
      <c r="G45" s="419"/>
      <c r="H45" s="428">
        <f>SUM(C45:D45,F45)-E45</f>
        <v>0</v>
      </c>
      <c r="I45" s="388"/>
      <c r="J45" s="421"/>
      <c r="K45" s="429">
        <f t="shared" si="0"/>
        <v>0</v>
      </c>
      <c r="L45" s="1"/>
    </row>
    <row r="46" spans="1:12" s="12" customFormat="1" x14ac:dyDescent="0.35">
      <c r="A46" s="23" t="s">
        <v>4</v>
      </c>
      <c r="B46" s="18"/>
      <c r="C46" s="77">
        <f t="shared" ref="C46:K46" si="10">SUM(C43:C45)</f>
        <v>38</v>
      </c>
      <c r="D46" s="57">
        <f t="shared" si="10"/>
        <v>630</v>
      </c>
      <c r="E46" s="57">
        <f t="shared" si="10"/>
        <v>0</v>
      </c>
      <c r="F46" s="58">
        <f t="shared" si="10"/>
        <v>194</v>
      </c>
      <c r="G46" s="152">
        <f t="shared" si="10"/>
        <v>0</v>
      </c>
      <c r="H46" s="76">
        <f t="shared" si="10"/>
        <v>862</v>
      </c>
      <c r="I46" s="76">
        <f t="shared" ref="I46" si="11">SUM(I34:I45)</f>
        <v>0</v>
      </c>
      <c r="J46" s="77">
        <f t="shared" ref="J46" si="12">SUM(J43:J45)</f>
        <v>0</v>
      </c>
      <c r="K46" s="108">
        <f t="shared" si="10"/>
        <v>862</v>
      </c>
    </row>
    <row r="47" spans="1:12" x14ac:dyDescent="0.25">
      <c r="A47" s="43" t="str">
        <f>'West Summary'!A44</f>
        <v>Bonus</v>
      </c>
      <c r="B47" s="19"/>
      <c r="C47" s="73"/>
      <c r="D47" s="44"/>
      <c r="E47" s="95"/>
      <c r="F47" s="63"/>
      <c r="G47" s="154"/>
      <c r="H47" s="78">
        <f>SUM(C47:D47,F47)-E47</f>
        <v>0</v>
      </c>
      <c r="I47" s="102"/>
      <c r="J47" s="138"/>
      <c r="K47" s="106"/>
      <c r="L47" s="1"/>
    </row>
    <row r="48" spans="1:12" ht="11" thickBot="1" x14ac:dyDescent="0.3">
      <c r="A48" s="389" t="str">
        <f>'West Summary'!A45</f>
        <v>Rail Crop</v>
      </c>
      <c r="B48" s="357"/>
      <c r="C48" s="366"/>
      <c r="D48" s="367"/>
      <c r="E48" s="368"/>
      <c r="F48" s="373"/>
      <c r="G48" s="374"/>
      <c r="H48" s="375">
        <f>SUM(C48:D48,F48)-E48</f>
        <v>0</v>
      </c>
      <c r="I48" s="371"/>
      <c r="J48" s="433"/>
      <c r="K48" s="331"/>
      <c r="L48" s="1"/>
    </row>
    <row r="49" spans="1:12" hidden="1" x14ac:dyDescent="0.25">
      <c r="A49" s="43"/>
      <c r="B49" s="16"/>
      <c r="C49" s="73"/>
      <c r="D49" s="50"/>
      <c r="E49" s="93"/>
      <c r="F49" s="52"/>
      <c r="G49" s="151"/>
      <c r="H49" s="71">
        <f>SUM(C49:D49,F49)-E49</f>
        <v>0</v>
      </c>
      <c r="I49" s="103"/>
      <c r="J49" s="139"/>
      <c r="K49" s="106"/>
      <c r="L49" s="1"/>
    </row>
    <row r="50" spans="1:12" hidden="1" x14ac:dyDescent="0.25">
      <c r="A50" s="43"/>
      <c r="B50" s="16"/>
      <c r="C50" s="73"/>
      <c r="D50" s="50"/>
      <c r="E50" s="93"/>
      <c r="F50" s="52"/>
      <c r="G50" s="151"/>
      <c r="H50" s="71">
        <f>SUM(C50:D50,F50)-E50</f>
        <v>0</v>
      </c>
      <c r="I50" s="103"/>
      <c r="J50" s="139"/>
      <c r="K50" s="106"/>
      <c r="L50" s="1"/>
    </row>
    <row r="51" spans="1:12" hidden="1" x14ac:dyDescent="0.25">
      <c r="A51" s="43"/>
      <c r="B51" s="16"/>
      <c r="C51" s="73"/>
      <c r="D51" s="50"/>
      <c r="E51" s="50"/>
      <c r="F51" s="52"/>
      <c r="G51" s="151"/>
      <c r="H51" s="71">
        <f t="shared" si="8"/>
        <v>0</v>
      </c>
      <c r="I51" s="103"/>
      <c r="J51" s="72"/>
      <c r="K51" s="106">
        <f t="shared" si="0"/>
        <v>0</v>
      </c>
      <c r="L51" s="1"/>
    </row>
    <row r="52" spans="1:12" ht="11" hidden="1" thickBot="1" x14ac:dyDescent="0.3">
      <c r="A52" s="43"/>
      <c r="B52" s="17"/>
      <c r="C52" s="79"/>
      <c r="D52" s="54"/>
      <c r="E52" s="54"/>
      <c r="F52" s="56"/>
      <c r="G52" s="127"/>
      <c r="H52" s="80">
        <f t="shared" si="8"/>
        <v>0</v>
      </c>
      <c r="I52" s="135"/>
      <c r="J52" s="81"/>
      <c r="K52" s="106">
        <f t="shared" si="0"/>
        <v>0</v>
      </c>
      <c r="L52" s="1"/>
    </row>
    <row r="53" spans="1:12" s="11" customFormat="1" ht="13.5" thickBot="1" x14ac:dyDescent="0.4">
      <c r="A53" s="29" t="s">
        <v>8</v>
      </c>
      <c r="B53" s="13"/>
      <c r="C53" s="84">
        <f t="shared" ref="C53:K53" si="13">SUM(C47:C52,C46,C42,C29,C18)</f>
        <v>79</v>
      </c>
      <c r="D53" s="68">
        <f t="shared" si="13"/>
        <v>919</v>
      </c>
      <c r="E53" s="156">
        <f t="shared" si="13"/>
        <v>266</v>
      </c>
      <c r="F53" s="157">
        <f t="shared" si="13"/>
        <v>266</v>
      </c>
      <c r="G53" s="155">
        <f t="shared" si="13"/>
        <v>0</v>
      </c>
      <c r="H53" s="83">
        <f t="shared" si="13"/>
        <v>984</v>
      </c>
      <c r="I53" s="82">
        <f t="shared" si="13"/>
        <v>14</v>
      </c>
      <c r="J53" s="84">
        <f t="shared" si="13"/>
        <v>0</v>
      </c>
      <c r="K53" s="105">
        <f t="shared" si="13"/>
        <v>984</v>
      </c>
    </row>
    <row r="54" spans="1:12" x14ac:dyDescent="0.25">
      <c r="A54" s="30" t="s">
        <v>6</v>
      </c>
    </row>
    <row r="70" spans="1:12" s="2" customFormat="1" x14ac:dyDescent="0.25">
      <c r="A70" s="7"/>
      <c r="B70" s="9"/>
      <c r="L70" s="36"/>
    </row>
    <row r="92" spans="1:10" x14ac:dyDescent="0.25">
      <c r="A92" s="1"/>
      <c r="B92" s="1"/>
      <c r="J92" s="1"/>
    </row>
    <row r="93" spans="1:10" x14ac:dyDescent="0.25">
      <c r="A93" s="1"/>
      <c r="B93" s="1"/>
      <c r="J93" s="1"/>
    </row>
    <row r="436" spans="1:12" x14ac:dyDescent="0.25">
      <c r="A436" s="1"/>
      <c r="B436" s="1"/>
      <c r="J436" s="1"/>
      <c r="L436" s="1"/>
    </row>
    <row r="437" spans="1:12" x14ac:dyDescent="0.25">
      <c r="A437" s="1"/>
      <c r="B437" s="1"/>
      <c r="J437" s="1"/>
      <c r="L437" s="1"/>
    </row>
    <row r="438" spans="1:12" x14ac:dyDescent="0.25">
      <c r="A438" s="1"/>
      <c r="B438" s="1"/>
      <c r="J438" s="1"/>
      <c r="L438" s="1"/>
    </row>
    <row r="439" spans="1:12" x14ac:dyDescent="0.25">
      <c r="A439" s="1"/>
      <c r="B439" s="1"/>
      <c r="J439" s="1"/>
      <c r="L439" s="1"/>
    </row>
    <row r="440" spans="1:12" x14ac:dyDescent="0.25">
      <c r="A440" s="1"/>
      <c r="B440" s="1"/>
      <c r="J440" s="1"/>
      <c r="L440" s="1"/>
    </row>
    <row r="441" spans="1:12" x14ac:dyDescent="0.25">
      <c r="A441" s="1"/>
      <c r="B441" s="1"/>
      <c r="J441" s="1"/>
      <c r="L441" s="1"/>
    </row>
    <row r="442" spans="1:12" x14ac:dyDescent="0.25">
      <c r="A442" s="1"/>
      <c r="B442" s="1"/>
      <c r="J442" s="1"/>
      <c r="L442" s="1"/>
    </row>
    <row r="443" spans="1:12" x14ac:dyDescent="0.25">
      <c r="A443" s="1"/>
      <c r="B443" s="1"/>
      <c r="J443" s="1"/>
      <c r="L443" s="1"/>
    </row>
    <row r="444" spans="1:12" x14ac:dyDescent="0.25">
      <c r="A444" s="1"/>
      <c r="B444" s="1"/>
      <c r="J444" s="1"/>
      <c r="L444" s="1"/>
    </row>
    <row r="445" spans="1:12" x14ac:dyDescent="0.25">
      <c r="A445" s="1"/>
      <c r="B445" s="1"/>
      <c r="J445" s="1"/>
      <c r="L445" s="1"/>
    </row>
    <row r="446" spans="1:12" x14ac:dyDescent="0.25">
      <c r="A446" s="1"/>
      <c r="B446" s="1"/>
      <c r="J446" s="1"/>
      <c r="L446" s="1"/>
    </row>
  </sheetData>
  <protectedRanges>
    <protectedRange password="8915" sqref="B47:B52 B7:B17 A55:A65 B54:H65 B19:B28 B43:B45 K54:L65 B30 B33:B41" name="Ops Input Range_4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6:C6 K6 G6:H6" name="Ops Input Range_5_2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7:F13 C16:H17 C45:H45 C48:H52 C37:H41 H20 H25 E19:H19 E20:F20 E25:F25 C35:C36 E30:H36 C44 E43:H44 E21:H24 E26:H28 D47:H47" name="Ops Input Range_3_3_6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4:H15 G20 G25" name="Ops Input Range_2_1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19:D28" name="Ops Input Range_3_3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0:D36" name="Ops Input Range_3_3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43:D44" name="Ops Input Range_3_3_3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54:I65" name="Ops Input Range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6:I17 I43:I45 I47:I52 I30:I41 I19:I28" name="Ops Input Range_3_2_1_3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4:I15" name="Ops Input Range_2_1_2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6" name="Ops Input Range_5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54:J65" name="Ops Input Range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6" name="Ops Input Range_5_1_1_2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16:J17 J43:J45 J47:J52 J30:J41" name="Ops Input Range_3_2_1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14:J15" name="Ops Input Range_2_1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7:H13" name="Ops Input Range_3_2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:I13" name="Ops Input Range_3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:J13" name="Ops Input Range_3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9 C28" name="Ops Input Range_3_3_4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20:C27 C47" name="Ops Input Range_3_3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0:C31" name="Ops Input Range_3_3_5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2:C34" name="Ops Input Range_3_3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43" name="Ops Input Range_3_3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6:F6" name="Ops Input Range_5_2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B31:B32" name="Ops Input Range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6" name="Ops Input Range_5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</protectedRanges>
  <customSheetViews>
    <customSheetView guid="{E66DD038-934B-4580-9413-F11ED6F466FC}">
      <pane xSplit="1" ySplit="3" topLeftCell="B4" activePane="bottomRight" state="frozen"/>
      <selection pane="bottomRight" activeCell="B4" sqref="B4"/>
      <pageMargins left="0" right="0" top="0.25" bottom="0" header="0" footer="0"/>
      <pageSetup paperSize="5" scale="85" orientation="landscape"/>
    </customSheetView>
    <customSheetView guid="{8AA843C0-49DA-459E-B6ED-ADB9F3739B18}">
      <pane xSplit="1" ySplit="3" topLeftCell="B4" activePane="bottomRight" state="frozen"/>
      <selection pane="bottomRight" activeCell="D35" sqref="D35"/>
      <pageMargins left="0" right="0" top="0.25" bottom="0" header="0" footer="0"/>
      <pageSetup paperSize="5" scale="85" orientation="landscape"/>
    </customSheetView>
  </customSheetViews>
  <conditionalFormatting sqref="F7:F11 F19:G19 F30:G35 F43:G45 F47:G52 F21:G24 F20 F26:G26 F25">
    <cfRule type="cellIs" dxfId="14" priority="2" operator="lessThan">
      <formula>0</formula>
    </cfRule>
  </conditionalFormatting>
  <conditionalFormatting sqref="G7:G11">
    <cfRule type="cellIs" dxfId="13" priority="1" operator="lessThan">
      <formula>0</formula>
    </cfRule>
  </conditionalFormatting>
  <pageMargins left="0" right="0" top="0.25" bottom="0" header="0" footer="0"/>
  <pageSetup paperSize="5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</sheetPr>
  <dimension ref="A1:T449"/>
  <sheetViews>
    <sheetView zoomScale="110" zoomScaleNormal="110" workbookViewId="0">
      <pane xSplit="1" ySplit="7" topLeftCell="B35" activePane="bottomRight" state="frozen"/>
      <selection activeCell="B28" sqref="B28:B29"/>
      <selection pane="topRight" activeCell="B28" sqref="B28:B29"/>
      <selection pane="bottomLeft" activeCell="B28" sqref="B28:B29"/>
      <selection pane="bottomRight" activeCell="L52" sqref="L52"/>
    </sheetView>
  </sheetViews>
  <sheetFormatPr defaultColWidth="9.1796875" defaultRowHeight="10.5" x14ac:dyDescent="0.25"/>
  <cols>
    <col min="1" max="1" width="37" style="183" bestFit="1" customWidth="1"/>
    <col min="2" max="2" width="16.54296875" style="185" bestFit="1" customWidth="1"/>
    <col min="3" max="3" width="8.1796875" style="178" customWidth="1"/>
    <col min="4" max="4" width="10.1796875" style="178" customWidth="1"/>
    <col min="5" max="5" width="10.453125" style="178" customWidth="1"/>
    <col min="6" max="6" width="8.1796875" style="178" customWidth="1"/>
    <col min="7" max="7" width="11.54296875" style="178" customWidth="1"/>
    <col min="8" max="8" width="9" style="178" bestFit="1" customWidth="1"/>
    <col min="9" max="9" width="9" style="178" customWidth="1"/>
    <col min="10" max="10" width="10.54296875" style="180" customWidth="1"/>
    <col min="11" max="11" width="9" style="178" customWidth="1"/>
    <col min="12" max="12" width="11.7265625" style="204" customWidth="1"/>
    <col min="13" max="13" width="3.7265625" style="178" customWidth="1"/>
    <col min="14" max="243" width="11.453125" style="178" customWidth="1"/>
    <col min="244" max="16384" width="9.1796875" style="178"/>
  </cols>
  <sheetData>
    <row r="1" spans="1:20" ht="13" x14ac:dyDescent="0.25">
      <c r="A1" s="257" t="s">
        <v>27</v>
      </c>
      <c r="B1" s="256" t="str">
        <f>'[2]West Summary'!B1</f>
        <v>Mar. 25</v>
      </c>
      <c r="C1" s="246" t="s">
        <v>9</v>
      </c>
      <c r="D1" s="311" t="str">
        <f>'[2]West Summary'!D1</f>
        <v>3.3.25 (Opening Stock)</v>
      </c>
      <c r="E1" s="241"/>
    </row>
    <row r="2" spans="1:20" s="315" customFormat="1" ht="13" x14ac:dyDescent="0.25">
      <c r="A2" s="317"/>
      <c r="B2" s="318"/>
      <c r="C2" s="246"/>
      <c r="D2" s="311"/>
      <c r="E2" s="241"/>
      <c r="J2" s="316"/>
      <c r="L2" s="204"/>
    </row>
    <row r="3" spans="1:20" s="315" customFormat="1" ht="15.5" x14ac:dyDescent="0.35">
      <c r="A3" s="317"/>
      <c r="B3" s="320" t="s">
        <v>95</v>
      </c>
      <c r="C3" s="246"/>
      <c r="D3" s="319" t="s">
        <v>97</v>
      </c>
      <c r="E3" s="241"/>
      <c r="F3" s="323" t="s">
        <v>99</v>
      </c>
      <c r="J3" s="316"/>
      <c r="L3" s="204"/>
    </row>
    <row r="4" spans="1:20" s="315" customFormat="1" ht="15.5" x14ac:dyDescent="0.35">
      <c r="A4" s="317"/>
      <c r="B4" s="321" t="s">
        <v>96</v>
      </c>
      <c r="C4" s="246"/>
      <c r="D4" s="322" t="s">
        <v>98</v>
      </c>
      <c r="E4" s="241"/>
      <c r="F4" s="324" t="s">
        <v>100</v>
      </c>
      <c r="J4" s="316"/>
      <c r="L4" s="204"/>
    </row>
    <row r="5" spans="1:20" s="315" customFormat="1" ht="13" x14ac:dyDescent="0.25">
      <c r="A5" s="317"/>
      <c r="B5" s="318"/>
      <c r="C5" s="246"/>
      <c r="D5" s="311"/>
      <c r="E5" s="241"/>
      <c r="J5" s="316"/>
      <c r="L5" s="204"/>
    </row>
    <row r="6" spans="1:20" s="181" customFormat="1" ht="11" thickBot="1" x14ac:dyDescent="0.4">
      <c r="B6" s="187"/>
      <c r="J6" s="189"/>
      <c r="L6" s="205"/>
    </row>
    <row r="7" spans="1:20" s="182" customFormat="1" ht="42.5" thickBot="1" x14ac:dyDescent="0.4">
      <c r="A7" s="201" t="s">
        <v>7</v>
      </c>
      <c r="B7" s="202" t="s">
        <v>1</v>
      </c>
      <c r="C7" s="197" t="s">
        <v>10</v>
      </c>
      <c r="D7" s="196" t="s">
        <v>71</v>
      </c>
      <c r="E7" s="286" t="s">
        <v>40</v>
      </c>
      <c r="F7" s="287" t="s">
        <v>41</v>
      </c>
      <c r="G7" s="259" t="s">
        <v>12</v>
      </c>
      <c r="H7" s="203" t="s">
        <v>11</v>
      </c>
      <c r="I7" s="203" t="s">
        <v>38</v>
      </c>
      <c r="J7" s="247" t="s">
        <v>30</v>
      </c>
      <c r="K7" s="207" t="s">
        <v>13</v>
      </c>
      <c r="L7" s="182" t="s">
        <v>0</v>
      </c>
    </row>
    <row r="8" spans="1:20" ht="11" thickBot="1" x14ac:dyDescent="0.3">
      <c r="A8" s="356" t="str">
        <f>'[2]West Summary'!A4</f>
        <v>8BBU - 8B BUSHELING 5'</v>
      </c>
      <c r="B8" s="357"/>
      <c r="C8" s="358">
        <v>15</v>
      </c>
      <c r="D8" s="359">
        <v>20</v>
      </c>
      <c r="E8" s="360"/>
      <c r="F8" s="431">
        <v>130</v>
      </c>
      <c r="G8" s="362"/>
      <c r="H8" s="363">
        <f>SUM(C8:D8,G9,F8)-E8</f>
        <v>562</v>
      </c>
      <c r="I8" s="364"/>
      <c r="J8" s="365"/>
      <c r="K8" s="325">
        <f>H8-J8</f>
        <v>562</v>
      </c>
      <c r="L8" s="268"/>
      <c r="N8" s="264"/>
      <c r="O8" s="264"/>
      <c r="P8" s="264"/>
      <c r="Q8" s="264"/>
      <c r="R8" s="264"/>
      <c r="S8" s="264"/>
      <c r="T8" s="264"/>
    </row>
    <row r="9" spans="1:20" ht="11" thickBot="1" x14ac:dyDescent="0.3">
      <c r="A9" s="356" t="str">
        <f>'[2]West Summary'!A5</f>
        <v>8B - 8B (BUSHELING UNPREPARED)</v>
      </c>
      <c r="B9" s="357"/>
      <c r="C9" s="366">
        <v>97</v>
      </c>
      <c r="D9" s="367">
        <v>300</v>
      </c>
      <c r="E9" s="368"/>
      <c r="F9" s="369"/>
      <c r="G9" s="303">
        <v>397</v>
      </c>
      <c r="H9" s="370"/>
      <c r="I9" s="371">
        <f>(C9+D9+F9)-(E9+G9)</f>
        <v>0</v>
      </c>
      <c r="J9" s="372"/>
      <c r="K9" s="331"/>
      <c r="L9" s="268"/>
      <c r="N9" s="264"/>
      <c r="O9" s="264"/>
      <c r="P9" s="297"/>
      <c r="Q9" s="297"/>
      <c r="R9" s="264"/>
      <c r="S9" s="264"/>
      <c r="T9" s="264"/>
    </row>
    <row r="10" spans="1:20" ht="11" thickBot="1" x14ac:dyDescent="0.3">
      <c r="A10" s="432" t="str">
        <f>'[2]West Summary'!A6</f>
        <v>GM AUTO STAMPING</v>
      </c>
      <c r="B10" s="357"/>
      <c r="C10" s="366"/>
      <c r="D10" s="367"/>
      <c r="E10" s="368"/>
      <c r="F10" s="373"/>
      <c r="G10" s="374"/>
      <c r="H10" s="375">
        <f>SUM(C10:D10,F10)-E10</f>
        <v>0</v>
      </c>
      <c r="I10" s="371"/>
      <c r="J10" s="433"/>
      <c r="K10" s="331">
        <f>H10-J10</f>
        <v>0</v>
      </c>
      <c r="L10" s="268"/>
      <c r="N10" s="264"/>
      <c r="O10" s="264"/>
      <c r="P10" s="264"/>
      <c r="Q10" s="264"/>
      <c r="R10" s="264"/>
      <c r="S10" s="264"/>
      <c r="T10" s="264"/>
    </row>
    <row r="11" spans="1:20" ht="11" thickBot="1" x14ac:dyDescent="0.3">
      <c r="A11" s="356" t="str">
        <f>'[2]West Summary'!A7</f>
        <v>PUNC - MADIX PUNCHINGS</v>
      </c>
      <c r="B11" s="357"/>
      <c r="C11" s="366">
        <v>48</v>
      </c>
      <c r="D11" s="367">
        <v>75</v>
      </c>
      <c r="E11" s="368">
        <v>123</v>
      </c>
      <c r="F11" s="373"/>
      <c r="G11" s="374"/>
      <c r="H11" s="375">
        <f>SUM(C11:D11,F11)-E11</f>
        <v>0</v>
      </c>
      <c r="I11" s="371"/>
      <c r="J11" s="372"/>
      <c r="K11" s="331">
        <f t="shared" ref="K11:K47" si="0">H11-J11</f>
        <v>0</v>
      </c>
      <c r="L11" s="178"/>
      <c r="N11" s="264"/>
      <c r="O11" s="264"/>
      <c r="P11" s="264"/>
      <c r="Q11" s="264"/>
      <c r="R11" s="264"/>
      <c r="S11" s="264"/>
      <c r="T11" s="264"/>
    </row>
    <row r="12" spans="1:20" ht="11" thickBot="1" x14ac:dyDescent="0.3">
      <c r="A12" s="345" t="str">
        <f>'[2]West Summary'!A8</f>
        <v>PUNC - MADIX SLUGS</v>
      </c>
      <c r="B12" s="346"/>
      <c r="C12" s="347">
        <v>40</v>
      </c>
      <c r="D12" s="348">
        <v>20</v>
      </c>
      <c r="E12" s="349"/>
      <c r="F12" s="350"/>
      <c r="G12" s="351"/>
      <c r="H12" s="352">
        <f>SUM(C12:D12,F12)-E12</f>
        <v>60</v>
      </c>
      <c r="I12" s="353"/>
      <c r="J12" s="354">
        <v>20</v>
      </c>
      <c r="K12" s="330">
        <f t="shared" si="0"/>
        <v>40</v>
      </c>
      <c r="L12" s="178"/>
      <c r="N12" s="264"/>
      <c r="O12" s="264"/>
      <c r="P12" s="264"/>
      <c r="Q12" s="264"/>
      <c r="R12" s="264"/>
      <c r="S12" s="264"/>
      <c r="T12" s="264"/>
    </row>
    <row r="13" spans="1:20" ht="11" thickBot="1" x14ac:dyDescent="0.3">
      <c r="A13" s="285" t="str">
        <f>'[2]West Summary'!A9</f>
        <v>PUNC - DIAMOND PUNCHINGS</v>
      </c>
      <c r="B13" s="191"/>
      <c r="C13" s="227">
        <v>7</v>
      </c>
      <c r="D13" s="213"/>
      <c r="E13" s="243">
        <v>7</v>
      </c>
      <c r="F13" s="215"/>
      <c r="G13" s="288"/>
      <c r="H13" s="225">
        <f>SUM(C13:D13,F13)-E13</f>
        <v>0</v>
      </c>
      <c r="I13" s="250"/>
      <c r="J13" s="272"/>
      <c r="K13" s="253">
        <f t="shared" si="0"/>
        <v>0</v>
      </c>
      <c r="L13" s="178"/>
      <c r="N13" s="264"/>
      <c r="O13" s="264"/>
      <c r="P13" s="264"/>
      <c r="Q13" s="264"/>
      <c r="R13" s="264"/>
      <c r="S13" s="264"/>
      <c r="T13" s="264"/>
    </row>
    <row r="14" spans="1:20" hidden="1" x14ac:dyDescent="0.25">
      <c r="A14" s="285"/>
      <c r="B14" s="191"/>
      <c r="C14" s="227"/>
      <c r="D14" s="213"/>
      <c r="E14" s="243"/>
      <c r="F14" s="215"/>
      <c r="G14" s="288"/>
      <c r="H14" s="225">
        <f>SUM(C14:D14,F14)-E14</f>
        <v>0</v>
      </c>
      <c r="I14" s="250"/>
      <c r="J14" s="275"/>
      <c r="K14" s="253">
        <f t="shared" si="0"/>
        <v>0</v>
      </c>
      <c r="L14" s="178"/>
      <c r="N14" s="264"/>
      <c r="O14" s="264"/>
      <c r="P14" s="264"/>
      <c r="Q14" s="264"/>
      <c r="R14" s="264"/>
      <c r="S14" s="264"/>
      <c r="T14" s="264"/>
    </row>
    <row r="15" spans="1:20" hidden="1" x14ac:dyDescent="0.25">
      <c r="A15" s="285"/>
      <c r="B15" s="191"/>
      <c r="C15" s="227"/>
      <c r="D15" s="213"/>
      <c r="E15" s="213"/>
      <c r="F15" s="215"/>
      <c r="G15" s="288"/>
      <c r="H15" s="225">
        <f t="shared" ref="H15:H18" si="1">SUM(C15:F15)</f>
        <v>0</v>
      </c>
      <c r="I15" s="250"/>
      <c r="J15" s="226"/>
      <c r="K15" s="253">
        <f t="shared" si="0"/>
        <v>0</v>
      </c>
      <c r="L15" s="178"/>
      <c r="N15" s="264"/>
      <c r="O15" s="264"/>
      <c r="P15" s="298"/>
      <c r="Q15" s="299"/>
      <c r="R15" s="300"/>
      <c r="S15" s="264"/>
      <c r="T15" s="264"/>
    </row>
    <row r="16" spans="1:20" hidden="1" x14ac:dyDescent="0.25">
      <c r="A16" s="285"/>
      <c r="B16" s="191"/>
      <c r="C16" s="227"/>
      <c r="D16" s="213"/>
      <c r="E16" s="213"/>
      <c r="F16" s="215"/>
      <c r="G16" s="288"/>
      <c r="H16" s="225">
        <f t="shared" si="1"/>
        <v>0</v>
      </c>
      <c r="I16" s="250"/>
      <c r="J16" s="226"/>
      <c r="K16" s="253">
        <f t="shared" si="0"/>
        <v>0</v>
      </c>
      <c r="L16" s="178"/>
      <c r="N16" s="264"/>
      <c r="O16" s="264"/>
      <c r="P16" s="264"/>
      <c r="Q16" s="264"/>
      <c r="R16" s="264"/>
      <c r="S16" s="264"/>
      <c r="T16" s="264"/>
    </row>
    <row r="17" spans="1:20" hidden="1" x14ac:dyDescent="0.25">
      <c r="A17" s="285"/>
      <c r="B17" s="191"/>
      <c r="C17" s="227"/>
      <c r="D17" s="213"/>
      <c r="E17" s="213"/>
      <c r="F17" s="215"/>
      <c r="G17" s="288"/>
      <c r="H17" s="225">
        <f t="shared" si="1"/>
        <v>0</v>
      </c>
      <c r="I17" s="250"/>
      <c r="J17" s="226"/>
      <c r="K17" s="253">
        <f t="shared" si="0"/>
        <v>0</v>
      </c>
      <c r="L17" s="178"/>
      <c r="N17" s="264"/>
      <c r="O17" s="264"/>
      <c r="P17" s="264"/>
      <c r="Q17" s="264"/>
      <c r="R17" s="264"/>
      <c r="S17" s="264"/>
      <c r="T17" s="264"/>
    </row>
    <row r="18" spans="1:20" hidden="1" x14ac:dyDescent="0.25">
      <c r="A18" s="211"/>
      <c r="B18" s="192"/>
      <c r="C18" s="234"/>
      <c r="D18" s="216"/>
      <c r="E18" s="216"/>
      <c r="F18" s="218"/>
      <c r="G18" s="265"/>
      <c r="H18" s="229">
        <f t="shared" si="1"/>
        <v>0</v>
      </c>
      <c r="I18" s="251"/>
      <c r="J18" s="230"/>
      <c r="K18" s="253">
        <f t="shared" si="0"/>
        <v>0</v>
      </c>
      <c r="L18" s="178"/>
      <c r="N18" s="264"/>
      <c r="O18" s="264"/>
      <c r="P18" s="264"/>
      <c r="Q18" s="264"/>
      <c r="R18" s="264"/>
      <c r="S18" s="264"/>
      <c r="T18" s="264"/>
    </row>
    <row r="19" spans="1:20" s="189" customFormat="1" ht="11" thickBot="1" x14ac:dyDescent="0.4">
      <c r="A19" s="198" t="s">
        <v>5</v>
      </c>
      <c r="B19" s="193"/>
      <c r="C19" s="232">
        <f t="shared" ref="C19:K19" si="2">SUM(C8:C18)</f>
        <v>207</v>
      </c>
      <c r="D19" s="219">
        <f t="shared" si="2"/>
        <v>415</v>
      </c>
      <c r="E19" s="219">
        <f t="shared" si="2"/>
        <v>130</v>
      </c>
      <c r="F19" s="220">
        <f t="shared" si="2"/>
        <v>130</v>
      </c>
      <c r="G19" s="289">
        <f t="shared" si="2"/>
        <v>397</v>
      </c>
      <c r="H19" s="277">
        <f t="shared" si="2"/>
        <v>622</v>
      </c>
      <c r="I19" s="231">
        <f t="shared" si="2"/>
        <v>0</v>
      </c>
      <c r="J19" s="232">
        <f t="shared" si="2"/>
        <v>20</v>
      </c>
      <c r="K19" s="255">
        <f t="shared" si="2"/>
        <v>602</v>
      </c>
      <c r="N19" s="263"/>
      <c r="O19" s="263"/>
      <c r="P19" s="263"/>
      <c r="Q19" s="263"/>
      <c r="R19" s="263"/>
      <c r="S19" s="263"/>
      <c r="T19" s="263"/>
    </row>
    <row r="20" spans="1:20" ht="11" thickBot="1" x14ac:dyDescent="0.3">
      <c r="A20" s="376" t="str">
        <f>'[2]West Summary'!A16</f>
        <v>HMS1</v>
      </c>
      <c r="B20" s="377"/>
      <c r="C20" s="378"/>
      <c r="D20" s="379"/>
      <c r="E20" s="380"/>
      <c r="F20" s="381"/>
      <c r="G20" s="382"/>
      <c r="H20" s="383">
        <f>SUM(C20:D20,F20,H21:H22,G21:G22)-E20</f>
        <v>683</v>
      </c>
      <c r="I20" s="384"/>
      <c r="J20" s="385">
        <v>400</v>
      </c>
      <c r="K20" s="326">
        <f>H20-J20</f>
        <v>283</v>
      </c>
      <c r="L20" s="178"/>
      <c r="N20" s="264"/>
      <c r="O20" s="264"/>
      <c r="P20" s="264"/>
      <c r="Q20" s="264"/>
      <c r="R20" s="264"/>
      <c r="S20" s="264"/>
      <c r="T20" s="264"/>
    </row>
    <row r="21" spans="1:20" ht="11" thickBot="1" x14ac:dyDescent="0.3">
      <c r="A21" s="211" t="s">
        <v>67</v>
      </c>
      <c r="B21" s="194"/>
      <c r="C21" s="242">
        <v>988</v>
      </c>
      <c r="D21" s="212">
        <v>270</v>
      </c>
      <c r="E21" s="245"/>
      <c r="F21" s="222"/>
      <c r="G21" s="308">
        <v>300</v>
      </c>
      <c r="H21" s="309"/>
      <c r="I21" s="249">
        <f>(C21+D21+F21)-(E21+G21)</f>
        <v>958</v>
      </c>
      <c r="J21" s="304"/>
      <c r="K21" s="253"/>
      <c r="L21" s="268"/>
      <c r="N21" s="264"/>
      <c r="O21" s="264"/>
      <c r="P21" s="264"/>
      <c r="Q21" s="264"/>
      <c r="R21" s="264"/>
      <c r="S21" s="264"/>
      <c r="T21" s="264"/>
    </row>
    <row r="22" spans="1:20" ht="11" thickBot="1" x14ac:dyDescent="0.3">
      <c r="A22" s="211" t="s">
        <v>46</v>
      </c>
      <c r="B22" s="194"/>
      <c r="C22" s="242">
        <v>83</v>
      </c>
      <c r="D22" s="212">
        <v>300</v>
      </c>
      <c r="E22" s="245"/>
      <c r="F22" s="222"/>
      <c r="G22" s="280">
        <v>383</v>
      </c>
      <c r="H22" s="310"/>
      <c r="I22" s="249">
        <f>(C22+D22+F22)-(E22+G22)</f>
        <v>0</v>
      </c>
      <c r="J22" s="305"/>
      <c r="K22" s="253"/>
      <c r="L22" s="178"/>
      <c r="N22" s="264"/>
      <c r="O22" s="264"/>
      <c r="P22" s="264"/>
      <c r="Q22" s="264"/>
      <c r="R22" s="264"/>
      <c r="S22" s="264"/>
      <c r="T22" s="264"/>
    </row>
    <row r="23" spans="1:20" ht="11" thickBot="1" x14ac:dyDescent="0.3">
      <c r="A23" s="376" t="str">
        <f>'[2]West Summary'!A17</f>
        <v>HMS 1/2 - HMS PREPARED</v>
      </c>
      <c r="B23" s="377"/>
      <c r="C23" s="378">
        <v>51</v>
      </c>
      <c r="D23" s="379">
        <v>50</v>
      </c>
      <c r="E23" s="380"/>
      <c r="F23" s="381"/>
      <c r="G23" s="382"/>
      <c r="H23" s="383">
        <f>SUM(C23:D23,G24:G27,F23)-E23</f>
        <v>365</v>
      </c>
      <c r="I23" s="326"/>
      <c r="J23" s="385">
        <v>145</v>
      </c>
      <c r="K23" s="326">
        <f>H23-J23</f>
        <v>220</v>
      </c>
      <c r="L23" s="178"/>
      <c r="N23" s="264"/>
      <c r="O23" s="264"/>
      <c r="P23" s="264"/>
      <c r="Q23" s="264"/>
      <c r="R23" s="264"/>
      <c r="S23" s="264"/>
      <c r="T23" s="264"/>
    </row>
    <row r="24" spans="1:20" x14ac:dyDescent="0.25">
      <c r="A24" s="211" t="str">
        <f>'[2]West Summary'!A19</f>
        <v>OSHE - FERROUS SHEAR</v>
      </c>
      <c r="B24" s="194"/>
      <c r="C24" s="227">
        <v>70</v>
      </c>
      <c r="D24" s="213">
        <v>100</v>
      </c>
      <c r="E24" s="243"/>
      <c r="F24" s="214"/>
      <c r="G24" s="278"/>
      <c r="H24" s="249"/>
      <c r="I24" s="249"/>
      <c r="J24" s="274"/>
      <c r="K24" s="253"/>
      <c r="L24" s="268" t="s">
        <v>83</v>
      </c>
      <c r="O24" s="264"/>
      <c r="P24" s="264"/>
      <c r="Q24" s="264"/>
      <c r="R24" s="264"/>
      <c r="S24" s="301"/>
      <c r="T24" s="301"/>
    </row>
    <row r="25" spans="1:20" x14ac:dyDescent="0.25">
      <c r="A25" s="211" t="str">
        <f>'[2]West Summary'!A20</f>
        <v>RBAR - REINFORCING BAR</v>
      </c>
      <c r="B25" s="194"/>
      <c r="C25" s="227">
        <v>214</v>
      </c>
      <c r="D25" s="213">
        <v>50</v>
      </c>
      <c r="E25" s="243"/>
      <c r="F25" s="214"/>
      <c r="G25" s="279">
        <v>264</v>
      </c>
      <c r="H25" s="250"/>
      <c r="I25" s="249"/>
      <c r="J25" s="275"/>
      <c r="K25" s="253"/>
      <c r="L25" s="178"/>
      <c r="M25" s="264"/>
      <c r="N25" s="264"/>
      <c r="O25" s="264"/>
      <c r="P25" s="264"/>
      <c r="Q25" s="264"/>
      <c r="R25" s="264"/>
      <c r="S25" s="301"/>
      <c r="T25" s="301"/>
    </row>
    <row r="26" spans="1:20" x14ac:dyDescent="0.25">
      <c r="A26" s="211" t="s">
        <v>47</v>
      </c>
      <c r="B26" s="194"/>
      <c r="C26" s="227">
        <v>128</v>
      </c>
      <c r="D26" s="213"/>
      <c r="E26" s="243"/>
      <c r="F26" s="214"/>
      <c r="G26" s="279"/>
      <c r="H26" s="250"/>
      <c r="I26" s="249"/>
      <c r="J26" s="275"/>
      <c r="K26" s="253"/>
      <c r="L26" s="178"/>
      <c r="N26" s="264"/>
      <c r="O26" s="264"/>
      <c r="P26" s="264"/>
      <c r="Q26" s="264"/>
      <c r="R26" s="264"/>
      <c r="S26" s="301"/>
      <c r="T26" s="301"/>
    </row>
    <row r="27" spans="1:20" ht="11" thickBot="1" x14ac:dyDescent="0.3">
      <c r="A27" s="211" t="str">
        <f>'[2]West Summary'!A21</f>
        <v>OSC - HBC</v>
      </c>
      <c r="B27" s="191"/>
      <c r="C27" s="227"/>
      <c r="D27" s="213"/>
      <c r="E27" s="243"/>
      <c r="F27" s="214"/>
      <c r="G27" s="280"/>
      <c r="H27" s="251"/>
      <c r="I27" s="270">
        <f>(C27+D27+F27)-(E27+G27)</f>
        <v>0</v>
      </c>
      <c r="J27" s="276"/>
      <c r="K27" s="253"/>
      <c r="L27" s="178"/>
      <c r="N27" s="264"/>
      <c r="O27" s="264"/>
      <c r="P27" s="302"/>
      <c r="Q27" s="264"/>
      <c r="R27" s="264"/>
      <c r="S27" s="264"/>
      <c r="T27" s="264"/>
    </row>
    <row r="28" spans="1:20" ht="11" thickBot="1" x14ac:dyDescent="0.3">
      <c r="A28" s="389" t="str">
        <f>'[2]West Summary'!A22</f>
        <v>PGCS - 3' P&amp;S</v>
      </c>
      <c r="B28" s="357"/>
      <c r="C28" s="366"/>
      <c r="D28" s="367"/>
      <c r="E28" s="368"/>
      <c r="F28" s="373"/>
      <c r="G28" s="390"/>
      <c r="H28" s="391">
        <f>SUM(C28:D28,G29:G30,F28)-E28</f>
        <v>267</v>
      </c>
      <c r="I28" s="331"/>
      <c r="J28" s="372"/>
      <c r="K28" s="331">
        <f>H28-J28</f>
        <v>267</v>
      </c>
      <c r="L28" s="268"/>
      <c r="N28" s="282"/>
    </row>
    <row r="29" spans="1:20" x14ac:dyDescent="0.25">
      <c r="A29" s="211" t="str">
        <f>'[2]West Summary'!A23</f>
        <v>OSPG - UNPREPARED P&amp;S</v>
      </c>
      <c r="B29" s="191"/>
      <c r="C29" s="227">
        <v>128</v>
      </c>
      <c r="D29" s="213">
        <v>100</v>
      </c>
      <c r="E29" s="243"/>
      <c r="F29" s="214"/>
      <c r="G29" s="278">
        <v>228</v>
      </c>
      <c r="H29" s="249"/>
      <c r="I29" s="249">
        <f>(C29+D29+F29)-(E29+G29)</f>
        <v>0</v>
      </c>
      <c r="J29" s="274"/>
      <c r="K29" s="253"/>
      <c r="L29" s="268"/>
      <c r="N29" s="282"/>
    </row>
    <row r="30" spans="1:20" ht="11" thickBot="1" x14ac:dyDescent="0.3">
      <c r="A30" s="211" t="str">
        <f>'[2]West Summary'!A24</f>
        <v>PGB -Plate &amp; Struct Burning</v>
      </c>
      <c r="B30" s="191"/>
      <c r="C30" s="227">
        <v>9</v>
      </c>
      <c r="D30" s="213">
        <v>30</v>
      </c>
      <c r="E30" s="243"/>
      <c r="F30" s="214"/>
      <c r="G30" s="281">
        <v>39</v>
      </c>
      <c r="H30" s="250"/>
      <c r="I30" s="249">
        <f>(C30+D30+F30)-(E30+G30)</f>
        <v>0</v>
      </c>
      <c r="J30" s="275"/>
      <c r="K30" s="253"/>
      <c r="L30" s="178"/>
    </row>
    <row r="31" spans="1:20" hidden="1" x14ac:dyDescent="0.25">
      <c r="A31" s="211">
        <f>'[2]West Summary'!A25</f>
        <v>0</v>
      </c>
      <c r="B31" s="192"/>
      <c r="C31" s="234"/>
      <c r="D31" s="216"/>
      <c r="E31" s="244"/>
      <c r="F31" s="218"/>
      <c r="G31" s="290"/>
      <c r="H31" s="229"/>
      <c r="I31" s="249">
        <f>(C31+D31+F31)-(E31+G31)</f>
        <v>0</v>
      </c>
      <c r="J31" s="276"/>
      <c r="K31" s="254"/>
      <c r="L31" s="178"/>
    </row>
    <row r="32" spans="1:20" s="189" customFormat="1" ht="11" thickBot="1" x14ac:dyDescent="0.4">
      <c r="A32" s="198" t="s">
        <v>3</v>
      </c>
      <c r="B32" s="193"/>
      <c r="C32" s="232">
        <f t="shared" ref="C32:K32" si="3">SUM(C20:C31)</f>
        <v>1671</v>
      </c>
      <c r="D32" s="219">
        <f t="shared" si="3"/>
        <v>900</v>
      </c>
      <c r="E32" s="219">
        <f t="shared" si="3"/>
        <v>0</v>
      </c>
      <c r="F32" s="220">
        <f t="shared" si="3"/>
        <v>0</v>
      </c>
      <c r="G32" s="289">
        <f t="shared" si="3"/>
        <v>1214</v>
      </c>
      <c r="H32" s="231">
        <f t="shared" si="3"/>
        <v>1315</v>
      </c>
      <c r="I32" s="231">
        <f t="shared" si="3"/>
        <v>958</v>
      </c>
      <c r="J32" s="273">
        <f t="shared" si="3"/>
        <v>545</v>
      </c>
      <c r="K32" s="255">
        <f t="shared" si="3"/>
        <v>770</v>
      </c>
    </row>
    <row r="33" spans="1:16" ht="11" thickBot="1" x14ac:dyDescent="0.3">
      <c r="A33" s="376" t="str">
        <f>'[2]West Summary'!A27</f>
        <v>9A - CAST IRON PREPARED</v>
      </c>
      <c r="B33" s="392"/>
      <c r="C33" s="378"/>
      <c r="D33" s="379">
        <v>60</v>
      </c>
      <c r="E33" s="380"/>
      <c r="F33" s="381"/>
      <c r="G33" s="393"/>
      <c r="H33" s="394">
        <f>SUM(C33:D33,F33)-E33</f>
        <v>60</v>
      </c>
      <c r="I33" s="395"/>
      <c r="J33" s="385"/>
      <c r="K33" s="326">
        <f t="shared" si="0"/>
        <v>60</v>
      </c>
      <c r="L33" s="178"/>
      <c r="M33" s="264"/>
      <c r="N33" s="264"/>
      <c r="O33" s="264"/>
      <c r="P33" s="264"/>
    </row>
    <row r="34" spans="1:16" ht="11" hidden="1" thickBot="1" x14ac:dyDescent="0.3">
      <c r="A34" s="211" t="str">
        <f>'[2]West Summary'!A28</f>
        <v>9A - Cast Iron Gear Boxes</v>
      </c>
      <c r="B34" s="195" t="str">
        <f>'[2]West Summary'!B28</f>
        <v>Cast Iron Gear Boxes</v>
      </c>
      <c r="C34" s="242"/>
      <c r="D34" s="212"/>
      <c r="E34" s="245"/>
      <c r="F34" s="222"/>
      <c r="G34" s="292"/>
      <c r="H34" s="233">
        <f t="shared" ref="H34:H39" si="4">SUM(C34:D34,F34)-E34</f>
        <v>0</v>
      </c>
      <c r="I34" s="249"/>
      <c r="J34" s="272"/>
      <c r="K34" s="253">
        <f t="shared" si="0"/>
        <v>0</v>
      </c>
      <c r="L34" s="178"/>
      <c r="P34" s="262"/>
    </row>
    <row r="35" spans="1:16" ht="11" thickBot="1" x14ac:dyDescent="0.3">
      <c r="A35" s="396" t="str">
        <f>'[2]West Summary'!A29</f>
        <v>9BHUB -  FOUNDRY CAST</v>
      </c>
      <c r="B35" s="397" t="str">
        <f>'[2]West Summary'!B29</f>
        <v>Hubs and Rotors</v>
      </c>
      <c r="C35" s="398">
        <v>29</v>
      </c>
      <c r="D35" s="399">
        <v>20</v>
      </c>
      <c r="E35" s="400"/>
      <c r="F35" s="401"/>
      <c r="G35" s="402"/>
      <c r="H35" s="403">
        <f t="shared" si="4"/>
        <v>49</v>
      </c>
      <c r="I35" s="404"/>
      <c r="J35" s="405"/>
      <c r="K35" s="327">
        <f t="shared" si="0"/>
        <v>49</v>
      </c>
      <c r="L35" s="178"/>
    </row>
    <row r="36" spans="1:16" ht="11" thickBot="1" x14ac:dyDescent="0.3">
      <c r="A36" s="376" t="str">
        <f>'[2]West Summary'!A30</f>
        <v>7B - STEEL TURNINGS</v>
      </c>
      <c r="B36" s="386"/>
      <c r="C36" s="384">
        <v>44</v>
      </c>
      <c r="D36" s="387">
        <v>50</v>
      </c>
      <c r="E36" s="406"/>
      <c r="F36" s="407"/>
      <c r="G36" s="408"/>
      <c r="H36" s="409">
        <f t="shared" si="4"/>
        <v>94</v>
      </c>
      <c r="I36" s="410"/>
      <c r="J36" s="385"/>
      <c r="K36" s="326">
        <f t="shared" si="0"/>
        <v>94</v>
      </c>
      <c r="L36" s="178"/>
    </row>
    <row r="37" spans="1:16" x14ac:dyDescent="0.25">
      <c r="A37" s="211" t="str">
        <f>'[2]West Summary'!A31</f>
        <v>Slag / Scale</v>
      </c>
      <c r="B37" s="191"/>
      <c r="C37" s="227">
        <v>38</v>
      </c>
      <c r="D37" s="213"/>
      <c r="E37" s="243"/>
      <c r="F37" s="215"/>
      <c r="G37" s="288"/>
      <c r="H37" s="225">
        <f t="shared" si="4"/>
        <v>38</v>
      </c>
      <c r="I37" s="250"/>
      <c r="J37" s="275"/>
      <c r="K37" s="253">
        <f t="shared" si="0"/>
        <v>38</v>
      </c>
      <c r="L37" s="178"/>
    </row>
    <row r="38" spans="1:16" x14ac:dyDescent="0.25">
      <c r="A38" s="211" t="str">
        <f>'[2]West Summary'!A32</f>
        <v>4B - #1 - 1/2 Bundles</v>
      </c>
      <c r="B38" s="191"/>
      <c r="C38" s="227"/>
      <c r="D38" s="213"/>
      <c r="E38" s="243"/>
      <c r="F38" s="215"/>
      <c r="G38" s="288"/>
      <c r="H38" s="225">
        <f t="shared" si="4"/>
        <v>0</v>
      </c>
      <c r="I38" s="250"/>
      <c r="J38" s="275"/>
      <c r="K38" s="253">
        <f t="shared" si="0"/>
        <v>0</v>
      </c>
      <c r="L38" s="178"/>
    </row>
    <row r="39" spans="1:16" hidden="1" x14ac:dyDescent="0.25">
      <c r="A39" s="211"/>
      <c r="B39" s="191"/>
      <c r="C39" s="227"/>
      <c r="D39" s="213"/>
      <c r="E39" s="243"/>
      <c r="F39" s="215"/>
      <c r="G39" s="288"/>
      <c r="H39" s="225">
        <f t="shared" si="4"/>
        <v>0</v>
      </c>
      <c r="I39" s="250"/>
      <c r="J39" s="275"/>
      <c r="K39" s="253">
        <f t="shared" si="0"/>
        <v>0</v>
      </c>
      <c r="L39" s="178"/>
    </row>
    <row r="40" spans="1:16" hidden="1" x14ac:dyDescent="0.25">
      <c r="A40" s="211"/>
      <c r="B40" s="191"/>
      <c r="C40" s="227"/>
      <c r="D40" s="213"/>
      <c r="E40" s="213"/>
      <c r="F40" s="215"/>
      <c r="G40" s="288"/>
      <c r="H40" s="225">
        <f t="shared" ref="H40:H55" si="5">SUM(C40:F40)</f>
        <v>0</v>
      </c>
      <c r="I40" s="250"/>
      <c r="J40" s="226"/>
      <c r="K40" s="253">
        <f t="shared" si="0"/>
        <v>0</v>
      </c>
      <c r="L40" s="178"/>
    </row>
    <row r="41" spans="1:16" hidden="1" x14ac:dyDescent="0.25">
      <c r="A41" s="211"/>
      <c r="B41" s="191"/>
      <c r="C41" s="227"/>
      <c r="D41" s="213"/>
      <c r="E41" s="213"/>
      <c r="F41" s="215"/>
      <c r="G41" s="288"/>
      <c r="H41" s="225">
        <f t="shared" si="5"/>
        <v>0</v>
      </c>
      <c r="I41" s="250"/>
      <c r="J41" s="226"/>
      <c r="K41" s="253">
        <f t="shared" si="0"/>
        <v>0</v>
      </c>
      <c r="L41" s="178"/>
    </row>
    <row r="42" spans="1:16" hidden="1" x14ac:dyDescent="0.25">
      <c r="A42" s="211"/>
      <c r="B42" s="191"/>
      <c r="C42" s="227"/>
      <c r="D42" s="213"/>
      <c r="E42" s="213"/>
      <c r="F42" s="215"/>
      <c r="G42" s="288"/>
      <c r="H42" s="225">
        <f t="shared" si="5"/>
        <v>0</v>
      </c>
      <c r="I42" s="250"/>
      <c r="J42" s="226"/>
      <c r="K42" s="253">
        <f t="shared" si="0"/>
        <v>0</v>
      </c>
      <c r="L42" s="178"/>
    </row>
    <row r="43" spans="1:16" hidden="1" x14ac:dyDescent="0.25">
      <c r="A43" s="211"/>
      <c r="B43" s="191"/>
      <c r="C43" s="227"/>
      <c r="D43" s="213"/>
      <c r="E43" s="213"/>
      <c r="F43" s="215"/>
      <c r="G43" s="288"/>
      <c r="H43" s="225">
        <f t="shared" si="5"/>
        <v>0</v>
      </c>
      <c r="I43" s="250"/>
      <c r="J43" s="226"/>
      <c r="K43" s="253">
        <f t="shared" si="0"/>
        <v>0</v>
      </c>
      <c r="L43" s="178"/>
    </row>
    <row r="44" spans="1:16" hidden="1" x14ac:dyDescent="0.25">
      <c r="A44" s="211"/>
      <c r="B44" s="192"/>
      <c r="C44" s="234"/>
      <c r="D44" s="216"/>
      <c r="E44" s="216"/>
      <c r="F44" s="218"/>
      <c r="G44" s="265"/>
      <c r="H44" s="229">
        <f t="shared" si="5"/>
        <v>0</v>
      </c>
      <c r="I44" s="251"/>
      <c r="J44" s="230"/>
      <c r="K44" s="254">
        <f t="shared" si="0"/>
        <v>0</v>
      </c>
      <c r="L44" s="178"/>
    </row>
    <row r="45" spans="1:16" s="189" customFormat="1" x14ac:dyDescent="0.35">
      <c r="A45" s="198" t="s">
        <v>2</v>
      </c>
      <c r="B45" s="193"/>
      <c r="C45" s="232">
        <f t="shared" ref="C45:K45" si="6">SUM(C33:C44)</f>
        <v>111</v>
      </c>
      <c r="D45" s="219"/>
      <c r="E45" s="219">
        <f t="shared" si="6"/>
        <v>0</v>
      </c>
      <c r="F45" s="220">
        <f t="shared" si="6"/>
        <v>0</v>
      </c>
      <c r="G45" s="289">
        <f t="shared" si="6"/>
        <v>0</v>
      </c>
      <c r="H45" s="231">
        <f t="shared" si="6"/>
        <v>241</v>
      </c>
      <c r="I45" s="231">
        <f t="shared" si="6"/>
        <v>0</v>
      </c>
      <c r="J45" s="232">
        <f t="shared" si="6"/>
        <v>0</v>
      </c>
      <c r="K45" s="255">
        <f t="shared" si="6"/>
        <v>241</v>
      </c>
    </row>
    <row r="46" spans="1:16" x14ac:dyDescent="0.25">
      <c r="A46" s="434" t="str">
        <f>'[2]West Summary'!A40</f>
        <v>Frag Feed (RTIN)</v>
      </c>
      <c r="B46" s="435"/>
      <c r="C46" s="436">
        <v>157</v>
      </c>
      <c r="D46" s="437">
        <v>1000</v>
      </c>
      <c r="E46" s="438"/>
      <c r="F46" s="439"/>
      <c r="G46" s="440"/>
      <c r="H46" s="441">
        <f>SUM(C46:D46,F46)-E46</f>
        <v>1157</v>
      </c>
      <c r="I46" s="442"/>
      <c r="J46" s="443"/>
      <c r="K46" s="444">
        <f t="shared" si="0"/>
        <v>1157</v>
      </c>
      <c r="L46" s="178"/>
    </row>
    <row r="47" spans="1:16" x14ac:dyDescent="0.25">
      <c r="A47" s="445" t="str">
        <f>'[2]West Summary'!A41</f>
        <v>TINST</v>
      </c>
      <c r="B47" s="446"/>
      <c r="C47" s="447">
        <v>94</v>
      </c>
      <c r="D47" s="448">
        <v>1000</v>
      </c>
      <c r="E47" s="449"/>
      <c r="F47" s="450"/>
      <c r="G47" s="451"/>
      <c r="H47" s="452">
        <f>SUM(C47:D47,F47)-E47</f>
        <v>1094</v>
      </c>
      <c r="I47" s="453"/>
      <c r="J47" s="454"/>
      <c r="K47" s="455">
        <f t="shared" si="0"/>
        <v>1094</v>
      </c>
      <c r="L47" s="178"/>
    </row>
    <row r="48" spans="1:16" x14ac:dyDescent="0.25">
      <c r="A48" s="456" t="str">
        <f>'[2]West Summary'!A42</f>
        <v>FFHMS</v>
      </c>
      <c r="B48" s="457"/>
      <c r="C48" s="458"/>
      <c r="D48" s="459"/>
      <c r="E48" s="460"/>
      <c r="F48" s="461"/>
      <c r="G48" s="451"/>
      <c r="H48" s="462">
        <f>SUM(C48:D48,F48)-E48</f>
        <v>0</v>
      </c>
      <c r="I48" s="453"/>
      <c r="J48" s="454"/>
      <c r="K48" s="463">
        <f>H48-J48</f>
        <v>0</v>
      </c>
      <c r="L48" s="266"/>
    </row>
    <row r="49" spans="1:12" s="189" customFormat="1" x14ac:dyDescent="0.35">
      <c r="A49" s="198" t="s">
        <v>4</v>
      </c>
      <c r="B49" s="193"/>
      <c r="C49" s="232">
        <f t="shared" ref="C49:K49" si="7">SUM(C46:C48)</f>
        <v>251</v>
      </c>
      <c r="D49" s="221">
        <f>SUM(D46:D48)</f>
        <v>2000</v>
      </c>
      <c r="E49" s="219">
        <f t="shared" si="7"/>
        <v>0</v>
      </c>
      <c r="F49" s="220">
        <f t="shared" si="7"/>
        <v>0</v>
      </c>
      <c r="G49" s="289">
        <f t="shared" si="7"/>
        <v>0</v>
      </c>
      <c r="H49" s="231">
        <f t="shared" si="7"/>
        <v>2251</v>
      </c>
      <c r="I49" s="231">
        <f t="shared" ref="I49" si="8">SUM(I37:I48)</f>
        <v>0</v>
      </c>
      <c r="J49" s="232">
        <f t="shared" ref="J49" si="9">SUM(J46:J48)</f>
        <v>0</v>
      </c>
      <c r="K49" s="255">
        <f t="shared" si="7"/>
        <v>2251</v>
      </c>
    </row>
    <row r="50" spans="1:12" ht="11" thickBot="1" x14ac:dyDescent="0.3">
      <c r="A50" s="389" t="str">
        <f>'[2]West Summary'!A44</f>
        <v>Bonus</v>
      </c>
      <c r="B50" s="464"/>
      <c r="C50" s="465"/>
      <c r="D50" s="466"/>
      <c r="E50" s="467"/>
      <c r="F50" s="361"/>
      <c r="G50" s="468"/>
      <c r="H50" s="370">
        <f>SUM(C50:D50,F50)-E50</f>
        <v>0</v>
      </c>
      <c r="I50" s="469"/>
      <c r="J50" s="470"/>
      <c r="K50" s="331">
        <f t="shared" ref="K50:K55" si="10">H50-J50</f>
        <v>0</v>
      </c>
      <c r="L50" s="178"/>
    </row>
    <row r="51" spans="1:12" ht="11" thickBot="1" x14ac:dyDescent="0.3">
      <c r="A51" s="389" t="str">
        <f>'[2]West Summary'!A45</f>
        <v>Rail Crop</v>
      </c>
      <c r="B51" s="357"/>
      <c r="C51" s="366"/>
      <c r="D51" s="367"/>
      <c r="E51" s="368"/>
      <c r="F51" s="373"/>
      <c r="G51" s="374"/>
      <c r="H51" s="375">
        <f>SUM(C51:D51,F51)-E51</f>
        <v>0</v>
      </c>
      <c r="I51" s="371"/>
      <c r="J51" s="471"/>
      <c r="K51" s="331">
        <f>H51-J51</f>
        <v>0</v>
      </c>
      <c r="L51" s="178"/>
    </row>
    <row r="52" spans="1:12" ht="11" thickBot="1" x14ac:dyDescent="0.3">
      <c r="A52" s="389" t="str">
        <f>'[2]West Summary'!A46</f>
        <v>Other Rail</v>
      </c>
      <c r="B52" s="357"/>
      <c r="C52" s="366"/>
      <c r="D52" s="367"/>
      <c r="E52" s="368"/>
      <c r="F52" s="373"/>
      <c r="G52" s="374"/>
      <c r="H52" s="375">
        <f>SUM(C52:D52,F52)-E52</f>
        <v>0</v>
      </c>
      <c r="I52" s="371"/>
      <c r="J52" s="433"/>
      <c r="K52" s="331">
        <f t="shared" si="10"/>
        <v>0</v>
      </c>
      <c r="L52" s="178"/>
    </row>
    <row r="53" spans="1:12" ht="11" hidden="1" thickBot="1" x14ac:dyDescent="0.3">
      <c r="A53" s="211"/>
      <c r="B53" s="191"/>
      <c r="C53" s="227"/>
      <c r="D53" s="213"/>
      <c r="E53" s="243"/>
      <c r="F53" s="215"/>
      <c r="G53" s="288"/>
      <c r="H53" s="225">
        <f>SUM(C53:D53,F53)-E53</f>
        <v>0</v>
      </c>
      <c r="I53" s="250"/>
      <c r="J53" s="275"/>
      <c r="K53" s="253">
        <f t="shared" si="10"/>
        <v>0</v>
      </c>
      <c r="L53" s="178"/>
    </row>
    <row r="54" spans="1:12" ht="11" hidden="1" thickBot="1" x14ac:dyDescent="0.3">
      <c r="A54" s="211"/>
      <c r="B54" s="191"/>
      <c r="C54" s="227"/>
      <c r="D54" s="213"/>
      <c r="E54" s="213"/>
      <c r="F54" s="215"/>
      <c r="G54" s="288"/>
      <c r="H54" s="225">
        <f t="shared" si="5"/>
        <v>0</v>
      </c>
      <c r="I54" s="250"/>
      <c r="J54" s="226"/>
      <c r="K54" s="253">
        <f t="shared" si="10"/>
        <v>0</v>
      </c>
      <c r="L54" s="178"/>
    </row>
    <row r="55" spans="1:12" ht="11" hidden="1" thickBot="1" x14ac:dyDescent="0.3">
      <c r="A55" s="211"/>
      <c r="B55" s="192"/>
      <c r="C55" s="234"/>
      <c r="D55" s="216"/>
      <c r="E55" s="216"/>
      <c r="F55" s="218"/>
      <c r="G55" s="265"/>
      <c r="H55" s="235">
        <f t="shared" si="5"/>
        <v>0</v>
      </c>
      <c r="I55" s="271"/>
      <c r="J55" s="236"/>
      <c r="K55" s="253">
        <f t="shared" si="10"/>
        <v>0</v>
      </c>
      <c r="L55" s="178"/>
    </row>
    <row r="56" spans="1:12" s="188" customFormat="1" ht="13.5" thickBot="1" x14ac:dyDescent="0.4">
      <c r="A56" s="199" t="s">
        <v>8</v>
      </c>
      <c r="B56" s="190"/>
      <c r="C56" s="240">
        <f t="shared" ref="C56:K56" si="11">SUM(C50:C55,C49,C45,C32,C19)</f>
        <v>2240</v>
      </c>
      <c r="D56" s="223">
        <f t="shared" si="11"/>
        <v>3315</v>
      </c>
      <c r="E56" s="294">
        <f t="shared" si="11"/>
        <v>130</v>
      </c>
      <c r="F56" s="295">
        <f t="shared" si="11"/>
        <v>130</v>
      </c>
      <c r="G56" s="293">
        <f t="shared" si="11"/>
        <v>1611</v>
      </c>
      <c r="H56" s="239">
        <f t="shared" si="11"/>
        <v>4429</v>
      </c>
      <c r="I56" s="238">
        <f t="shared" si="11"/>
        <v>958</v>
      </c>
      <c r="J56" s="240">
        <f t="shared" si="11"/>
        <v>565</v>
      </c>
      <c r="K56" s="252">
        <f t="shared" si="11"/>
        <v>3864</v>
      </c>
    </row>
    <row r="57" spans="1:12" x14ac:dyDescent="0.25">
      <c r="A57" s="200" t="s">
        <v>6</v>
      </c>
    </row>
    <row r="58" spans="1:12" x14ac:dyDescent="0.25">
      <c r="A58" s="269" t="s">
        <v>73</v>
      </c>
    </row>
    <row r="59" spans="1:12" x14ac:dyDescent="0.25">
      <c r="C59" s="262"/>
    </row>
    <row r="73" spans="1:12" s="179" customFormat="1" x14ac:dyDescent="0.25">
      <c r="A73" s="184"/>
      <c r="B73" s="186"/>
      <c r="L73" s="206"/>
    </row>
    <row r="95" spans="1:10" x14ac:dyDescent="0.25">
      <c r="A95" s="178"/>
      <c r="B95" s="178"/>
      <c r="J95" s="178"/>
    </row>
    <row r="96" spans="1:10" x14ac:dyDescent="0.25">
      <c r="A96" s="178"/>
      <c r="B96" s="178"/>
      <c r="J96" s="178"/>
    </row>
    <row r="439" spans="1:12" x14ac:dyDescent="0.25">
      <c r="A439" s="178"/>
      <c r="B439" s="178"/>
      <c r="J439" s="178"/>
      <c r="L439" s="178"/>
    </row>
    <row r="440" spans="1:12" x14ac:dyDescent="0.25">
      <c r="A440" s="178"/>
      <c r="B440" s="178"/>
      <c r="J440" s="178"/>
      <c r="L440" s="178"/>
    </row>
    <row r="441" spans="1:12" x14ac:dyDescent="0.25">
      <c r="A441" s="178"/>
      <c r="B441" s="178"/>
      <c r="J441" s="178"/>
      <c r="L441" s="178"/>
    </row>
    <row r="442" spans="1:12" x14ac:dyDescent="0.25">
      <c r="A442" s="178"/>
      <c r="B442" s="178"/>
      <c r="J442" s="178"/>
      <c r="L442" s="178"/>
    </row>
    <row r="443" spans="1:12" x14ac:dyDescent="0.25">
      <c r="A443" s="178"/>
      <c r="B443" s="178"/>
      <c r="J443" s="178"/>
      <c r="L443" s="178"/>
    </row>
    <row r="444" spans="1:12" x14ac:dyDescent="0.25">
      <c r="A444" s="178"/>
      <c r="B444" s="178"/>
      <c r="J444" s="178"/>
      <c r="L444" s="178"/>
    </row>
    <row r="445" spans="1:12" x14ac:dyDescent="0.25">
      <c r="A445" s="178"/>
      <c r="B445" s="178"/>
      <c r="J445" s="178"/>
      <c r="L445" s="178"/>
    </row>
    <row r="446" spans="1:12" x14ac:dyDescent="0.25">
      <c r="A446" s="178"/>
      <c r="B446" s="178"/>
      <c r="J446" s="178"/>
      <c r="L446" s="178"/>
    </row>
    <row r="447" spans="1:12" x14ac:dyDescent="0.25">
      <c r="A447" s="178"/>
      <c r="B447" s="178"/>
      <c r="J447" s="178"/>
      <c r="L447" s="178"/>
    </row>
    <row r="448" spans="1:12" x14ac:dyDescent="0.25">
      <c r="A448" s="178"/>
      <c r="B448" s="178"/>
      <c r="J448" s="178"/>
      <c r="L448" s="178"/>
    </row>
    <row r="449" spans="1:12" x14ac:dyDescent="0.25">
      <c r="A449" s="178"/>
      <c r="B449" s="178"/>
      <c r="J449" s="178"/>
      <c r="L449" s="178"/>
    </row>
  </sheetData>
  <protectedRanges>
    <protectedRange password="8915" sqref="A58:A68 B57:H68 K57:L68" name="Ops Input Range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50:B55 B46:B48 B33 B36:B44 B20:B31 B8:B18" name="Ops Input Range_2_3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7 K7 G7:H7" name="Ops Input Range_5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10 C17:H18 C46:H48 C50:H55 C38:H44 E23:F23 H23 C31:H31 E28:F28 H28 E33:H37 C30 E29:H30 E20:H22 E24:H27 E8:H14 C13:C14" name="Ops Input Range_3_2_4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5:H16 G23 G28" name="Ops Input Range_2_1_2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8:C9 C11:C12" name="Ops Input Range_3_1_1_3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20:D22 C23:C29" name="Ops Input Range_3_1_1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6:D37 C33:C35" name="Ops Input Range_3_1_2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7" name="Ops Input Range_5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I57:I68" name="Ops Input Range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7:I18 I46:I48 I50:I55 I33:I44 I20:I31 I8:I14" name="Ops Input Range_3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5:I16" name="Ops Input Range_2_1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" name="Ops Input Range_5_1_1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57:J68" name="Ops Input Range_2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" name="Ops Input Range_5_1_1_3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17:J18 J46:J48 J50:J55 J33:J44 J8:J14" name="Ops Input Range_3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15:J16" name="Ops Input Range_2_1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10 D13:D14" name="Ops Input Range_3_2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8:D9 D11:D12" name="Ops Input Range_3_1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0" name="Ops Input Range_3_2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3:D29" name="Ops Input Range_3_1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3:D35" name="Ops Input Range_3_1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7:F7" name="Ops Input Range_5_2_1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B34:B35" name="Ops Input Range_2_1_2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7" name="Ops Input Range_5_1_1_2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</protectedRanges>
  <customSheetViews>
    <customSheetView guid="{E66DD038-934B-4580-9413-F11ED6F466FC}">
      <pane xSplit="1" ySplit="3" topLeftCell="B4" activePane="bottomRight" state="frozen"/>
      <selection pane="bottomRight" activeCell="B4" sqref="B4"/>
      <pageMargins left="0" right="0" top="0.25" bottom="0" header="0" footer="0"/>
      <pageSetup paperSize="5" scale="88" orientation="landscape"/>
    </customSheetView>
    <customSheetView guid="{8AA843C0-49DA-459E-B6ED-ADB9F3739B18}">
      <pane xSplit="1" ySplit="3" topLeftCell="B4" activePane="bottomRight" state="frozen"/>
      <selection pane="bottomRight" activeCell="D35" sqref="D35"/>
      <pageMargins left="0" right="0" top="0.25" bottom="0" header="0" footer="0"/>
      <pageSetup paperSize="5" scale="88" orientation="landscape"/>
    </customSheetView>
  </customSheetViews>
  <conditionalFormatting sqref="F33:G38 F46:G48 F50:G55 F29:G29 F28 F8:G9 F20:G20 F21:F23 F24:G27 F11:G13">
    <cfRule type="cellIs" dxfId="12" priority="3" operator="lessThan">
      <formula>0</formula>
    </cfRule>
  </conditionalFormatting>
  <conditionalFormatting sqref="G21">
    <cfRule type="cellIs" dxfId="11" priority="2" operator="lessThan">
      <formula>0</formula>
    </cfRule>
  </conditionalFormatting>
  <conditionalFormatting sqref="G22">
    <cfRule type="cellIs" dxfId="10" priority="1" operator="lessThan">
      <formula>0</formula>
    </cfRule>
  </conditionalFormatting>
  <pageMargins left="0" right="0" top="0.25" bottom="0" header="0" footer="0"/>
  <pageSetup paperSize="5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L447"/>
  <sheetViews>
    <sheetView zoomScale="110" zoomScaleNormal="110" workbookViewId="0">
      <pane xSplit="1" ySplit="7" topLeftCell="B8" activePane="bottomRight" state="frozen"/>
      <selection activeCell="B28" sqref="B28:B29"/>
      <selection pane="topRight" activeCell="B28" sqref="B28:B29"/>
      <selection pane="bottomLeft" activeCell="B28" sqref="B28:B29"/>
      <selection pane="bottomRight" activeCell="L54" sqref="L54"/>
    </sheetView>
  </sheetViews>
  <sheetFormatPr defaultColWidth="9.1796875" defaultRowHeight="10.5" x14ac:dyDescent="0.25"/>
  <cols>
    <col min="1" max="1" width="26.54296875" style="6" bestFit="1" customWidth="1"/>
    <col min="2" max="2" width="16.54296875" style="8" bestFit="1" customWidth="1"/>
    <col min="3" max="3" width="9.7265625" style="1" customWidth="1"/>
    <col min="4" max="4" width="11.81640625" style="1" customWidth="1"/>
    <col min="5" max="5" width="9.7265625" style="1" customWidth="1"/>
    <col min="6" max="6" width="8.81640625" style="1" customWidth="1"/>
    <col min="7" max="7" width="10.81640625" style="1" customWidth="1"/>
    <col min="8" max="8" width="9" style="1" bestFit="1" customWidth="1"/>
    <col min="9" max="9" width="9" style="1" customWidth="1"/>
    <col min="10" max="10" width="10.54296875" style="3" customWidth="1"/>
    <col min="11" max="11" width="9" style="1" customWidth="1"/>
    <col min="12" max="12" width="25.26953125" style="34" customWidth="1"/>
    <col min="13" max="13" width="3.7265625" style="1" customWidth="1"/>
    <col min="14" max="243" width="11.453125" style="1" customWidth="1"/>
    <col min="244" max="16384" width="9.1796875" style="1"/>
  </cols>
  <sheetData>
    <row r="1" spans="1:12" ht="13" x14ac:dyDescent="0.25">
      <c r="A1" s="110" t="s">
        <v>26</v>
      </c>
      <c r="B1" s="109" t="str">
        <f>'West Summary'!B1</f>
        <v>Mar. 25</v>
      </c>
      <c r="C1" s="98" t="s">
        <v>9</v>
      </c>
      <c r="D1" s="175" t="str">
        <f>'West Summary'!D1</f>
        <v>3.3.25 (Opening Stock)</v>
      </c>
      <c r="E1" s="85"/>
    </row>
    <row r="2" spans="1:12" s="315" customFormat="1" ht="13" x14ac:dyDescent="0.25">
      <c r="A2" s="317"/>
      <c r="B2" s="318"/>
      <c r="C2" s="246"/>
      <c r="D2" s="311"/>
      <c r="E2" s="241"/>
      <c r="J2" s="316"/>
      <c r="L2" s="204"/>
    </row>
    <row r="3" spans="1:12" s="315" customFormat="1" ht="15.5" x14ac:dyDescent="0.35">
      <c r="A3" s="317"/>
      <c r="B3" s="320" t="s">
        <v>95</v>
      </c>
      <c r="C3" s="246"/>
      <c r="D3" s="319" t="s">
        <v>97</v>
      </c>
      <c r="E3" s="241"/>
      <c r="F3" s="323" t="s">
        <v>99</v>
      </c>
      <c r="J3" s="316"/>
      <c r="L3" s="204"/>
    </row>
    <row r="4" spans="1:12" s="315" customFormat="1" ht="15.5" x14ac:dyDescent="0.35">
      <c r="A4" s="317"/>
      <c r="B4" s="321" t="s">
        <v>96</v>
      </c>
      <c r="C4" s="246"/>
      <c r="D4" s="322" t="s">
        <v>98</v>
      </c>
      <c r="E4" s="241"/>
      <c r="F4" s="324" t="s">
        <v>100</v>
      </c>
      <c r="J4" s="316"/>
      <c r="L4" s="204"/>
    </row>
    <row r="5" spans="1:12" s="315" customFormat="1" ht="13" x14ac:dyDescent="0.25">
      <c r="A5" s="317"/>
      <c r="B5" s="318"/>
      <c r="C5" s="246"/>
      <c r="D5" s="311"/>
      <c r="E5" s="241"/>
      <c r="J5" s="316"/>
      <c r="L5" s="204"/>
    </row>
    <row r="6" spans="1:12" s="4" customFormat="1" ht="11" thickBot="1" x14ac:dyDescent="0.4">
      <c r="B6" s="10"/>
      <c r="J6" s="12"/>
      <c r="L6" s="35"/>
    </row>
    <row r="7" spans="1:12" s="5" customFormat="1" ht="42.5" thickBot="1" x14ac:dyDescent="0.4">
      <c r="A7" s="31" t="s">
        <v>7</v>
      </c>
      <c r="B7" s="32" t="s">
        <v>1</v>
      </c>
      <c r="C7" s="22" t="s">
        <v>10</v>
      </c>
      <c r="D7" s="21" t="s">
        <v>71</v>
      </c>
      <c r="E7" s="149" t="s">
        <v>40</v>
      </c>
      <c r="F7" s="150" t="s">
        <v>41</v>
      </c>
      <c r="G7" s="111" t="s">
        <v>12</v>
      </c>
      <c r="H7" s="33" t="s">
        <v>11</v>
      </c>
      <c r="I7" s="33" t="s">
        <v>38</v>
      </c>
      <c r="J7" s="99" t="s">
        <v>30</v>
      </c>
      <c r="K7" s="37" t="s">
        <v>13</v>
      </c>
      <c r="L7" s="5" t="s">
        <v>0</v>
      </c>
    </row>
    <row r="8" spans="1:12" ht="11" thickBot="1" x14ac:dyDescent="0.3">
      <c r="A8" s="472" t="str">
        <f>'West Summary'!A4</f>
        <v>8BBU - 8B BUSHELING 5'</v>
      </c>
      <c r="B8" s="473"/>
      <c r="C8" s="474">
        <v>12</v>
      </c>
      <c r="D8" s="475"/>
      <c r="E8" s="476"/>
      <c r="F8" s="477"/>
      <c r="G8" s="478"/>
      <c r="H8" s="479">
        <f>SUM(C8:D8,G9,F8)-E8</f>
        <v>40</v>
      </c>
      <c r="I8" s="480"/>
      <c r="J8" s="481">
        <v>34</v>
      </c>
      <c r="K8" s="332">
        <f>H8-J8</f>
        <v>6</v>
      </c>
      <c r="L8" s="1"/>
    </row>
    <row r="9" spans="1:12" ht="11" thickBot="1" x14ac:dyDescent="0.3">
      <c r="A9" s="472" t="str">
        <f>'West Summary'!A5</f>
        <v>8B - 8B (BUSHELING UNPREPARED)</v>
      </c>
      <c r="B9" s="473"/>
      <c r="C9" s="482">
        <v>40</v>
      </c>
      <c r="D9" s="483">
        <v>28</v>
      </c>
      <c r="E9" s="484"/>
      <c r="F9" s="485"/>
      <c r="G9" s="486">
        <v>28</v>
      </c>
      <c r="H9" s="487"/>
      <c r="I9" s="488">
        <f>(C9+D9+F9)-(E9+G9)</f>
        <v>40</v>
      </c>
      <c r="J9" s="489"/>
      <c r="K9" s="333"/>
      <c r="L9" s="315" t="s">
        <v>94</v>
      </c>
    </row>
    <row r="10" spans="1:12" ht="11" thickBot="1" x14ac:dyDescent="0.3">
      <c r="A10" s="472" t="str">
        <f>'West Summary'!A7</f>
        <v>PUNC - MADIX PUNCHINGS</v>
      </c>
      <c r="B10" s="473"/>
      <c r="C10" s="482"/>
      <c r="D10" s="483"/>
      <c r="E10" s="484"/>
      <c r="F10" s="490"/>
      <c r="G10" s="491"/>
      <c r="H10" s="492">
        <f>SUM(C10:D10,F10)-E10</f>
        <v>0</v>
      </c>
      <c r="I10" s="488"/>
      <c r="J10" s="489"/>
      <c r="K10" s="333">
        <f t="shared" ref="K10:K18" si="0">H10-J10</f>
        <v>0</v>
      </c>
      <c r="L10" s="1"/>
    </row>
    <row r="11" spans="1:12" ht="11" thickBot="1" x14ac:dyDescent="0.3">
      <c r="A11" s="40" t="str">
        <f>'West Summary'!A8</f>
        <v>PUNC - MADIX SLUGS</v>
      </c>
      <c r="B11" s="16"/>
      <c r="C11" s="73"/>
      <c r="D11" s="162"/>
      <c r="E11" s="93"/>
      <c r="F11" s="52"/>
      <c r="G11" s="151"/>
      <c r="H11" s="71">
        <f>SUM(C11:D11,F11)-E11</f>
        <v>0</v>
      </c>
      <c r="I11" s="103"/>
      <c r="J11" s="136"/>
      <c r="K11" s="106">
        <f t="shared" si="0"/>
        <v>0</v>
      </c>
      <c r="L11" s="1"/>
    </row>
    <row r="12" spans="1:12" ht="11" thickBot="1" x14ac:dyDescent="0.3">
      <c r="A12" s="148" t="str">
        <f>'West Summary'!A9</f>
        <v>PUNC - DIAMOND PUNCHINGS</v>
      </c>
      <c r="B12" s="16"/>
      <c r="C12" s="73"/>
      <c r="D12" s="162"/>
      <c r="E12" s="93"/>
      <c r="F12" s="52"/>
      <c r="G12" s="151"/>
      <c r="H12" s="71">
        <f>SUM(C12:D12,F12)-E12</f>
        <v>0</v>
      </c>
      <c r="I12" s="103"/>
      <c r="J12" s="136"/>
      <c r="K12" s="106">
        <f t="shared" si="0"/>
        <v>0</v>
      </c>
      <c r="L12" s="1"/>
    </row>
    <row r="13" spans="1:12" hidden="1" x14ac:dyDescent="0.25">
      <c r="A13" s="41"/>
      <c r="B13" s="16"/>
      <c r="C13" s="73"/>
      <c r="D13" s="162"/>
      <c r="E13" s="93"/>
      <c r="F13" s="52"/>
      <c r="G13" s="151"/>
      <c r="H13" s="71">
        <f>SUM(C13:D13,F13)-E13</f>
        <v>0</v>
      </c>
      <c r="I13" s="103"/>
      <c r="J13" s="139"/>
      <c r="K13" s="106">
        <f t="shared" si="0"/>
        <v>0</v>
      </c>
      <c r="L13" s="1"/>
    </row>
    <row r="14" spans="1:12" hidden="1" x14ac:dyDescent="0.25">
      <c r="A14" s="41"/>
      <c r="B14" s="16"/>
      <c r="C14" s="73"/>
      <c r="D14" s="162"/>
      <c r="E14" s="93"/>
      <c r="F14" s="52"/>
      <c r="G14" s="151"/>
      <c r="H14" s="71">
        <f>SUM(C14:D14,F14)-E14</f>
        <v>0</v>
      </c>
      <c r="I14" s="103"/>
      <c r="J14" s="139"/>
      <c r="K14" s="106">
        <f t="shared" si="0"/>
        <v>0</v>
      </c>
      <c r="L14" s="1"/>
    </row>
    <row r="15" spans="1:12" hidden="1" x14ac:dyDescent="0.25">
      <c r="A15" s="41"/>
      <c r="B15" s="16"/>
      <c r="C15" s="73"/>
      <c r="D15" s="162"/>
      <c r="E15" s="162"/>
      <c r="F15" s="52"/>
      <c r="G15" s="151"/>
      <c r="H15" s="71">
        <f t="shared" ref="H15:H18" si="1">SUM(C15:F15)</f>
        <v>0</v>
      </c>
      <c r="I15" s="103"/>
      <c r="J15" s="72"/>
      <c r="K15" s="131">
        <f t="shared" si="0"/>
        <v>0</v>
      </c>
      <c r="L15" s="1"/>
    </row>
    <row r="16" spans="1:12" hidden="1" x14ac:dyDescent="0.25">
      <c r="A16" s="41"/>
      <c r="B16" s="16"/>
      <c r="C16" s="73"/>
      <c r="D16" s="162"/>
      <c r="E16" s="162"/>
      <c r="F16" s="52"/>
      <c r="G16" s="151"/>
      <c r="H16" s="71">
        <f t="shared" si="1"/>
        <v>0</v>
      </c>
      <c r="I16" s="103"/>
      <c r="J16" s="72"/>
      <c r="K16" s="131">
        <f t="shared" si="0"/>
        <v>0</v>
      </c>
      <c r="L16" s="1"/>
    </row>
    <row r="17" spans="1:12" hidden="1" x14ac:dyDescent="0.25">
      <c r="A17" s="41"/>
      <c r="B17" s="16"/>
      <c r="C17" s="73"/>
      <c r="D17" s="162"/>
      <c r="E17" s="162"/>
      <c r="F17" s="52"/>
      <c r="G17" s="151"/>
      <c r="H17" s="71">
        <f t="shared" si="1"/>
        <v>0</v>
      </c>
      <c r="I17" s="103"/>
      <c r="J17" s="72"/>
      <c r="K17" s="131">
        <f t="shared" si="0"/>
        <v>0</v>
      </c>
      <c r="L17" s="1"/>
    </row>
    <row r="18" spans="1:12" hidden="1" x14ac:dyDescent="0.25">
      <c r="A18" s="42"/>
      <c r="B18" s="17"/>
      <c r="C18" s="79"/>
      <c r="D18" s="54"/>
      <c r="E18" s="54"/>
      <c r="F18" s="56"/>
      <c r="G18" s="127"/>
      <c r="H18" s="74">
        <f t="shared" si="1"/>
        <v>0</v>
      </c>
      <c r="I18" s="104"/>
      <c r="J18" s="75"/>
      <c r="K18" s="131">
        <f t="shared" si="0"/>
        <v>0</v>
      </c>
      <c r="L18" s="1"/>
    </row>
    <row r="19" spans="1:12" s="12" customFormat="1" ht="11" thickBot="1" x14ac:dyDescent="0.4">
      <c r="A19" s="23" t="s">
        <v>5</v>
      </c>
      <c r="B19" s="18"/>
      <c r="C19" s="77">
        <f t="shared" ref="C19:G19" si="2">SUM(C8:C18)</f>
        <v>52</v>
      </c>
      <c r="D19" s="57">
        <f t="shared" si="2"/>
        <v>28</v>
      </c>
      <c r="E19" s="57">
        <f t="shared" si="2"/>
        <v>0</v>
      </c>
      <c r="F19" s="58">
        <f t="shared" si="2"/>
        <v>0</v>
      </c>
      <c r="G19" s="152">
        <f t="shared" si="2"/>
        <v>28</v>
      </c>
      <c r="H19" s="141">
        <f t="shared" ref="H19:K19" si="3">SUM(H8:H18)</f>
        <v>40</v>
      </c>
      <c r="I19" s="76">
        <f>SUM(I8:I18)</f>
        <v>40</v>
      </c>
      <c r="J19" s="77">
        <f t="shared" ref="J19" si="4">SUM(J8:J18)</f>
        <v>34</v>
      </c>
      <c r="K19" s="108">
        <f t="shared" si="3"/>
        <v>6</v>
      </c>
    </row>
    <row r="20" spans="1:12" ht="11" thickBot="1" x14ac:dyDescent="0.3">
      <c r="A20" s="493" t="str">
        <f>'West Summary'!A16</f>
        <v>HMS1</v>
      </c>
      <c r="B20" s="494"/>
      <c r="C20" s="495"/>
      <c r="D20" s="496"/>
      <c r="E20" s="497"/>
      <c r="F20" s="477"/>
      <c r="G20" s="498"/>
      <c r="H20" s="479">
        <f>SUM(C20:D20,F20)-E20</f>
        <v>0</v>
      </c>
      <c r="I20" s="482"/>
      <c r="J20" s="489"/>
      <c r="K20" s="333">
        <f>H20-J20</f>
        <v>0</v>
      </c>
      <c r="L20" s="1"/>
    </row>
    <row r="21" spans="1:12" ht="11" thickBot="1" x14ac:dyDescent="0.3">
      <c r="A21" s="493" t="str">
        <f>'West Summary'!A17</f>
        <v>HMS 1/2 - HMS PREPARED</v>
      </c>
      <c r="B21" s="473"/>
      <c r="C21" s="495"/>
      <c r="D21" s="483">
        <v>31</v>
      </c>
      <c r="E21" s="497"/>
      <c r="F21" s="477"/>
      <c r="G21" s="499"/>
      <c r="H21" s="479">
        <f>SUM(C21:D21,F21,G22:G25)-E21</f>
        <v>131</v>
      </c>
      <c r="I21" s="333"/>
      <c r="J21" s="489">
        <v>131</v>
      </c>
      <c r="K21" s="333">
        <f t="shared" ref="K21:K26" si="5">H21-J21</f>
        <v>0</v>
      </c>
      <c r="L21" s="1"/>
    </row>
    <row r="22" spans="1:12" x14ac:dyDescent="0.25">
      <c r="A22" s="43" t="str">
        <f>'West Summary'!A18</f>
        <v>HMSB - HMS UNPREPARED</v>
      </c>
      <c r="B22" s="16"/>
      <c r="C22" s="73">
        <v>54</v>
      </c>
      <c r="D22" s="169">
        <v>150</v>
      </c>
      <c r="E22" s="171">
        <v>8</v>
      </c>
      <c r="F22" s="170"/>
      <c r="G22" s="143"/>
      <c r="H22" s="163">
        <f>SUM(C22:D22,F22)-E22</f>
        <v>196</v>
      </c>
      <c r="I22" s="163">
        <f t="shared" ref="I22:I29" si="6">(C22+D22+F22)-(E22+G22)</f>
        <v>196</v>
      </c>
      <c r="J22" s="138">
        <v>50</v>
      </c>
      <c r="K22" s="106"/>
      <c r="L22" s="1" t="s">
        <v>84</v>
      </c>
    </row>
    <row r="23" spans="1:12" x14ac:dyDescent="0.25">
      <c r="A23" s="43" t="str">
        <f>'West Summary'!A19</f>
        <v>OSHE - FERROUS SHEAR</v>
      </c>
      <c r="B23" s="16"/>
      <c r="C23" s="73">
        <v>251</v>
      </c>
      <c r="D23" s="169">
        <v>124</v>
      </c>
      <c r="E23" s="171"/>
      <c r="F23" s="170"/>
      <c r="G23" s="144">
        <v>100</v>
      </c>
      <c r="H23" s="103">
        <f>SUM(C23:D23,F23)-E23</f>
        <v>375</v>
      </c>
      <c r="I23" s="163">
        <f t="shared" si="6"/>
        <v>275</v>
      </c>
      <c r="J23" s="139"/>
      <c r="K23" s="131"/>
      <c r="L23" s="1"/>
    </row>
    <row r="24" spans="1:12" ht="11" thickBot="1" x14ac:dyDescent="0.3">
      <c r="A24" s="43" t="str">
        <f>'West Summary'!A20</f>
        <v>RBAR - REINFORCING BAR</v>
      </c>
      <c r="B24" s="16"/>
      <c r="C24" s="73">
        <v>32</v>
      </c>
      <c r="D24" s="169">
        <v>11</v>
      </c>
      <c r="E24" s="171"/>
      <c r="F24" s="170"/>
      <c r="G24" s="144"/>
      <c r="H24" s="103">
        <f>SUM(C24:D24,F24)-E24</f>
        <v>43</v>
      </c>
      <c r="I24" s="163">
        <f t="shared" si="6"/>
        <v>43</v>
      </c>
      <c r="J24" s="139"/>
      <c r="K24" s="131"/>
      <c r="L24" s="1"/>
    </row>
    <row r="25" spans="1:12" ht="11" thickBot="1" x14ac:dyDescent="0.3">
      <c r="A25" s="43" t="str">
        <f>'West Summary'!A21</f>
        <v>OSC - HBC</v>
      </c>
      <c r="B25" s="16"/>
      <c r="C25" s="73">
        <v>336</v>
      </c>
      <c r="D25" s="169">
        <v>48</v>
      </c>
      <c r="E25" s="171"/>
      <c r="F25" s="170"/>
      <c r="G25" s="145"/>
      <c r="H25" s="104">
        <f>SUM(C25:D25,F25)-E25</f>
        <v>384</v>
      </c>
      <c r="I25" s="134">
        <f t="shared" si="6"/>
        <v>384</v>
      </c>
      <c r="J25" s="136">
        <v>300</v>
      </c>
      <c r="K25" s="131"/>
      <c r="L25" s="1" t="s">
        <v>76</v>
      </c>
    </row>
    <row r="26" spans="1:12" ht="11" thickBot="1" x14ac:dyDescent="0.3">
      <c r="A26" s="493" t="str">
        <f>'West Summary'!A22</f>
        <v>PGCS - 3' P&amp;S</v>
      </c>
      <c r="B26" s="473"/>
      <c r="C26" s="482">
        <v>30</v>
      </c>
      <c r="D26" s="483">
        <v>5</v>
      </c>
      <c r="E26" s="484"/>
      <c r="F26" s="490"/>
      <c r="G26" s="498"/>
      <c r="H26" s="479">
        <f>SUM(C26:D26,G27:G28,F26)-E26</f>
        <v>135</v>
      </c>
      <c r="I26" s="333">
        <f t="shared" si="6"/>
        <v>35</v>
      </c>
      <c r="J26" s="489">
        <v>100</v>
      </c>
      <c r="K26" s="333">
        <f t="shared" si="5"/>
        <v>35</v>
      </c>
      <c r="L26" s="1"/>
    </row>
    <row r="27" spans="1:12" x14ac:dyDescent="0.25">
      <c r="A27" s="43" t="str">
        <f>'West Summary'!A23</f>
        <v>OSPG - UNPREPARED P&amp;S</v>
      </c>
      <c r="B27" s="16"/>
      <c r="C27" s="73">
        <v>167</v>
      </c>
      <c r="D27" s="169">
        <v>70.5</v>
      </c>
      <c r="E27" s="171"/>
      <c r="F27" s="170"/>
      <c r="G27" s="143">
        <v>100</v>
      </c>
      <c r="H27" s="163">
        <f>SUM(C27:D27,F27)-E27</f>
        <v>237.5</v>
      </c>
      <c r="I27" s="163">
        <f t="shared" si="6"/>
        <v>137.5</v>
      </c>
      <c r="J27" s="138"/>
      <c r="K27" s="131"/>
      <c r="L27" s="1"/>
    </row>
    <row r="28" spans="1:12" ht="11" thickBot="1" x14ac:dyDescent="0.3">
      <c r="A28" s="43" t="str">
        <f>'West Summary'!A24</f>
        <v>PGB -Plate &amp; Struct Burning</v>
      </c>
      <c r="B28" s="16"/>
      <c r="C28" s="73">
        <v>36</v>
      </c>
      <c r="D28" s="54">
        <v>0</v>
      </c>
      <c r="E28" s="166"/>
      <c r="F28" s="164"/>
      <c r="G28" s="146"/>
      <c r="H28" s="103">
        <f>SUM(C28:D28,F28)-E28</f>
        <v>36</v>
      </c>
      <c r="I28" s="163">
        <f t="shared" si="6"/>
        <v>36</v>
      </c>
      <c r="J28" s="139"/>
      <c r="K28" s="131"/>
      <c r="L28" s="1"/>
    </row>
    <row r="29" spans="1:12" x14ac:dyDescent="0.25">
      <c r="A29" s="43"/>
      <c r="B29" s="17"/>
      <c r="C29" s="79"/>
      <c r="D29" s="54"/>
      <c r="E29" s="167"/>
      <c r="F29" s="165"/>
      <c r="G29" s="153"/>
      <c r="H29" s="74">
        <f>SUM(C29:D29,F29)-E29</f>
        <v>0</v>
      </c>
      <c r="I29" s="163">
        <f t="shared" si="6"/>
        <v>0</v>
      </c>
      <c r="J29" s="140"/>
      <c r="K29" s="132"/>
      <c r="L29" s="1"/>
    </row>
    <row r="30" spans="1:12" s="12" customFormat="1" ht="11" thickBot="1" x14ac:dyDescent="0.4">
      <c r="A30" s="23" t="s">
        <v>3</v>
      </c>
      <c r="B30" s="18"/>
      <c r="C30" s="77">
        <f>SUM(C20:C29)</f>
        <v>906</v>
      </c>
      <c r="D30" s="57">
        <f t="shared" ref="D30:K30" si="7">SUM(D20:D29)</f>
        <v>439.5</v>
      </c>
      <c r="E30" s="57">
        <f t="shared" si="7"/>
        <v>8</v>
      </c>
      <c r="F30" s="58">
        <f t="shared" si="7"/>
        <v>0</v>
      </c>
      <c r="G30" s="152">
        <f t="shared" si="7"/>
        <v>200</v>
      </c>
      <c r="H30" s="76">
        <f t="shared" si="7"/>
        <v>1537.5</v>
      </c>
      <c r="I30" s="76">
        <f t="shared" si="7"/>
        <v>1106.5</v>
      </c>
      <c r="J30" s="137">
        <f t="shared" si="7"/>
        <v>581</v>
      </c>
      <c r="K30" s="108">
        <f t="shared" si="7"/>
        <v>35</v>
      </c>
    </row>
    <row r="31" spans="1:12" ht="11" thickBot="1" x14ac:dyDescent="0.3">
      <c r="A31" s="376" t="str">
        <f>'West Summary'!A27</f>
        <v>9A - CAST IRON PREPARED</v>
      </c>
      <c r="B31" s="377"/>
      <c r="C31" s="378">
        <v>26</v>
      </c>
      <c r="D31" s="379">
        <v>16</v>
      </c>
      <c r="E31" s="380"/>
      <c r="F31" s="381"/>
      <c r="G31" s="393"/>
      <c r="H31" s="394">
        <f t="shared" ref="H31:H37" si="8">SUM(C31:D31,F31)-E31</f>
        <v>42</v>
      </c>
      <c r="I31" s="395"/>
      <c r="J31" s="385">
        <v>0</v>
      </c>
      <c r="K31" s="326">
        <f t="shared" ref="K31:K42" si="9">H31-J31</f>
        <v>42</v>
      </c>
      <c r="L31" s="173"/>
    </row>
    <row r="32" spans="1:12" ht="11" thickBot="1" x14ac:dyDescent="0.3">
      <c r="A32" s="43" t="str">
        <f>'West Summary'!A28</f>
        <v>9A - Cast Iron Gear Boxes</v>
      </c>
      <c r="B32" s="20" t="str">
        <f>'West Summary'!B28</f>
        <v>Cast Iron Gear Boxes</v>
      </c>
      <c r="C32" s="86">
        <v>5</v>
      </c>
      <c r="D32" s="168">
        <v>1</v>
      </c>
      <c r="E32" s="95"/>
      <c r="F32" s="63"/>
      <c r="G32" s="154"/>
      <c r="H32" s="78">
        <f t="shared" si="8"/>
        <v>6</v>
      </c>
      <c r="I32" s="163"/>
      <c r="J32" s="136"/>
      <c r="K32" s="107">
        <f t="shared" si="9"/>
        <v>6</v>
      </c>
      <c r="L32" s="1" t="s">
        <v>78</v>
      </c>
    </row>
    <row r="33" spans="1:12" ht="11" thickBot="1" x14ac:dyDescent="0.3">
      <c r="A33" s="396" t="str">
        <f>'West Summary'!A29</f>
        <v>9BHUB -  FOUNDRY CAST</v>
      </c>
      <c r="B33" s="397" t="str">
        <f>'West Summary'!B29</f>
        <v>Hubs and Rotors</v>
      </c>
      <c r="C33" s="398">
        <v>12</v>
      </c>
      <c r="D33" s="399"/>
      <c r="E33" s="400"/>
      <c r="F33" s="401">
        <v>8</v>
      </c>
      <c r="G33" s="402"/>
      <c r="H33" s="403">
        <f t="shared" si="8"/>
        <v>20</v>
      </c>
      <c r="I33" s="404"/>
      <c r="J33" s="500">
        <v>20</v>
      </c>
      <c r="K33" s="501">
        <f t="shared" si="9"/>
        <v>0</v>
      </c>
      <c r="L33" s="1"/>
    </row>
    <row r="34" spans="1:12" x14ac:dyDescent="0.25">
      <c r="A34" s="43" t="str">
        <f>'West Summary'!A30</f>
        <v>7B - STEEL TURNINGS</v>
      </c>
      <c r="B34" s="16"/>
      <c r="C34" s="73">
        <v>9</v>
      </c>
      <c r="D34" s="169">
        <v>30</v>
      </c>
      <c r="E34" s="93"/>
      <c r="F34" s="52"/>
      <c r="G34" s="151"/>
      <c r="H34" s="71">
        <f t="shared" si="8"/>
        <v>39</v>
      </c>
      <c r="I34" s="103"/>
      <c r="J34" s="138"/>
      <c r="K34" s="172">
        <f t="shared" si="9"/>
        <v>39</v>
      </c>
      <c r="L34" s="1"/>
    </row>
    <row r="35" spans="1:12" x14ac:dyDescent="0.25">
      <c r="A35" s="43" t="str">
        <f>'West Summary'!A31</f>
        <v>Slag / Scale</v>
      </c>
      <c r="B35" s="16"/>
      <c r="C35" s="73">
        <v>19</v>
      </c>
      <c r="D35" s="162"/>
      <c r="E35" s="93"/>
      <c r="F35" s="52"/>
      <c r="G35" s="151"/>
      <c r="H35" s="71">
        <f t="shared" si="8"/>
        <v>19</v>
      </c>
      <c r="I35" s="103"/>
      <c r="J35" s="139"/>
      <c r="K35" s="106">
        <f t="shared" si="9"/>
        <v>19</v>
      </c>
      <c r="L35" s="1"/>
    </row>
    <row r="36" spans="1:12" x14ac:dyDescent="0.25">
      <c r="A36" s="43" t="str">
        <f>'West Summary'!A32</f>
        <v>4B - #1 - 1/2 Bundles</v>
      </c>
      <c r="B36" s="16"/>
      <c r="C36" s="73"/>
      <c r="D36" s="162"/>
      <c r="E36" s="93"/>
      <c r="F36" s="52"/>
      <c r="G36" s="151"/>
      <c r="H36" s="71">
        <f t="shared" si="8"/>
        <v>0</v>
      </c>
      <c r="I36" s="103"/>
      <c r="J36" s="139"/>
      <c r="K36" s="106">
        <f t="shared" si="9"/>
        <v>0</v>
      </c>
      <c r="L36" s="1"/>
    </row>
    <row r="37" spans="1:12" hidden="1" x14ac:dyDescent="0.25">
      <c r="A37" s="43"/>
      <c r="B37" s="16"/>
      <c r="C37" s="73"/>
      <c r="D37" s="162"/>
      <c r="E37" s="93"/>
      <c r="F37" s="52"/>
      <c r="G37" s="151"/>
      <c r="H37" s="71">
        <f t="shared" si="8"/>
        <v>0</v>
      </c>
      <c r="I37" s="103"/>
      <c r="J37" s="139"/>
      <c r="K37" s="106">
        <f t="shared" si="9"/>
        <v>0</v>
      </c>
      <c r="L37" s="1"/>
    </row>
    <row r="38" spans="1:12" hidden="1" x14ac:dyDescent="0.25">
      <c r="A38" s="43"/>
      <c r="B38" s="16"/>
      <c r="C38" s="73"/>
      <c r="D38" s="162"/>
      <c r="E38" s="162"/>
      <c r="F38" s="52"/>
      <c r="G38" s="151"/>
      <c r="H38" s="71">
        <f t="shared" ref="H38:H53" si="10">SUM(C38:F38)</f>
        <v>0</v>
      </c>
      <c r="I38" s="103"/>
      <c r="J38" s="72"/>
      <c r="K38" s="131">
        <f t="shared" si="9"/>
        <v>0</v>
      </c>
      <c r="L38" s="1"/>
    </row>
    <row r="39" spans="1:12" hidden="1" x14ac:dyDescent="0.25">
      <c r="A39" s="43"/>
      <c r="B39" s="16"/>
      <c r="C39" s="73"/>
      <c r="D39" s="162"/>
      <c r="E39" s="162"/>
      <c r="F39" s="52"/>
      <c r="G39" s="151"/>
      <c r="H39" s="71">
        <f t="shared" si="10"/>
        <v>0</v>
      </c>
      <c r="I39" s="103"/>
      <c r="J39" s="72"/>
      <c r="K39" s="131">
        <f t="shared" si="9"/>
        <v>0</v>
      </c>
      <c r="L39" s="1"/>
    </row>
    <row r="40" spans="1:12" hidden="1" x14ac:dyDescent="0.25">
      <c r="A40" s="43"/>
      <c r="B40" s="16"/>
      <c r="C40" s="73"/>
      <c r="D40" s="162"/>
      <c r="E40" s="162"/>
      <c r="F40" s="52"/>
      <c r="G40" s="151"/>
      <c r="H40" s="71">
        <f t="shared" si="10"/>
        <v>0</v>
      </c>
      <c r="I40" s="103"/>
      <c r="J40" s="72"/>
      <c r="K40" s="131">
        <f t="shared" si="9"/>
        <v>0</v>
      </c>
      <c r="L40" s="1"/>
    </row>
    <row r="41" spans="1:12" hidden="1" x14ac:dyDescent="0.25">
      <c r="A41" s="43"/>
      <c r="B41" s="16"/>
      <c r="C41" s="73"/>
      <c r="D41" s="162"/>
      <c r="E41" s="162"/>
      <c r="F41" s="52"/>
      <c r="G41" s="151"/>
      <c r="H41" s="71">
        <f t="shared" si="10"/>
        <v>0</v>
      </c>
      <c r="I41" s="103"/>
      <c r="J41" s="72"/>
      <c r="K41" s="131">
        <f t="shared" si="9"/>
        <v>0</v>
      </c>
      <c r="L41" s="1"/>
    </row>
    <row r="42" spans="1:12" hidden="1" x14ac:dyDescent="0.25">
      <c r="A42" s="43"/>
      <c r="B42" s="17"/>
      <c r="C42" s="79"/>
      <c r="D42" s="54"/>
      <c r="E42" s="54"/>
      <c r="F42" s="56"/>
      <c r="G42" s="127"/>
      <c r="H42" s="74">
        <f t="shared" si="10"/>
        <v>0</v>
      </c>
      <c r="I42" s="104"/>
      <c r="J42" s="75"/>
      <c r="K42" s="132">
        <f t="shared" si="9"/>
        <v>0</v>
      </c>
      <c r="L42" s="1"/>
    </row>
    <row r="43" spans="1:12" s="12" customFormat="1" x14ac:dyDescent="0.35">
      <c r="A43" s="23" t="s">
        <v>2</v>
      </c>
      <c r="B43" s="18"/>
      <c r="C43" s="77">
        <f>SUM(C31:C42)</f>
        <v>71</v>
      </c>
      <c r="D43" s="57">
        <f t="shared" ref="D43:K43" si="11">SUM(D31:D42)</f>
        <v>47</v>
      </c>
      <c r="E43" s="57">
        <f t="shared" si="11"/>
        <v>0</v>
      </c>
      <c r="F43" s="58">
        <f t="shared" si="11"/>
        <v>8</v>
      </c>
      <c r="G43" s="152">
        <f t="shared" si="11"/>
        <v>0</v>
      </c>
      <c r="H43" s="76">
        <f t="shared" si="11"/>
        <v>126</v>
      </c>
      <c r="I43" s="76">
        <f t="shared" si="11"/>
        <v>0</v>
      </c>
      <c r="J43" s="77">
        <f t="shared" si="11"/>
        <v>20</v>
      </c>
      <c r="K43" s="108">
        <f t="shared" si="11"/>
        <v>106</v>
      </c>
    </row>
    <row r="44" spans="1:12" x14ac:dyDescent="0.25">
      <c r="A44" s="376" t="str">
        <f>'West Summary'!A40</f>
        <v>Frag Feed (RTIN)</v>
      </c>
      <c r="B44" s="377"/>
      <c r="C44" s="378">
        <v>68</v>
      </c>
      <c r="D44" s="379">
        <v>41</v>
      </c>
      <c r="E44" s="380"/>
      <c r="F44" s="381"/>
      <c r="G44" s="393"/>
      <c r="H44" s="394">
        <f>SUM(C44:D44,F44)-E44</f>
        <v>109</v>
      </c>
      <c r="I44" s="411"/>
      <c r="J44" s="412"/>
      <c r="K44" s="334">
        <f>H44-J44</f>
        <v>109</v>
      </c>
      <c r="L44" s="1" t="s">
        <v>77</v>
      </c>
    </row>
    <row r="45" spans="1:12" x14ac:dyDescent="0.25">
      <c r="A45" s="413" t="str">
        <f>'West Summary'!A41</f>
        <v>TINST</v>
      </c>
      <c r="B45" s="414"/>
      <c r="C45" s="415">
        <v>55</v>
      </c>
      <c r="D45" s="416">
        <v>170</v>
      </c>
      <c r="E45" s="417"/>
      <c r="F45" s="418"/>
      <c r="G45" s="419"/>
      <c r="H45" s="420">
        <f>SUM(C45:D45,F45)-E45</f>
        <v>225</v>
      </c>
      <c r="I45" s="388"/>
      <c r="J45" s="421"/>
      <c r="K45" s="335">
        <f>H45-J45</f>
        <v>225</v>
      </c>
      <c r="L45" s="1"/>
    </row>
    <row r="46" spans="1:12" x14ac:dyDescent="0.25">
      <c r="A46" s="422" t="str">
        <f>'West Summary'!A42</f>
        <v>FFHMS</v>
      </c>
      <c r="B46" s="423"/>
      <c r="C46" s="424"/>
      <c r="D46" s="425"/>
      <c r="E46" s="426"/>
      <c r="F46" s="427"/>
      <c r="G46" s="388"/>
      <c r="H46" s="428">
        <f>SUM(C46:D46,F46)-E46</f>
        <v>0</v>
      </c>
      <c r="I46" s="388"/>
      <c r="J46" s="421"/>
      <c r="K46" s="502">
        <f>H46-J46</f>
        <v>0</v>
      </c>
      <c r="L46" s="129"/>
    </row>
    <row r="47" spans="1:12" s="12" customFormat="1" x14ac:dyDescent="0.35">
      <c r="A47" s="23" t="s">
        <v>4</v>
      </c>
      <c r="B47" s="18"/>
      <c r="C47" s="77">
        <f>SUM(C44:C46)</f>
        <v>123</v>
      </c>
      <c r="D47" s="57">
        <f t="shared" ref="D47:K47" si="12">SUM(D44:D46)</f>
        <v>211</v>
      </c>
      <c r="E47" s="57">
        <f t="shared" si="12"/>
        <v>0</v>
      </c>
      <c r="F47" s="58">
        <f t="shared" si="12"/>
        <v>0</v>
      </c>
      <c r="G47" s="152">
        <f t="shared" si="12"/>
        <v>0</v>
      </c>
      <c r="H47" s="76">
        <f t="shared" si="12"/>
        <v>334</v>
      </c>
      <c r="I47" s="76">
        <f t="shared" ref="I47" si="13">SUM(I35:I46)</f>
        <v>0</v>
      </c>
      <c r="J47" s="77">
        <f t="shared" ref="J47" si="14">SUM(J44:J46)</f>
        <v>0</v>
      </c>
      <c r="K47" s="108">
        <f t="shared" si="12"/>
        <v>334</v>
      </c>
    </row>
    <row r="48" spans="1:12" x14ac:dyDescent="0.25">
      <c r="A48" s="43" t="str">
        <f>'West Summary'!A44</f>
        <v>Bonus</v>
      </c>
      <c r="B48" s="19"/>
      <c r="C48" s="86"/>
      <c r="D48" s="161"/>
      <c r="E48" s="95"/>
      <c r="F48" s="63"/>
      <c r="G48" s="154"/>
      <c r="H48" s="78">
        <f>SUM(C48:D48,F48)-E48</f>
        <v>0</v>
      </c>
      <c r="I48" s="163"/>
      <c r="J48" s="138"/>
      <c r="K48" s="106">
        <f t="shared" ref="K48:K53" si="15">H48-J48</f>
        <v>0</v>
      </c>
      <c r="L48" s="1"/>
    </row>
    <row r="49" spans="1:12" ht="11" thickBot="1" x14ac:dyDescent="0.3">
      <c r="A49" s="493" t="str">
        <f>'West Summary'!A45</f>
        <v>Rail Crop</v>
      </c>
      <c r="B49" s="473"/>
      <c r="C49" s="482"/>
      <c r="D49" s="483"/>
      <c r="E49" s="484"/>
      <c r="F49" s="490"/>
      <c r="G49" s="491"/>
      <c r="H49" s="492">
        <f>SUM(C49:D49,F49)-E49</f>
        <v>0</v>
      </c>
      <c r="I49" s="488"/>
      <c r="J49" s="336"/>
      <c r="K49" s="333">
        <f t="shared" si="15"/>
        <v>0</v>
      </c>
      <c r="L49" s="1"/>
    </row>
    <row r="50" spans="1:12" hidden="1" x14ac:dyDescent="0.25">
      <c r="A50" s="43"/>
      <c r="B50" s="16"/>
      <c r="C50" s="73"/>
      <c r="D50" s="162"/>
      <c r="E50" s="93"/>
      <c r="F50" s="52"/>
      <c r="G50" s="151"/>
      <c r="H50" s="71">
        <f>SUM(C50:D50,F50)-E50</f>
        <v>0</v>
      </c>
      <c r="I50" s="103"/>
      <c r="J50" s="139"/>
      <c r="K50" s="106">
        <f t="shared" si="15"/>
        <v>0</v>
      </c>
      <c r="L50" s="1"/>
    </row>
    <row r="51" spans="1:12" hidden="1" x14ac:dyDescent="0.25">
      <c r="A51" s="43"/>
      <c r="B51" s="16"/>
      <c r="C51" s="73"/>
      <c r="D51" s="162"/>
      <c r="E51" s="93"/>
      <c r="F51" s="52"/>
      <c r="G51" s="151"/>
      <c r="H51" s="71">
        <f>SUM(C51:D51,F51)-E51</f>
        <v>0</v>
      </c>
      <c r="I51" s="103"/>
      <c r="J51" s="139"/>
      <c r="K51" s="106">
        <f t="shared" si="15"/>
        <v>0</v>
      </c>
      <c r="L51" s="1"/>
    </row>
    <row r="52" spans="1:12" hidden="1" x14ac:dyDescent="0.25">
      <c r="A52" s="43"/>
      <c r="B52" s="16"/>
      <c r="C52" s="73"/>
      <c r="D52" s="162"/>
      <c r="E52" s="162"/>
      <c r="F52" s="52"/>
      <c r="G52" s="151"/>
      <c r="H52" s="71">
        <f t="shared" si="10"/>
        <v>0</v>
      </c>
      <c r="I52" s="103"/>
      <c r="J52" s="72"/>
      <c r="K52" s="131">
        <f t="shared" si="15"/>
        <v>0</v>
      </c>
      <c r="L52" s="1"/>
    </row>
    <row r="53" spans="1:12" ht="11" hidden="1" thickBot="1" x14ac:dyDescent="0.3">
      <c r="A53" s="43"/>
      <c r="B53" s="17"/>
      <c r="C53" s="79"/>
      <c r="D53" s="54"/>
      <c r="E53" s="54"/>
      <c r="F53" s="56"/>
      <c r="G53" s="127"/>
      <c r="H53" s="80">
        <f t="shared" si="10"/>
        <v>0</v>
      </c>
      <c r="I53" s="135"/>
      <c r="J53" s="81"/>
      <c r="K53" s="131">
        <f t="shared" si="15"/>
        <v>0</v>
      </c>
      <c r="L53" s="1"/>
    </row>
    <row r="54" spans="1:12" s="11" customFormat="1" ht="13.5" thickBot="1" x14ac:dyDescent="0.4">
      <c r="A54" s="29" t="s">
        <v>8</v>
      </c>
      <c r="B54" s="13"/>
      <c r="C54" s="84">
        <f>SUM(C48:C53,C47,C43,C30,C19)</f>
        <v>1152</v>
      </c>
      <c r="D54" s="68">
        <f t="shared" ref="D54:K54" si="16">SUM(D48:D53,D47,D43,D30,D19)</f>
        <v>725.5</v>
      </c>
      <c r="E54" s="156">
        <f t="shared" si="16"/>
        <v>8</v>
      </c>
      <c r="F54" s="157">
        <f t="shared" si="16"/>
        <v>8</v>
      </c>
      <c r="G54" s="155">
        <f t="shared" si="16"/>
        <v>228</v>
      </c>
      <c r="H54" s="83">
        <f t="shared" si="16"/>
        <v>2037.5</v>
      </c>
      <c r="I54" s="82">
        <f t="shared" si="16"/>
        <v>1146.5</v>
      </c>
      <c r="J54" s="84">
        <f t="shared" si="16"/>
        <v>635</v>
      </c>
      <c r="K54" s="105">
        <f t="shared" si="16"/>
        <v>481</v>
      </c>
    </row>
    <row r="55" spans="1:12" x14ac:dyDescent="0.25">
      <c r="A55" s="30" t="s">
        <v>6</v>
      </c>
    </row>
    <row r="56" spans="1:12" x14ac:dyDescent="0.25">
      <c r="A56" s="133" t="s">
        <v>66</v>
      </c>
    </row>
    <row r="71" spans="1:12" s="2" customFormat="1" x14ac:dyDescent="0.25">
      <c r="A71" s="7"/>
      <c r="B71" s="9"/>
      <c r="L71" s="36"/>
    </row>
    <row r="93" spans="1:10" x14ac:dyDescent="0.25">
      <c r="A93" s="1"/>
      <c r="B93" s="1"/>
      <c r="J93" s="1"/>
    </row>
    <row r="94" spans="1:10" x14ac:dyDescent="0.25">
      <c r="A94" s="1"/>
      <c r="B94" s="1"/>
      <c r="J94" s="1"/>
    </row>
    <row r="437" spans="1:12" x14ac:dyDescent="0.25">
      <c r="A437" s="1"/>
      <c r="B437" s="1"/>
      <c r="J437" s="1"/>
      <c r="L437" s="1"/>
    </row>
    <row r="438" spans="1:12" x14ac:dyDescent="0.25">
      <c r="A438" s="1"/>
      <c r="B438" s="1"/>
      <c r="J438" s="1"/>
      <c r="L438" s="1"/>
    </row>
    <row r="439" spans="1:12" x14ac:dyDescent="0.25">
      <c r="A439" s="1"/>
      <c r="B439" s="1"/>
      <c r="J439" s="1"/>
      <c r="L439" s="1"/>
    </row>
    <row r="440" spans="1:12" x14ac:dyDescent="0.25">
      <c r="A440" s="1"/>
      <c r="B440" s="1"/>
      <c r="J440" s="1"/>
      <c r="L440" s="1"/>
    </row>
    <row r="441" spans="1:12" x14ac:dyDescent="0.25">
      <c r="A441" s="1"/>
      <c r="B441" s="1"/>
      <c r="J441" s="1"/>
      <c r="L441" s="1"/>
    </row>
    <row r="442" spans="1:12" x14ac:dyDescent="0.25">
      <c r="A442" s="1"/>
      <c r="B442" s="1"/>
      <c r="J442" s="1"/>
      <c r="L442" s="1"/>
    </row>
    <row r="443" spans="1:12" x14ac:dyDescent="0.25">
      <c r="A443" s="1"/>
      <c r="B443" s="1"/>
      <c r="J443" s="1"/>
      <c r="L443" s="1"/>
    </row>
    <row r="444" spans="1:12" x14ac:dyDescent="0.25">
      <c r="A444" s="1"/>
      <c r="B444" s="1"/>
      <c r="J444" s="1"/>
      <c r="L444" s="1"/>
    </row>
    <row r="445" spans="1:12" x14ac:dyDescent="0.25">
      <c r="A445" s="1"/>
      <c r="B445" s="1"/>
      <c r="J445" s="1"/>
      <c r="L445" s="1"/>
    </row>
    <row r="446" spans="1:12" x14ac:dyDescent="0.25">
      <c r="A446" s="1"/>
      <c r="B446" s="1"/>
      <c r="J446" s="1"/>
      <c r="L446" s="1"/>
    </row>
    <row r="447" spans="1:12" x14ac:dyDescent="0.25">
      <c r="A447" s="1"/>
      <c r="B447" s="1"/>
      <c r="J447" s="1"/>
      <c r="L447" s="1"/>
    </row>
  </sheetData>
  <protectedRanges>
    <protectedRange password="8915" sqref="B48:B53 B8:B18 A57:A66 B20:B29 B44:B46 B55:H66 K55:L66 B31 B34:B42" name="Ops Input Range_2_3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7:C7 K7 G7:H7" name="Ops Input Range_5_1_2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8:C14 G22:H25 H21 D29:H29 H26 F8:F14 D48:H51 G20:H20 C52:H53 D46:H46 C17:H18 E28:H28 D35:H42 E44:H45 G27:H27 E31:H34" name="Ops Input Range_3_7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21 G26 C15:H16" name="Ops Input Range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8:E14" name="Ops Input Range_3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46 C48:C51 C31 C20 C29 C37:C42" name="Ops Input Range_3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4:C36" name="Ops Input Range_3_3_2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55:I66" name="Ops Input Range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7:I18 I44:I46 I48:I53 I31:I42 I20:I29" name="Ops Input Range_3_2_1_3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5:I16" name="Ops Input Range_2_1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" name="Ops Input Range_5_1_1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55:J66" name="Ops Input Range_2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" name="Ops Input Range_5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17:J18 J44:J46 J48:J53 J31:J42" name="Ops Input Range_3_2_1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15:J16" name="Ops Input Range_2_1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8:H14" name="Ops Input Range_3_2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8:I14" name="Ops Input Range_3_2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8:J14" name="Ops Input Range_3_2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7:F7" name="Ops Input Range_5_2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D28" name="Ops Input Range_3_4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21:C28" name="Ops Input Range_3_3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2" name="Ops Input Range_3_3_4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3" name="Ops Input Range_3_3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44:C45" name="Ops Input Range_3_3_3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32:B33" name="Ops Input Range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0:F20 E21:F27" name="Ops Input Range_3_7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1:D27" name="Ops Input Range_3_4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1 D34" name="Ops Input Range_3_7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32:D33" name="Ops Input Range_3_5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44:D45" name="Ops Input Range_3_6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A56" name="Ops Input Range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7" name="Ops Input Range_5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</protectedRanges>
  <customSheetViews>
    <customSheetView guid="{E66DD038-934B-4580-9413-F11ED6F466FC}">
      <pane xSplit="1" ySplit="3" topLeftCell="B31" activePane="bottomRight" state="frozen"/>
      <selection pane="bottomRight" activeCell="B4" sqref="B4"/>
      <pageMargins left="0" right="0" top="0.25" bottom="0" header="0" footer="0"/>
      <pageSetup paperSize="5" scale="88" orientation="landscape"/>
    </customSheetView>
    <customSheetView guid="{8AA843C0-49DA-459E-B6ED-ADB9F3739B18}">
      <pane xSplit="1" ySplit="3" topLeftCell="B31" activePane="bottomRight" state="frozen"/>
      <selection pane="bottomRight" activeCell="D35" sqref="D35"/>
      <pageMargins left="0" right="0" top="0.25" bottom="0" header="0" footer="0"/>
      <pageSetup paperSize="5" scale="88" orientation="landscape"/>
    </customSheetView>
  </customSheetViews>
  <conditionalFormatting sqref="F8:F12 G20 F31:G36 F44:G46 F48:G53 G22:G25 G27">
    <cfRule type="cellIs" dxfId="9" priority="3" operator="lessThan">
      <formula>0</formula>
    </cfRule>
  </conditionalFormatting>
  <conditionalFormatting sqref="G8:G12">
    <cfRule type="cellIs" dxfId="8" priority="2" operator="lessThan">
      <formula>0</formula>
    </cfRule>
  </conditionalFormatting>
  <conditionalFormatting sqref="F20:F27">
    <cfRule type="cellIs" dxfId="7" priority="1" operator="lessThan">
      <formula>0</formula>
    </cfRule>
  </conditionalFormatting>
  <pageMargins left="0" right="0" top="0.25" bottom="0" header="0" footer="0"/>
  <pageSetup paperSize="5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59999389629810485"/>
  </sheetPr>
  <dimension ref="A1:L447"/>
  <sheetViews>
    <sheetView zoomScale="110" zoomScaleNormal="110" workbookViewId="0">
      <pane xSplit="1" ySplit="7" topLeftCell="B31" activePane="bottomRight" state="frozen"/>
      <selection activeCell="D1" sqref="D1"/>
      <selection pane="topRight" activeCell="D1" sqref="D1"/>
      <selection pane="bottomLeft" activeCell="D1" sqref="D1"/>
      <selection pane="bottomRight" activeCell="A49" sqref="A49:K49"/>
    </sheetView>
  </sheetViews>
  <sheetFormatPr defaultColWidth="9.1796875" defaultRowHeight="10.5" x14ac:dyDescent="0.25"/>
  <cols>
    <col min="1" max="1" width="26.54296875" style="183" bestFit="1" customWidth="1"/>
    <col min="2" max="2" width="16.54296875" style="185" bestFit="1" customWidth="1"/>
    <col min="3" max="3" width="7.81640625" style="178" customWidth="1"/>
    <col min="4" max="4" width="11.54296875" style="178" customWidth="1"/>
    <col min="5" max="5" width="10.1796875" style="178" customWidth="1"/>
    <col min="6" max="6" width="10.54296875" style="178" customWidth="1"/>
    <col min="7" max="7" width="11.54296875" style="178" customWidth="1"/>
    <col min="8" max="8" width="9" style="178" bestFit="1" customWidth="1"/>
    <col min="9" max="9" width="9" style="178" customWidth="1"/>
    <col min="10" max="10" width="10.54296875" style="180" customWidth="1"/>
    <col min="11" max="11" width="9" style="178" customWidth="1"/>
    <col min="12" max="12" width="17.1796875" style="204" bestFit="1" customWidth="1"/>
    <col min="13" max="13" width="3.7265625" style="178" customWidth="1"/>
    <col min="14" max="243" width="11.453125" style="178" customWidth="1"/>
    <col min="244" max="16384" width="9.1796875" style="178"/>
  </cols>
  <sheetData>
    <row r="1" spans="1:12" ht="13" x14ac:dyDescent="0.25">
      <c r="A1" s="257" t="s">
        <v>25</v>
      </c>
      <c r="B1" s="256" t="str">
        <f>'[3]West Summary'!B1</f>
        <v>Mar. 25</v>
      </c>
      <c r="C1" s="246" t="s">
        <v>9</v>
      </c>
      <c r="D1" s="311" t="str">
        <f>'[3]West Summary'!D1</f>
        <v>3.3.25 (Opening Stock)</v>
      </c>
      <c r="E1" s="241"/>
    </row>
    <row r="2" spans="1:12" s="315" customFormat="1" ht="13" x14ac:dyDescent="0.25">
      <c r="A2" s="317"/>
      <c r="B2" s="318"/>
      <c r="C2" s="246"/>
      <c r="D2" s="311"/>
      <c r="E2" s="241"/>
      <c r="J2" s="316"/>
      <c r="L2" s="204"/>
    </row>
    <row r="3" spans="1:12" s="315" customFormat="1" ht="15.5" x14ac:dyDescent="0.35">
      <c r="A3" s="317"/>
      <c r="B3" s="320" t="s">
        <v>95</v>
      </c>
      <c r="C3" s="246"/>
      <c r="D3" s="319" t="s">
        <v>97</v>
      </c>
      <c r="E3" s="241"/>
      <c r="F3" s="323" t="s">
        <v>99</v>
      </c>
      <c r="J3" s="316"/>
      <c r="L3" s="204"/>
    </row>
    <row r="4" spans="1:12" s="315" customFormat="1" ht="15.5" x14ac:dyDescent="0.35">
      <c r="A4" s="317"/>
      <c r="B4" s="321" t="s">
        <v>96</v>
      </c>
      <c r="C4" s="246"/>
      <c r="D4" s="322" t="s">
        <v>98</v>
      </c>
      <c r="E4" s="241"/>
      <c r="F4" s="324" t="s">
        <v>100</v>
      </c>
      <c r="J4" s="316"/>
      <c r="L4" s="204"/>
    </row>
    <row r="5" spans="1:12" s="315" customFormat="1" ht="13" x14ac:dyDescent="0.25">
      <c r="A5" s="317"/>
      <c r="B5" s="318"/>
      <c r="C5" s="246"/>
      <c r="D5" s="311"/>
      <c r="E5" s="241"/>
      <c r="J5" s="316"/>
      <c r="L5" s="204"/>
    </row>
    <row r="6" spans="1:12" s="181" customFormat="1" ht="11" thickBot="1" x14ac:dyDescent="0.4">
      <c r="B6" s="187"/>
      <c r="J6" s="189"/>
      <c r="L6" s="205"/>
    </row>
    <row r="7" spans="1:12" s="182" customFormat="1" ht="42.5" thickBot="1" x14ac:dyDescent="0.4">
      <c r="A7" s="201" t="s">
        <v>7</v>
      </c>
      <c r="B7" s="202" t="s">
        <v>1</v>
      </c>
      <c r="C7" s="197" t="s">
        <v>10</v>
      </c>
      <c r="D7" s="196" t="s">
        <v>71</v>
      </c>
      <c r="E7" s="286" t="s">
        <v>40</v>
      </c>
      <c r="F7" s="287" t="s">
        <v>41</v>
      </c>
      <c r="G7" s="259" t="s">
        <v>12</v>
      </c>
      <c r="H7" s="203" t="s">
        <v>11</v>
      </c>
      <c r="I7" s="203" t="s">
        <v>38</v>
      </c>
      <c r="J7" s="247" t="s">
        <v>30</v>
      </c>
      <c r="K7" s="207" t="s">
        <v>13</v>
      </c>
      <c r="L7" s="182" t="s">
        <v>0</v>
      </c>
    </row>
    <row r="8" spans="1:12" ht="11" thickBot="1" x14ac:dyDescent="0.3">
      <c r="A8" s="472" t="str">
        <f>'[3]West Summary'!A4</f>
        <v>8BBU - 8B BUSHELING 5'</v>
      </c>
      <c r="B8" s="473"/>
      <c r="C8" s="474"/>
      <c r="D8" s="475"/>
      <c r="E8" s="476"/>
      <c r="F8" s="477"/>
      <c r="G8" s="478"/>
      <c r="H8" s="503">
        <f>SUM(C8:D8,G9,F8)-E8</f>
        <v>0</v>
      </c>
      <c r="I8" s="480"/>
      <c r="J8" s="481"/>
      <c r="K8" s="332">
        <f>H8-J8</f>
        <v>0</v>
      </c>
      <c r="L8" s="178"/>
    </row>
    <row r="9" spans="1:12" ht="11" thickBot="1" x14ac:dyDescent="0.3">
      <c r="A9" s="208" t="str">
        <f>'[3]West Summary'!A5</f>
        <v>8B - 8B (BUSHELING UNPREPARED)</v>
      </c>
      <c r="B9" s="191"/>
      <c r="C9" s="227"/>
      <c r="D9" s="213"/>
      <c r="E9" s="243"/>
      <c r="F9" s="214"/>
      <c r="G9" s="284"/>
      <c r="H9" s="233"/>
      <c r="I9" s="250">
        <f>(C9+D9+F9)-(E9+G9)</f>
        <v>0</v>
      </c>
      <c r="J9" s="283"/>
      <c r="K9" s="253"/>
      <c r="L9" s="178"/>
    </row>
    <row r="10" spans="1:12" ht="11" thickBot="1" x14ac:dyDescent="0.3">
      <c r="A10" s="208" t="str">
        <f>'[3]West Summary'!A7</f>
        <v>PUNC - MADIX PUNCHINGS</v>
      </c>
      <c r="B10" s="191"/>
      <c r="C10" s="227"/>
      <c r="D10" s="213"/>
      <c r="E10" s="243"/>
      <c r="F10" s="215"/>
      <c r="G10" s="288"/>
      <c r="H10" s="225">
        <f>SUM(C10:D10,F10)-E10</f>
        <v>0</v>
      </c>
      <c r="I10" s="250"/>
      <c r="J10" s="272"/>
      <c r="K10" s="253">
        <f t="shared" ref="K10:K53" si="0">H10-J10</f>
        <v>0</v>
      </c>
      <c r="L10" s="178"/>
    </row>
    <row r="11" spans="1:12" ht="11" thickBot="1" x14ac:dyDescent="0.3">
      <c r="A11" s="208" t="str">
        <f>'[3]West Summary'!A8</f>
        <v>PUNC - MADIX SLUGS</v>
      </c>
      <c r="B11" s="191"/>
      <c r="C11" s="227"/>
      <c r="D11" s="213"/>
      <c r="E11" s="243"/>
      <c r="F11" s="215"/>
      <c r="G11" s="288"/>
      <c r="H11" s="225">
        <f>SUM(C11:D11,F11)-E11</f>
        <v>0</v>
      </c>
      <c r="I11" s="250"/>
      <c r="J11" s="272"/>
      <c r="K11" s="253">
        <f t="shared" si="0"/>
        <v>0</v>
      </c>
      <c r="L11" s="178"/>
    </row>
    <row r="12" spans="1:12" ht="11" thickBot="1" x14ac:dyDescent="0.3">
      <c r="A12" s="285" t="str">
        <f>'[3]West Summary'!A9</f>
        <v>PUNC - DIAMOND PUNCHINGS</v>
      </c>
      <c r="B12" s="191"/>
      <c r="C12" s="227"/>
      <c r="D12" s="213"/>
      <c r="E12" s="243"/>
      <c r="F12" s="215"/>
      <c r="G12" s="288"/>
      <c r="H12" s="225">
        <f>SUM(C12:D12,F12)-E12</f>
        <v>0</v>
      </c>
      <c r="I12" s="250"/>
      <c r="J12" s="272"/>
      <c r="K12" s="253">
        <f t="shared" si="0"/>
        <v>0</v>
      </c>
      <c r="L12" s="178"/>
    </row>
    <row r="13" spans="1:12" hidden="1" x14ac:dyDescent="0.25">
      <c r="A13" s="209"/>
      <c r="B13" s="191"/>
      <c r="C13" s="227"/>
      <c r="D13" s="213"/>
      <c r="E13" s="243"/>
      <c r="F13" s="215"/>
      <c r="G13" s="288"/>
      <c r="H13" s="225">
        <f>SUM(C13:D13,F13)-E13</f>
        <v>0</v>
      </c>
      <c r="I13" s="250"/>
      <c r="J13" s="275"/>
      <c r="K13" s="253">
        <f t="shared" si="0"/>
        <v>0</v>
      </c>
      <c r="L13" s="178"/>
    </row>
    <row r="14" spans="1:12" hidden="1" x14ac:dyDescent="0.25">
      <c r="A14" s="209"/>
      <c r="B14" s="191"/>
      <c r="C14" s="227"/>
      <c r="D14" s="213"/>
      <c r="E14" s="243"/>
      <c r="F14" s="215"/>
      <c r="G14" s="288"/>
      <c r="H14" s="225">
        <f>SUM(C14:D14,F14)-E14</f>
        <v>0</v>
      </c>
      <c r="I14" s="250"/>
      <c r="J14" s="275"/>
      <c r="K14" s="253">
        <f t="shared" si="0"/>
        <v>0</v>
      </c>
      <c r="L14" s="178"/>
    </row>
    <row r="15" spans="1:12" hidden="1" x14ac:dyDescent="0.25">
      <c r="A15" s="209"/>
      <c r="B15" s="191"/>
      <c r="C15" s="227"/>
      <c r="D15" s="213"/>
      <c r="E15" s="213"/>
      <c r="F15" s="215"/>
      <c r="G15" s="288"/>
      <c r="H15" s="225">
        <f t="shared" ref="H15:H18" si="1">SUM(C15:F15)</f>
        <v>0</v>
      </c>
      <c r="I15" s="250"/>
      <c r="J15" s="226"/>
      <c r="K15" s="260">
        <f t="shared" si="0"/>
        <v>0</v>
      </c>
      <c r="L15" s="178"/>
    </row>
    <row r="16" spans="1:12" hidden="1" x14ac:dyDescent="0.25">
      <c r="A16" s="209"/>
      <c r="B16" s="191"/>
      <c r="C16" s="227"/>
      <c r="D16" s="213"/>
      <c r="E16" s="213"/>
      <c r="F16" s="215"/>
      <c r="G16" s="288"/>
      <c r="H16" s="225">
        <f t="shared" si="1"/>
        <v>0</v>
      </c>
      <c r="I16" s="250"/>
      <c r="J16" s="226"/>
      <c r="K16" s="260">
        <f t="shared" si="0"/>
        <v>0</v>
      </c>
      <c r="L16" s="178"/>
    </row>
    <row r="17" spans="1:12" hidden="1" x14ac:dyDescent="0.25">
      <c r="A17" s="209"/>
      <c r="B17" s="191"/>
      <c r="C17" s="227"/>
      <c r="D17" s="213"/>
      <c r="E17" s="213"/>
      <c r="F17" s="215"/>
      <c r="G17" s="288"/>
      <c r="H17" s="225">
        <f t="shared" si="1"/>
        <v>0</v>
      </c>
      <c r="I17" s="250"/>
      <c r="J17" s="226"/>
      <c r="K17" s="260">
        <f t="shared" si="0"/>
        <v>0</v>
      </c>
      <c r="L17" s="178"/>
    </row>
    <row r="18" spans="1:12" hidden="1" x14ac:dyDescent="0.25">
      <c r="A18" s="210"/>
      <c r="B18" s="192"/>
      <c r="C18" s="234"/>
      <c r="D18" s="216"/>
      <c r="E18" s="216"/>
      <c r="F18" s="218"/>
      <c r="G18" s="265"/>
      <c r="H18" s="229">
        <f t="shared" si="1"/>
        <v>0</v>
      </c>
      <c r="I18" s="251"/>
      <c r="J18" s="230"/>
      <c r="K18" s="260">
        <f t="shared" si="0"/>
        <v>0</v>
      </c>
      <c r="L18" s="178"/>
    </row>
    <row r="19" spans="1:12" s="189" customFormat="1" ht="11" thickBot="1" x14ac:dyDescent="0.4">
      <c r="A19" s="198" t="s">
        <v>5</v>
      </c>
      <c r="B19" s="193"/>
      <c r="C19" s="232">
        <f t="shared" ref="C19:K19" si="2">SUM(C8:C18)</f>
        <v>0</v>
      </c>
      <c r="D19" s="219">
        <f t="shared" si="2"/>
        <v>0</v>
      </c>
      <c r="E19" s="219">
        <f t="shared" si="2"/>
        <v>0</v>
      </c>
      <c r="F19" s="220">
        <f t="shared" si="2"/>
        <v>0</v>
      </c>
      <c r="G19" s="289">
        <f t="shared" si="2"/>
        <v>0</v>
      </c>
      <c r="H19" s="277">
        <f t="shared" si="2"/>
        <v>0</v>
      </c>
      <c r="I19" s="231">
        <f>SUM(I8:I18)</f>
        <v>0</v>
      </c>
      <c r="J19" s="232">
        <f t="shared" ref="J19" si="3">SUM(J8:J18)</f>
        <v>0</v>
      </c>
      <c r="K19" s="232">
        <f t="shared" si="2"/>
        <v>0</v>
      </c>
    </row>
    <row r="20" spans="1:12" ht="11" thickBot="1" x14ac:dyDescent="0.3">
      <c r="A20" s="493" t="str">
        <f>'[3]West Summary'!A16</f>
        <v>HMS1</v>
      </c>
      <c r="B20" s="494"/>
      <c r="C20" s="495"/>
      <c r="D20" s="496"/>
      <c r="E20" s="497">
        <v>0</v>
      </c>
      <c r="F20" s="477">
        <v>225</v>
      </c>
      <c r="G20" s="498"/>
      <c r="H20" s="489">
        <f>SUM(C20:D20,F20)-E20</f>
        <v>225</v>
      </c>
      <c r="I20" s="482"/>
      <c r="J20" s="489"/>
      <c r="K20" s="336">
        <f t="shared" ref="K20:K21" si="4">H20-J20</f>
        <v>225</v>
      </c>
      <c r="L20" s="178"/>
    </row>
    <row r="21" spans="1:12" ht="11" thickBot="1" x14ac:dyDescent="0.3">
      <c r="A21" s="493" t="str">
        <f>'[3]West Summary'!A17</f>
        <v>HMS 1/2 - HMS PREPARED</v>
      </c>
      <c r="B21" s="473"/>
      <c r="C21" s="495">
        <v>19</v>
      </c>
      <c r="D21" s="496">
        <v>50</v>
      </c>
      <c r="E21" s="497">
        <v>294</v>
      </c>
      <c r="F21" s="477"/>
      <c r="G21" s="499"/>
      <c r="H21" s="479">
        <f>SUM(C21:D21,G22:G25,F21)-E21</f>
        <v>0</v>
      </c>
      <c r="I21" s="333"/>
      <c r="J21" s="489"/>
      <c r="K21" s="336">
        <f t="shared" si="4"/>
        <v>0</v>
      </c>
      <c r="L21" s="178"/>
    </row>
    <row r="22" spans="1:12" x14ac:dyDescent="0.25">
      <c r="A22" s="211" t="str">
        <f>'[3]West Summary'!A18</f>
        <v>HMSB - HMS UNPREPARED</v>
      </c>
      <c r="B22" s="191"/>
      <c r="C22" s="227">
        <v>40</v>
      </c>
      <c r="D22" s="213"/>
      <c r="E22" s="243"/>
      <c r="F22" s="214"/>
      <c r="G22" s="278"/>
      <c r="H22" s="249"/>
      <c r="I22" s="249">
        <f>(C22+D22+F22)-(E22+G22)</f>
        <v>40</v>
      </c>
      <c r="J22" s="274"/>
      <c r="K22" s="260"/>
      <c r="L22" s="178" t="s">
        <v>44</v>
      </c>
    </row>
    <row r="23" spans="1:12" x14ac:dyDescent="0.25">
      <c r="A23" s="211" t="str">
        <f>'[3]West Summary'!A19</f>
        <v>OSHE - FERROUS SHEAR</v>
      </c>
      <c r="B23" s="191"/>
      <c r="C23" s="227">
        <v>90</v>
      </c>
      <c r="D23" s="213">
        <v>135</v>
      </c>
      <c r="E23" s="243"/>
      <c r="F23" s="214"/>
      <c r="G23" s="279">
        <v>225</v>
      </c>
      <c r="H23" s="250"/>
      <c r="I23" s="249">
        <f>(C23+D23+F23)-(E23+G23)</f>
        <v>0</v>
      </c>
      <c r="J23" s="275"/>
      <c r="K23" s="260"/>
      <c r="L23" s="178"/>
    </row>
    <row r="24" spans="1:12" x14ac:dyDescent="0.25">
      <c r="A24" s="211" t="str">
        <f>'[3]West Summary'!A20</f>
        <v>RBAR - REINFORCING BAR</v>
      </c>
      <c r="B24" s="191"/>
      <c r="C24" s="227"/>
      <c r="D24" s="213"/>
      <c r="E24" s="243"/>
      <c r="F24" s="214"/>
      <c r="G24" s="279"/>
      <c r="H24" s="250"/>
      <c r="I24" s="249">
        <f>(C24+D24+F24)-(E24+G24)</f>
        <v>0</v>
      </c>
      <c r="J24" s="275"/>
      <c r="K24" s="260"/>
      <c r="L24" s="178"/>
    </row>
    <row r="25" spans="1:12" ht="11" thickBot="1" x14ac:dyDescent="0.3">
      <c r="A25" s="211" t="str">
        <f>'[3]West Summary'!A21</f>
        <v>OSC - HBC</v>
      </c>
      <c r="B25" s="191"/>
      <c r="C25" s="227"/>
      <c r="D25" s="213"/>
      <c r="E25" s="243"/>
      <c r="F25" s="214"/>
      <c r="G25" s="280"/>
      <c r="H25" s="251"/>
      <c r="I25" s="270">
        <f>(C25+D25+F25)-(E25+G25)</f>
        <v>0</v>
      </c>
      <c r="J25" s="276"/>
      <c r="K25" s="261"/>
      <c r="L25" s="178"/>
    </row>
    <row r="26" spans="1:12" ht="11" thickBot="1" x14ac:dyDescent="0.3">
      <c r="A26" s="493" t="str">
        <f>'[3]West Summary'!A22</f>
        <v>PGCS - 3' P&amp;S</v>
      </c>
      <c r="B26" s="473"/>
      <c r="C26" s="482">
        <v>1</v>
      </c>
      <c r="D26" s="483"/>
      <c r="E26" s="484"/>
      <c r="F26" s="490"/>
      <c r="G26" s="498"/>
      <c r="H26" s="479">
        <f>SUM(C26:D26,G27:G28,F26)-E26</f>
        <v>1</v>
      </c>
      <c r="I26" s="333"/>
      <c r="J26" s="504">
        <v>0</v>
      </c>
      <c r="K26" s="336">
        <f t="shared" ref="K26" si="5">H26-J26</f>
        <v>1</v>
      </c>
      <c r="L26" s="178"/>
    </row>
    <row r="27" spans="1:12" x14ac:dyDescent="0.25">
      <c r="A27" s="211" t="str">
        <f>'[3]West Summary'!A23</f>
        <v>OSPG - UNPREPARED P&amp;S</v>
      </c>
      <c r="B27" s="191"/>
      <c r="C27" s="227"/>
      <c r="D27" s="213"/>
      <c r="E27" s="243"/>
      <c r="F27" s="214"/>
      <c r="G27" s="278"/>
      <c r="H27" s="249"/>
      <c r="I27" s="249">
        <f>(C27+D27+F27)-(E27+G27)</f>
        <v>0</v>
      </c>
      <c r="J27" s="274"/>
      <c r="K27" s="307"/>
      <c r="L27" s="178"/>
    </row>
    <row r="28" spans="1:12" ht="11" thickBot="1" x14ac:dyDescent="0.3">
      <c r="A28" s="211" t="str">
        <f>'[3]West Summary'!A24</f>
        <v>PGB -Plate &amp; Struct Burning</v>
      </c>
      <c r="B28" s="191"/>
      <c r="C28" s="227"/>
      <c r="D28" s="213"/>
      <c r="E28" s="243"/>
      <c r="F28" s="214"/>
      <c r="G28" s="281"/>
      <c r="H28" s="250"/>
      <c r="I28" s="249">
        <f>(C28+D28+F28)-(E28+G28)</f>
        <v>0</v>
      </c>
      <c r="J28" s="275"/>
      <c r="K28" s="260"/>
      <c r="L28" s="178"/>
    </row>
    <row r="29" spans="1:12" x14ac:dyDescent="0.25">
      <c r="A29" s="211"/>
      <c r="B29" s="192"/>
      <c r="C29" s="234"/>
      <c r="D29" s="216"/>
      <c r="E29" s="244"/>
      <c r="F29" s="218"/>
      <c r="G29" s="290"/>
      <c r="H29" s="229"/>
      <c r="I29" s="249">
        <f>(C29+D29+F29)-(E29+G29)</f>
        <v>0</v>
      </c>
      <c r="J29" s="276"/>
      <c r="K29" s="261"/>
      <c r="L29" s="178"/>
    </row>
    <row r="30" spans="1:12" s="189" customFormat="1" ht="11" thickBot="1" x14ac:dyDescent="0.4">
      <c r="A30" s="198" t="s">
        <v>3</v>
      </c>
      <c r="B30" s="193"/>
      <c r="C30" s="232">
        <f>SUM(C20:C29)</f>
        <v>150</v>
      </c>
      <c r="D30" s="219">
        <f t="shared" ref="D30:K30" si="6">SUM(D20:D29)</f>
        <v>185</v>
      </c>
      <c r="E30" s="219">
        <f t="shared" si="6"/>
        <v>294</v>
      </c>
      <c r="F30" s="220">
        <f t="shared" si="6"/>
        <v>225</v>
      </c>
      <c r="G30" s="289">
        <f t="shared" si="6"/>
        <v>225</v>
      </c>
      <c r="H30" s="231">
        <f t="shared" si="6"/>
        <v>226</v>
      </c>
      <c r="I30" s="231">
        <f t="shared" si="6"/>
        <v>40</v>
      </c>
      <c r="J30" s="273">
        <f t="shared" si="6"/>
        <v>0</v>
      </c>
      <c r="K30" s="232">
        <f t="shared" si="6"/>
        <v>226</v>
      </c>
    </row>
    <row r="31" spans="1:12" ht="11" thickBot="1" x14ac:dyDescent="0.3">
      <c r="A31" s="211" t="str">
        <f>'[3]West Summary'!A27</f>
        <v>9A - CAST IRON PREPARED</v>
      </c>
      <c r="B31" s="194"/>
      <c r="C31" s="242"/>
      <c r="D31" s="212"/>
      <c r="E31" s="245"/>
      <c r="F31" s="222"/>
      <c r="G31" s="292"/>
      <c r="H31" s="233">
        <f t="shared" ref="H31:H37" si="7">SUM(C31:D31,F31)-E31</f>
        <v>0</v>
      </c>
      <c r="I31" s="249"/>
      <c r="J31" s="272"/>
      <c r="K31" s="260">
        <f t="shared" si="0"/>
        <v>0</v>
      </c>
      <c r="L31" s="178"/>
    </row>
    <row r="32" spans="1:12" ht="11" hidden="1" thickBot="1" x14ac:dyDescent="0.3">
      <c r="A32" s="211" t="str">
        <f>'[3]West Summary'!A28</f>
        <v>9A - Cast Iron Gear Boxes</v>
      </c>
      <c r="B32" s="195" t="str">
        <f>'[3]West Summary'!B28</f>
        <v>Cast Iron Gear Boxes</v>
      </c>
      <c r="C32" s="242"/>
      <c r="D32" s="212"/>
      <c r="E32" s="245"/>
      <c r="F32" s="222"/>
      <c r="G32" s="292"/>
      <c r="H32" s="233">
        <f t="shared" si="7"/>
        <v>0</v>
      </c>
      <c r="I32" s="249"/>
      <c r="J32" s="272"/>
      <c r="K32" s="261">
        <f t="shared" si="0"/>
        <v>0</v>
      </c>
      <c r="L32" s="178"/>
    </row>
    <row r="33" spans="1:12" ht="11" thickBot="1" x14ac:dyDescent="0.3">
      <c r="A33" s="396" t="str">
        <f>'[3]West Summary'!A29</f>
        <v>9BHUB -  FOUNDRY CAST</v>
      </c>
      <c r="B33" s="397" t="str">
        <f>'[3]West Summary'!B29</f>
        <v>Hubs and Rotors</v>
      </c>
      <c r="C33" s="398">
        <v>7</v>
      </c>
      <c r="D33" s="399"/>
      <c r="E33" s="400"/>
      <c r="F33" s="401"/>
      <c r="G33" s="402"/>
      <c r="H33" s="403">
        <f t="shared" si="7"/>
        <v>7</v>
      </c>
      <c r="I33" s="404"/>
      <c r="J33" s="500"/>
      <c r="K33" s="337">
        <f t="shared" si="0"/>
        <v>7</v>
      </c>
      <c r="L33" s="282"/>
    </row>
    <row r="34" spans="1:12" x14ac:dyDescent="0.25">
      <c r="A34" s="211" t="str">
        <f>'[3]West Summary'!A30</f>
        <v>7B - STEEL TURNINGS</v>
      </c>
      <c r="B34" s="191"/>
      <c r="C34" s="227">
        <v>2</v>
      </c>
      <c r="D34" s="213"/>
      <c r="E34" s="243"/>
      <c r="F34" s="215"/>
      <c r="G34" s="288"/>
      <c r="H34" s="225">
        <f t="shared" si="7"/>
        <v>2</v>
      </c>
      <c r="I34" s="250"/>
      <c r="J34" s="274"/>
      <c r="K34" s="307">
        <f t="shared" si="0"/>
        <v>2</v>
      </c>
      <c r="L34" s="178"/>
    </row>
    <row r="35" spans="1:12" x14ac:dyDescent="0.25">
      <c r="A35" s="211" t="str">
        <f>'[3]West Summary'!A31</f>
        <v>Slag / Scale</v>
      </c>
      <c r="B35" s="191"/>
      <c r="C35" s="227"/>
      <c r="D35" s="213"/>
      <c r="E35" s="243"/>
      <c r="F35" s="215"/>
      <c r="G35" s="288"/>
      <c r="H35" s="225">
        <f t="shared" si="7"/>
        <v>0</v>
      </c>
      <c r="I35" s="250"/>
      <c r="J35" s="275"/>
      <c r="K35" s="260">
        <f t="shared" si="0"/>
        <v>0</v>
      </c>
      <c r="L35" s="178"/>
    </row>
    <row r="36" spans="1:12" x14ac:dyDescent="0.25">
      <c r="A36" s="211" t="str">
        <f>'[3]West Summary'!A32</f>
        <v>4B - #1 - 1/2 Bundles</v>
      </c>
      <c r="B36" s="191"/>
      <c r="C36" s="227"/>
      <c r="D36" s="213"/>
      <c r="E36" s="243"/>
      <c r="F36" s="215"/>
      <c r="G36" s="288"/>
      <c r="H36" s="225">
        <f t="shared" si="7"/>
        <v>0</v>
      </c>
      <c r="I36" s="250"/>
      <c r="J36" s="275"/>
      <c r="K36" s="260">
        <f t="shared" si="0"/>
        <v>0</v>
      </c>
      <c r="L36" s="178"/>
    </row>
    <row r="37" spans="1:12" hidden="1" x14ac:dyDescent="0.25">
      <c r="A37" s="211"/>
      <c r="B37" s="191"/>
      <c r="C37" s="227"/>
      <c r="D37" s="213"/>
      <c r="E37" s="243"/>
      <c r="F37" s="215"/>
      <c r="G37" s="288"/>
      <c r="H37" s="225">
        <f t="shared" si="7"/>
        <v>0</v>
      </c>
      <c r="I37" s="250"/>
      <c r="J37" s="275"/>
      <c r="K37" s="260">
        <f t="shared" si="0"/>
        <v>0</v>
      </c>
      <c r="L37" s="178"/>
    </row>
    <row r="38" spans="1:12" hidden="1" x14ac:dyDescent="0.25">
      <c r="A38" s="211"/>
      <c r="B38" s="191"/>
      <c r="C38" s="227"/>
      <c r="D38" s="213"/>
      <c r="E38" s="213"/>
      <c r="F38" s="215"/>
      <c r="G38" s="288"/>
      <c r="H38" s="225">
        <f t="shared" ref="H38:H53" si="8">SUM(C38:F38)</f>
        <v>0</v>
      </c>
      <c r="I38" s="250"/>
      <c r="J38" s="226"/>
      <c r="K38" s="260">
        <f t="shared" si="0"/>
        <v>0</v>
      </c>
      <c r="L38" s="178"/>
    </row>
    <row r="39" spans="1:12" hidden="1" x14ac:dyDescent="0.25">
      <c r="A39" s="211"/>
      <c r="B39" s="191"/>
      <c r="C39" s="227"/>
      <c r="D39" s="213"/>
      <c r="E39" s="213"/>
      <c r="F39" s="215"/>
      <c r="G39" s="288"/>
      <c r="H39" s="225">
        <f t="shared" si="8"/>
        <v>0</v>
      </c>
      <c r="I39" s="250"/>
      <c r="J39" s="226"/>
      <c r="K39" s="260">
        <f t="shared" si="0"/>
        <v>0</v>
      </c>
      <c r="L39" s="178"/>
    </row>
    <row r="40" spans="1:12" hidden="1" x14ac:dyDescent="0.25">
      <c r="A40" s="211"/>
      <c r="B40" s="191"/>
      <c r="C40" s="227"/>
      <c r="D40" s="213"/>
      <c r="E40" s="213"/>
      <c r="F40" s="215"/>
      <c r="G40" s="288"/>
      <c r="H40" s="225">
        <f t="shared" si="8"/>
        <v>0</v>
      </c>
      <c r="I40" s="250"/>
      <c r="J40" s="226"/>
      <c r="K40" s="260">
        <f t="shared" si="0"/>
        <v>0</v>
      </c>
      <c r="L40" s="178"/>
    </row>
    <row r="41" spans="1:12" hidden="1" x14ac:dyDescent="0.25">
      <c r="A41" s="211"/>
      <c r="B41" s="191"/>
      <c r="C41" s="227"/>
      <c r="D41" s="213"/>
      <c r="E41" s="213"/>
      <c r="F41" s="215"/>
      <c r="G41" s="288"/>
      <c r="H41" s="225">
        <f t="shared" si="8"/>
        <v>0</v>
      </c>
      <c r="I41" s="250"/>
      <c r="J41" s="226"/>
      <c r="K41" s="260">
        <f t="shared" si="0"/>
        <v>0</v>
      </c>
      <c r="L41" s="178"/>
    </row>
    <row r="42" spans="1:12" hidden="1" x14ac:dyDescent="0.25">
      <c r="A42" s="211"/>
      <c r="B42" s="192"/>
      <c r="C42" s="234"/>
      <c r="D42" s="216"/>
      <c r="E42" s="216"/>
      <c r="F42" s="218"/>
      <c r="G42" s="265"/>
      <c r="H42" s="229">
        <f t="shared" si="8"/>
        <v>0</v>
      </c>
      <c r="I42" s="251"/>
      <c r="J42" s="230"/>
      <c r="K42" s="261">
        <f t="shared" si="0"/>
        <v>0</v>
      </c>
      <c r="L42" s="178"/>
    </row>
    <row r="43" spans="1:12" s="189" customFormat="1" x14ac:dyDescent="0.35">
      <c r="A43" s="198" t="s">
        <v>2</v>
      </c>
      <c r="B43" s="193"/>
      <c r="C43" s="232">
        <f>SUM(C31:C42)</f>
        <v>9</v>
      </c>
      <c r="D43" s="219">
        <f t="shared" ref="D43:K43" si="9">SUM(D31:D42)</f>
        <v>0</v>
      </c>
      <c r="E43" s="219">
        <f t="shared" si="9"/>
        <v>0</v>
      </c>
      <c r="F43" s="220">
        <f t="shared" si="9"/>
        <v>0</v>
      </c>
      <c r="G43" s="289">
        <f t="shared" si="9"/>
        <v>0</v>
      </c>
      <c r="H43" s="231">
        <f t="shared" si="9"/>
        <v>9</v>
      </c>
      <c r="I43" s="231">
        <f t="shared" si="9"/>
        <v>0</v>
      </c>
      <c r="J43" s="232">
        <f t="shared" si="9"/>
        <v>0</v>
      </c>
      <c r="K43" s="232">
        <f t="shared" si="9"/>
        <v>9</v>
      </c>
    </row>
    <row r="44" spans="1:12" x14ac:dyDescent="0.25">
      <c r="A44" s="376" t="str">
        <f>'[3]West Summary'!A40</f>
        <v>Frag Feed (RTIN)</v>
      </c>
      <c r="B44" s="377"/>
      <c r="C44" s="378">
        <v>128</v>
      </c>
      <c r="D44" s="379">
        <v>225</v>
      </c>
      <c r="E44" s="380"/>
      <c r="F44" s="381"/>
      <c r="G44" s="393"/>
      <c r="H44" s="394">
        <f>SUM(C44:D44,F44)-E44</f>
        <v>353</v>
      </c>
      <c r="I44" s="411"/>
      <c r="J44" s="412"/>
      <c r="K44" s="338">
        <f>H44-J44</f>
        <v>353</v>
      </c>
      <c r="L44" s="178" t="s">
        <v>80</v>
      </c>
    </row>
    <row r="45" spans="1:12" x14ac:dyDescent="0.25">
      <c r="A45" s="413" t="str">
        <f>'[3]West Summary'!A41</f>
        <v>TINST</v>
      </c>
      <c r="B45" s="414"/>
      <c r="C45" s="415">
        <v>13</v>
      </c>
      <c r="D45" s="416">
        <v>80</v>
      </c>
      <c r="E45" s="417"/>
      <c r="F45" s="418">
        <v>69</v>
      </c>
      <c r="G45" s="419"/>
      <c r="H45" s="420">
        <f>SUM(C45:D45,F45)-E45</f>
        <v>162</v>
      </c>
      <c r="I45" s="388"/>
      <c r="J45" s="421"/>
      <c r="K45" s="339">
        <f>H45-J45</f>
        <v>162</v>
      </c>
      <c r="L45" s="178"/>
    </row>
    <row r="46" spans="1:12" x14ac:dyDescent="0.25">
      <c r="A46" s="422" t="str">
        <f>'[3]West Summary'!A42</f>
        <v>FFHMS</v>
      </c>
      <c r="B46" s="423"/>
      <c r="C46" s="424"/>
      <c r="D46" s="425"/>
      <c r="E46" s="426"/>
      <c r="F46" s="427"/>
      <c r="G46" s="419"/>
      <c r="H46" s="428">
        <f>SUM(C46:D46,F46)-E46</f>
        <v>0</v>
      </c>
      <c r="I46" s="388"/>
      <c r="J46" s="421"/>
      <c r="K46" s="341">
        <f>H46-J46</f>
        <v>0</v>
      </c>
      <c r="L46" s="267"/>
    </row>
    <row r="47" spans="1:12" s="189" customFormat="1" x14ac:dyDescent="0.35">
      <c r="A47" s="198" t="s">
        <v>4</v>
      </c>
      <c r="B47" s="193"/>
      <c r="C47" s="232">
        <f>SUM(C44:C46)</f>
        <v>141</v>
      </c>
      <c r="D47" s="219">
        <f t="shared" ref="D47:K47" si="10">SUM(D44:D46)</f>
        <v>305</v>
      </c>
      <c r="E47" s="219">
        <f t="shared" si="10"/>
        <v>0</v>
      </c>
      <c r="F47" s="220">
        <f t="shared" si="10"/>
        <v>69</v>
      </c>
      <c r="G47" s="289">
        <f t="shared" si="10"/>
        <v>0</v>
      </c>
      <c r="H47" s="231">
        <f t="shared" si="10"/>
        <v>515</v>
      </c>
      <c r="I47" s="231">
        <f t="shared" ref="I47" si="11">SUM(I35:I46)</f>
        <v>0</v>
      </c>
      <c r="J47" s="232">
        <f t="shared" ref="J47" si="12">SUM(J44:J46)</f>
        <v>0</v>
      </c>
      <c r="K47" s="232">
        <f t="shared" si="10"/>
        <v>515</v>
      </c>
    </row>
    <row r="48" spans="1:12" x14ac:dyDescent="0.25">
      <c r="A48" s="211" t="str">
        <f>'[3]West Summary'!A44</f>
        <v>Bonus</v>
      </c>
      <c r="B48" s="194"/>
      <c r="C48" s="242"/>
      <c r="D48" s="212"/>
      <c r="E48" s="245"/>
      <c r="F48" s="222"/>
      <c r="G48" s="292"/>
      <c r="H48" s="233">
        <f>SUM(C48:D48,F48)-E48</f>
        <v>0</v>
      </c>
      <c r="I48" s="249"/>
      <c r="J48" s="274"/>
      <c r="K48" s="260">
        <f t="shared" si="0"/>
        <v>0</v>
      </c>
      <c r="L48" s="178"/>
    </row>
    <row r="49" spans="1:12" ht="11" thickBot="1" x14ac:dyDescent="0.3">
      <c r="A49" s="493" t="str">
        <f>'[3]West Summary'!A45</f>
        <v>Rail Crop</v>
      </c>
      <c r="B49" s="473"/>
      <c r="C49" s="482"/>
      <c r="D49" s="483"/>
      <c r="E49" s="484"/>
      <c r="F49" s="490"/>
      <c r="G49" s="491"/>
      <c r="H49" s="492">
        <f>SUM(C49:D49,F49)-E49</f>
        <v>0</v>
      </c>
      <c r="I49" s="488"/>
      <c r="J49" s="336"/>
      <c r="K49" s="336">
        <f t="shared" si="0"/>
        <v>0</v>
      </c>
      <c r="L49" s="178"/>
    </row>
    <row r="50" spans="1:12" ht="11" hidden="1" thickBot="1" x14ac:dyDescent="0.3">
      <c r="A50" s="211"/>
      <c r="B50" s="191"/>
      <c r="C50" s="227"/>
      <c r="D50" s="213"/>
      <c r="E50" s="243"/>
      <c r="F50" s="215"/>
      <c r="G50" s="288"/>
      <c r="H50" s="225">
        <f>SUM(C50:D50,F50)-E50</f>
        <v>0</v>
      </c>
      <c r="I50" s="250"/>
      <c r="J50" s="275"/>
      <c r="K50" s="260">
        <f t="shared" si="0"/>
        <v>0</v>
      </c>
      <c r="L50" s="178"/>
    </row>
    <row r="51" spans="1:12" ht="11" hidden="1" thickBot="1" x14ac:dyDescent="0.3">
      <c r="A51" s="211"/>
      <c r="B51" s="191"/>
      <c r="C51" s="227"/>
      <c r="D51" s="213"/>
      <c r="E51" s="243"/>
      <c r="F51" s="215"/>
      <c r="G51" s="288"/>
      <c r="H51" s="225">
        <f>SUM(C51:D51,F51)-E51</f>
        <v>0</v>
      </c>
      <c r="I51" s="250"/>
      <c r="J51" s="275"/>
      <c r="K51" s="260">
        <f t="shared" si="0"/>
        <v>0</v>
      </c>
      <c r="L51" s="178"/>
    </row>
    <row r="52" spans="1:12" ht="11" hidden="1" thickBot="1" x14ac:dyDescent="0.3">
      <c r="A52" s="211"/>
      <c r="B52" s="191"/>
      <c r="C52" s="227"/>
      <c r="D52" s="213"/>
      <c r="E52" s="213"/>
      <c r="F52" s="215"/>
      <c r="G52" s="288"/>
      <c r="H52" s="225">
        <f t="shared" si="8"/>
        <v>0</v>
      </c>
      <c r="I52" s="250"/>
      <c r="J52" s="226"/>
      <c r="K52" s="227">
        <f t="shared" si="0"/>
        <v>0</v>
      </c>
      <c r="L52" s="178"/>
    </row>
    <row r="53" spans="1:12" ht="11" hidden="1" thickBot="1" x14ac:dyDescent="0.3">
      <c r="A53" s="211"/>
      <c r="B53" s="192"/>
      <c r="C53" s="234"/>
      <c r="D53" s="216"/>
      <c r="E53" s="216"/>
      <c r="F53" s="218"/>
      <c r="G53" s="265"/>
      <c r="H53" s="235">
        <f t="shared" si="8"/>
        <v>0</v>
      </c>
      <c r="I53" s="271"/>
      <c r="J53" s="236"/>
      <c r="K53" s="227">
        <f t="shared" si="0"/>
        <v>0</v>
      </c>
      <c r="L53" s="178"/>
    </row>
    <row r="54" spans="1:12" s="188" customFormat="1" ht="13.5" thickBot="1" x14ac:dyDescent="0.4">
      <c r="A54" s="199" t="s">
        <v>8</v>
      </c>
      <c r="B54" s="190"/>
      <c r="C54" s="240">
        <f>SUM(C48:C53,C47,C43,C30,C19)</f>
        <v>300</v>
      </c>
      <c r="D54" s="223">
        <f t="shared" ref="D54:J54" si="13">SUM(D48:D53,D47,D43,D30,D19)</f>
        <v>490</v>
      </c>
      <c r="E54" s="294">
        <f t="shared" si="13"/>
        <v>294</v>
      </c>
      <c r="F54" s="295">
        <f t="shared" si="13"/>
        <v>294</v>
      </c>
      <c r="G54" s="293">
        <f t="shared" si="13"/>
        <v>225</v>
      </c>
      <c r="H54" s="239">
        <f t="shared" si="13"/>
        <v>750</v>
      </c>
      <c r="I54" s="238">
        <f t="shared" si="13"/>
        <v>40</v>
      </c>
      <c r="J54" s="240">
        <f t="shared" si="13"/>
        <v>0</v>
      </c>
      <c r="K54" s="240">
        <f>SUM(K48:K53,K47,K43,K30,K19)</f>
        <v>750</v>
      </c>
    </row>
    <row r="55" spans="1:12" x14ac:dyDescent="0.25">
      <c r="A55" s="200" t="s">
        <v>6</v>
      </c>
    </row>
    <row r="71" spans="1:12" s="179" customFormat="1" x14ac:dyDescent="0.25">
      <c r="A71" s="184"/>
      <c r="B71" s="186"/>
      <c r="L71" s="206"/>
    </row>
    <row r="93" spans="1:10" x14ac:dyDescent="0.25">
      <c r="A93" s="178"/>
      <c r="B93" s="178"/>
      <c r="J93" s="178"/>
    </row>
    <row r="94" spans="1:10" x14ac:dyDescent="0.25">
      <c r="A94" s="178"/>
      <c r="B94" s="178"/>
      <c r="J94" s="178"/>
    </row>
    <row r="437" spans="1:12" x14ac:dyDescent="0.25">
      <c r="A437" s="178"/>
      <c r="B437" s="178"/>
      <c r="J437" s="178"/>
      <c r="L437" s="178"/>
    </row>
    <row r="438" spans="1:12" x14ac:dyDescent="0.25">
      <c r="A438" s="178"/>
      <c r="B438" s="178"/>
      <c r="J438" s="178"/>
      <c r="L438" s="178"/>
    </row>
    <row r="439" spans="1:12" x14ac:dyDescent="0.25">
      <c r="A439" s="178"/>
      <c r="B439" s="178"/>
      <c r="J439" s="178"/>
      <c r="L439" s="178"/>
    </row>
    <row r="440" spans="1:12" x14ac:dyDescent="0.25">
      <c r="A440" s="178"/>
      <c r="B440" s="178"/>
      <c r="J440" s="178"/>
      <c r="L440" s="178"/>
    </row>
    <row r="441" spans="1:12" x14ac:dyDescent="0.25">
      <c r="A441" s="178"/>
      <c r="B441" s="178"/>
      <c r="J441" s="178"/>
      <c r="L441" s="178"/>
    </row>
    <row r="442" spans="1:12" x14ac:dyDescent="0.25">
      <c r="A442" s="178"/>
      <c r="B442" s="178"/>
      <c r="J442" s="178"/>
      <c r="L442" s="178"/>
    </row>
    <row r="443" spans="1:12" x14ac:dyDescent="0.25">
      <c r="A443" s="178"/>
      <c r="B443" s="178"/>
      <c r="J443" s="178"/>
      <c r="L443" s="178"/>
    </row>
    <row r="444" spans="1:12" x14ac:dyDescent="0.25">
      <c r="A444" s="178"/>
      <c r="B444" s="178"/>
      <c r="J444" s="178"/>
      <c r="L444" s="178"/>
    </row>
    <row r="445" spans="1:12" x14ac:dyDescent="0.25">
      <c r="A445" s="178"/>
      <c r="B445" s="178"/>
      <c r="J445" s="178"/>
      <c r="L445" s="178"/>
    </row>
    <row r="446" spans="1:12" x14ac:dyDescent="0.25">
      <c r="A446" s="178"/>
      <c r="B446" s="178"/>
      <c r="J446" s="178"/>
      <c r="L446" s="178"/>
    </row>
    <row r="447" spans="1:12" x14ac:dyDescent="0.25">
      <c r="A447" s="178"/>
      <c r="B447" s="178"/>
      <c r="J447" s="178"/>
      <c r="L447" s="178"/>
    </row>
  </sheetData>
  <protectedRanges>
    <protectedRange password="8915" sqref="B48:B53 B8:B18 A56:A66 B55:H66 B20:B29 B44:B46 K55:L66 B31 B34:B42" name="Ops Input Range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7:C7 K7 G7:H7" name="Ops Input Range_5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8:F14 C17:H18 C46 C48:H53 C31:H42 C20:H20 E26:F26 C27:H29 H21:H26 G44:H46" name="Ops Input Range_3_1_5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5:H16 G26" name="Ops Input Range_2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55:I66" name="Ops Input Range_2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7:I18 I44:I46 I48:I53 I31:I42 I20:I29" name="Ops Input Range_3_2_1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5:I16" name="Ops Input Range_2_1_2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" name="Ops Input Range_5_1_1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55:J66" name="Ops Input Range_2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" name="Ops Input Range_5_1_1_2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17:J18 J44:J46 J48:J53 J31:J42" name="Ops Input Range_3_2_1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15:J16" name="Ops Input Range_2_1_2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8:H14" name="Ops Input Range_3_2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8:I14" name="Ops Input Range_3_2_1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8:J14" name="Ops Input Range_3_2_1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7:F7" name="Ops Input Range_5_2_1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26:D26 C21:C25" name="Ops Input Range_3_1_2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44:C45" name="Ops Input Range_3_1_3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F21 E24:G25 F22:G23" name="Ops Input Range_3_1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21" name="Ops Input Range_2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4:D25" name="Ops Input Range_3_1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21:E23" name="Ops Input Range_3_1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1:D23" name="Ops Input Range_3_1_1_1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46:F46 E44:F45" name="Ops Input Range_3_1_4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44:D45" name="Ops Input Range_3_1_3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32:B33" name="Ops Input Range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7" name="Ops Input Range_5_1_1_2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</protectedRanges>
  <customSheetViews>
    <customSheetView guid="{E66DD038-934B-4580-9413-F11ED6F466FC}">
      <pane xSplit="1" ySplit="3" topLeftCell="B4" activePane="bottomRight" state="frozen"/>
      <selection pane="bottomRight" activeCell="B4" sqref="B4"/>
      <pageMargins left="0" right="0" top="0.25" bottom="0" header="0" footer="0"/>
      <pageSetup paperSize="5" scale="85" orientation="landscape"/>
    </customSheetView>
    <customSheetView guid="{8AA843C0-49DA-459E-B6ED-ADB9F3739B18}">
      <pane xSplit="1" ySplit="3" topLeftCell="B4" activePane="bottomRight" state="frozen"/>
      <selection pane="bottomRight" activeCell="D35" sqref="D35"/>
      <pageMargins left="0" right="0" top="0.25" bottom="0" header="0" footer="0"/>
      <pageSetup paperSize="5" scale="85" orientation="landscape"/>
    </customSheetView>
  </customSheetViews>
  <conditionalFormatting sqref="F8:F12 F20:G20 F31:G36 G44:G46 F48:G53 F27:G27 F26">
    <cfRule type="cellIs" dxfId="6" priority="4" operator="lessThan">
      <formula>0</formula>
    </cfRule>
  </conditionalFormatting>
  <conditionalFormatting sqref="G8:G12">
    <cfRule type="cellIs" dxfId="5" priority="3" operator="lessThan">
      <formula>0</formula>
    </cfRule>
  </conditionalFormatting>
  <conditionalFormatting sqref="F22:G25 F21">
    <cfRule type="cellIs" dxfId="4" priority="2" operator="lessThan">
      <formula>0</formula>
    </cfRule>
  </conditionalFormatting>
  <conditionalFormatting sqref="F44:F46">
    <cfRule type="cellIs" dxfId="3" priority="1" operator="lessThan">
      <formula>0</formula>
    </cfRule>
  </conditionalFormatting>
  <pageMargins left="0" right="0" top="0.25" bottom="0" header="0" footer="0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N447"/>
  <sheetViews>
    <sheetView zoomScale="110" zoomScaleNormal="110" workbookViewId="0">
      <pane xSplit="1" ySplit="7" topLeftCell="B28" activePane="bottomRight" state="frozen"/>
      <selection activeCell="D1" sqref="D1"/>
      <selection pane="topRight" activeCell="D1" sqref="D1"/>
      <selection pane="bottomLeft" activeCell="D1" sqref="D1"/>
      <selection pane="bottomRight" activeCell="L48" sqref="L48"/>
    </sheetView>
  </sheetViews>
  <sheetFormatPr defaultColWidth="9.1796875" defaultRowHeight="10.5" x14ac:dyDescent="0.25"/>
  <cols>
    <col min="1" max="1" width="26.54296875" style="183" bestFit="1" customWidth="1"/>
    <col min="2" max="2" width="16.54296875" style="185" bestFit="1" customWidth="1"/>
    <col min="3" max="3" width="7.81640625" style="178" customWidth="1"/>
    <col min="4" max="6" width="10.1796875" style="178" customWidth="1"/>
    <col min="7" max="7" width="11.81640625" style="178" customWidth="1"/>
    <col min="8" max="8" width="9" style="178" bestFit="1" customWidth="1"/>
    <col min="9" max="9" width="9" style="178" customWidth="1"/>
    <col min="10" max="10" width="10.54296875" style="180" customWidth="1"/>
    <col min="11" max="11" width="9" style="178" customWidth="1"/>
    <col min="12" max="12" width="23.26953125" style="204" customWidth="1"/>
    <col min="13" max="13" width="3.7265625" style="178" customWidth="1"/>
    <col min="14" max="243" width="11.453125" style="178" customWidth="1"/>
    <col min="244" max="16384" width="9.1796875" style="178"/>
  </cols>
  <sheetData>
    <row r="1" spans="1:14" ht="13" x14ac:dyDescent="0.25">
      <c r="A1" s="257" t="s">
        <v>24</v>
      </c>
      <c r="B1" s="256" t="str">
        <f>'[4]West Summary'!B1</f>
        <v>Mar. 25</v>
      </c>
      <c r="C1" s="246" t="s">
        <v>9</v>
      </c>
      <c r="D1" s="311" t="str">
        <f>'[4]West Summary'!D1</f>
        <v>3.3.25 (Opening Stock)</v>
      </c>
      <c r="E1" s="241"/>
    </row>
    <row r="2" spans="1:14" s="315" customFormat="1" ht="13" x14ac:dyDescent="0.25">
      <c r="A2" s="317"/>
      <c r="B2" s="318"/>
      <c r="C2" s="246"/>
      <c r="D2" s="311"/>
      <c r="E2" s="241"/>
      <c r="J2" s="316"/>
      <c r="L2" s="204"/>
    </row>
    <row r="3" spans="1:14" s="315" customFormat="1" ht="15.5" x14ac:dyDescent="0.35">
      <c r="A3" s="317"/>
      <c r="B3" s="320" t="s">
        <v>95</v>
      </c>
      <c r="C3" s="246"/>
      <c r="D3" s="319" t="s">
        <v>97</v>
      </c>
      <c r="E3" s="241"/>
      <c r="F3" s="323" t="s">
        <v>99</v>
      </c>
      <c r="J3" s="316"/>
      <c r="L3" s="204"/>
    </row>
    <row r="4" spans="1:14" s="315" customFormat="1" ht="15.5" x14ac:dyDescent="0.35">
      <c r="A4" s="317"/>
      <c r="B4" s="321" t="s">
        <v>96</v>
      </c>
      <c r="C4" s="246"/>
      <c r="D4" s="322" t="s">
        <v>98</v>
      </c>
      <c r="E4" s="241"/>
      <c r="F4" s="324" t="s">
        <v>100</v>
      </c>
      <c r="J4" s="316"/>
      <c r="L4" s="204"/>
    </row>
    <row r="5" spans="1:14" s="315" customFormat="1" ht="13" x14ac:dyDescent="0.25">
      <c r="A5" s="317"/>
      <c r="B5" s="318"/>
      <c r="C5" s="246"/>
      <c r="D5" s="311"/>
      <c r="E5" s="241"/>
      <c r="J5" s="316"/>
      <c r="L5" s="204"/>
    </row>
    <row r="6" spans="1:14" s="181" customFormat="1" ht="11" thickBot="1" x14ac:dyDescent="0.4">
      <c r="B6" s="187"/>
      <c r="J6" s="189"/>
      <c r="L6" s="205"/>
    </row>
    <row r="7" spans="1:14" s="182" customFormat="1" ht="42.5" thickBot="1" x14ac:dyDescent="0.4">
      <c r="A7" s="201" t="s">
        <v>7</v>
      </c>
      <c r="B7" s="202" t="s">
        <v>1</v>
      </c>
      <c r="C7" s="197" t="s">
        <v>10</v>
      </c>
      <c r="D7" s="196" t="s">
        <v>71</v>
      </c>
      <c r="E7" s="286" t="s">
        <v>40</v>
      </c>
      <c r="F7" s="287" t="s">
        <v>41</v>
      </c>
      <c r="G7" s="259" t="s">
        <v>12</v>
      </c>
      <c r="H7" s="203" t="s">
        <v>11</v>
      </c>
      <c r="I7" s="203" t="s">
        <v>38</v>
      </c>
      <c r="J7" s="247" t="s">
        <v>30</v>
      </c>
      <c r="K7" s="207" t="s">
        <v>13</v>
      </c>
      <c r="L7" s="182" t="s">
        <v>0</v>
      </c>
    </row>
    <row r="8" spans="1:14" ht="11" thickBot="1" x14ac:dyDescent="0.3">
      <c r="A8" s="505" t="str">
        <f>'[4]West Summary'!A4</f>
        <v>8BBU - 8B BUSHELING 5'</v>
      </c>
      <c r="B8" s="506"/>
      <c r="C8" s="507"/>
      <c r="D8" s="508"/>
      <c r="E8" s="509"/>
      <c r="F8" s="510"/>
      <c r="G8" s="511"/>
      <c r="H8" s="512">
        <f>SUM(C8:D8,G9,F8)-E8</f>
        <v>0</v>
      </c>
      <c r="I8" s="513"/>
      <c r="J8" s="514"/>
      <c r="K8" s="515">
        <f>H8-J8</f>
        <v>0</v>
      </c>
      <c r="L8" s="178"/>
    </row>
    <row r="9" spans="1:14" ht="11" thickBot="1" x14ac:dyDescent="0.3">
      <c r="A9" s="208" t="str">
        <f>'[4]West Summary'!A5</f>
        <v>8B - 8B (BUSHELING UNPREPARED)</v>
      </c>
      <c r="B9" s="191"/>
      <c r="C9" s="227"/>
      <c r="D9" s="213"/>
      <c r="E9" s="243"/>
      <c r="F9" s="214"/>
      <c r="G9" s="284"/>
      <c r="H9" s="233"/>
      <c r="I9" s="250">
        <f>(C9+D9+F9)-(E9+G9)</f>
        <v>0</v>
      </c>
      <c r="J9" s="283"/>
      <c r="K9" s="253"/>
      <c r="L9" s="178"/>
    </row>
    <row r="10" spans="1:14" ht="11" thickBot="1" x14ac:dyDescent="0.3">
      <c r="A10" s="208" t="str">
        <f>'[4]West Summary'!A7</f>
        <v>PUNC - MADIX PUNCHINGS</v>
      </c>
      <c r="B10" s="191"/>
      <c r="C10" s="227"/>
      <c r="D10" s="213"/>
      <c r="E10" s="243"/>
      <c r="F10" s="215"/>
      <c r="G10" s="288"/>
      <c r="H10" s="225">
        <f>SUM(C10:D10,F10)-E10</f>
        <v>0</v>
      </c>
      <c r="I10" s="250"/>
      <c r="J10" s="272"/>
      <c r="K10" s="253">
        <f t="shared" ref="K10:K53" si="0">H10-J10</f>
        <v>0</v>
      </c>
      <c r="L10" s="178"/>
    </row>
    <row r="11" spans="1:14" ht="11" thickBot="1" x14ac:dyDescent="0.3">
      <c r="A11" s="208" t="str">
        <f>'[4]West Summary'!A8</f>
        <v>PUNC - MADIX SLUGS</v>
      </c>
      <c r="B11" s="191"/>
      <c r="C11" s="227"/>
      <c r="D11" s="213"/>
      <c r="E11" s="243"/>
      <c r="F11" s="215"/>
      <c r="G11" s="288"/>
      <c r="H11" s="225">
        <f>SUM(C11:D11,F11)-E11</f>
        <v>0</v>
      </c>
      <c r="I11" s="250"/>
      <c r="J11" s="272"/>
      <c r="K11" s="253">
        <f t="shared" si="0"/>
        <v>0</v>
      </c>
      <c r="L11" s="178"/>
    </row>
    <row r="12" spans="1:14" ht="11" thickBot="1" x14ac:dyDescent="0.3">
      <c r="A12" s="285" t="str">
        <f>'[4]West Summary'!A9</f>
        <v>PUNC - DIAMOND PUNCHINGS</v>
      </c>
      <c r="B12" s="191"/>
      <c r="C12" s="227"/>
      <c r="D12" s="213"/>
      <c r="E12" s="243"/>
      <c r="F12" s="215"/>
      <c r="G12" s="288"/>
      <c r="H12" s="225">
        <f>SUM(C12:D12,F12)-E12</f>
        <v>0</v>
      </c>
      <c r="I12" s="250"/>
      <c r="J12" s="272"/>
      <c r="K12" s="253">
        <f t="shared" si="0"/>
        <v>0</v>
      </c>
      <c r="L12" s="178"/>
    </row>
    <row r="13" spans="1:14" hidden="1" x14ac:dyDescent="0.25">
      <c r="A13" s="209"/>
      <c r="B13" s="191"/>
      <c r="C13" s="227"/>
      <c r="D13" s="213"/>
      <c r="E13" s="243"/>
      <c r="F13" s="215"/>
      <c r="G13" s="288"/>
      <c r="H13" s="225">
        <f>SUM(C13:D13,F13)-E13</f>
        <v>0</v>
      </c>
      <c r="I13" s="250"/>
      <c r="J13" s="275"/>
      <c r="K13" s="253">
        <f t="shared" si="0"/>
        <v>0</v>
      </c>
      <c r="L13" s="178"/>
      <c r="N13" s="185"/>
    </row>
    <row r="14" spans="1:14" hidden="1" x14ac:dyDescent="0.25">
      <c r="A14" s="209"/>
      <c r="B14" s="191"/>
      <c r="C14" s="227"/>
      <c r="D14" s="213"/>
      <c r="E14" s="243"/>
      <c r="F14" s="215"/>
      <c r="G14" s="288"/>
      <c r="H14" s="225">
        <f>SUM(C14:D14,F14)-E14</f>
        <v>0</v>
      </c>
      <c r="I14" s="250"/>
      <c r="J14" s="275"/>
      <c r="K14" s="253">
        <f t="shared" si="0"/>
        <v>0</v>
      </c>
      <c r="L14" s="178"/>
    </row>
    <row r="15" spans="1:14" hidden="1" x14ac:dyDescent="0.25">
      <c r="A15" s="209"/>
      <c r="B15" s="191"/>
      <c r="C15" s="227"/>
      <c r="D15" s="213"/>
      <c r="E15" s="213"/>
      <c r="F15" s="215"/>
      <c r="G15" s="288"/>
      <c r="H15" s="225">
        <f t="shared" ref="H15:H18" si="1">SUM(C15:F15)</f>
        <v>0</v>
      </c>
      <c r="I15" s="250"/>
      <c r="J15" s="226"/>
      <c r="K15" s="260">
        <f t="shared" si="0"/>
        <v>0</v>
      </c>
      <c r="L15" s="178"/>
    </row>
    <row r="16" spans="1:14" hidden="1" x14ac:dyDescent="0.25">
      <c r="A16" s="209"/>
      <c r="B16" s="191"/>
      <c r="C16" s="227"/>
      <c r="D16" s="213"/>
      <c r="E16" s="213"/>
      <c r="F16" s="215"/>
      <c r="G16" s="288"/>
      <c r="H16" s="225">
        <f t="shared" si="1"/>
        <v>0</v>
      </c>
      <c r="I16" s="250"/>
      <c r="J16" s="226"/>
      <c r="K16" s="260">
        <f t="shared" si="0"/>
        <v>0</v>
      </c>
      <c r="L16" s="178"/>
    </row>
    <row r="17" spans="1:13" hidden="1" x14ac:dyDescent="0.25">
      <c r="A17" s="209"/>
      <c r="B17" s="191"/>
      <c r="C17" s="227"/>
      <c r="D17" s="213"/>
      <c r="E17" s="213"/>
      <c r="F17" s="215"/>
      <c r="G17" s="288"/>
      <c r="H17" s="225">
        <f t="shared" si="1"/>
        <v>0</v>
      </c>
      <c r="I17" s="250"/>
      <c r="J17" s="226"/>
      <c r="K17" s="260">
        <f t="shared" si="0"/>
        <v>0</v>
      </c>
      <c r="L17" s="178"/>
    </row>
    <row r="18" spans="1:13" hidden="1" x14ac:dyDescent="0.25">
      <c r="A18" s="210"/>
      <c r="B18" s="192"/>
      <c r="C18" s="234"/>
      <c r="D18" s="216"/>
      <c r="E18" s="216"/>
      <c r="F18" s="218"/>
      <c r="G18" s="265"/>
      <c r="H18" s="229">
        <f t="shared" si="1"/>
        <v>0</v>
      </c>
      <c r="I18" s="251"/>
      <c r="J18" s="230"/>
      <c r="K18" s="260">
        <f t="shared" si="0"/>
        <v>0</v>
      </c>
      <c r="L18" s="178"/>
    </row>
    <row r="19" spans="1:13" s="189" customFormat="1" ht="11" thickBot="1" x14ac:dyDescent="0.4">
      <c r="A19" s="198" t="s">
        <v>5</v>
      </c>
      <c r="B19" s="193"/>
      <c r="C19" s="232">
        <f t="shared" ref="C19:K19" si="2">SUM(C8:C18)</f>
        <v>0</v>
      </c>
      <c r="D19" s="219">
        <f t="shared" si="2"/>
        <v>0</v>
      </c>
      <c r="E19" s="219">
        <f t="shared" si="2"/>
        <v>0</v>
      </c>
      <c r="F19" s="220">
        <f t="shared" si="2"/>
        <v>0</v>
      </c>
      <c r="G19" s="289">
        <f t="shared" si="2"/>
        <v>0</v>
      </c>
      <c r="H19" s="277">
        <f t="shared" si="2"/>
        <v>0</v>
      </c>
      <c r="I19" s="231">
        <f>SUM(I8:I18)</f>
        <v>0</v>
      </c>
      <c r="J19" s="232">
        <f t="shared" ref="J19" si="3">SUM(J8:J18)</f>
        <v>0</v>
      </c>
      <c r="K19" s="232">
        <f t="shared" si="2"/>
        <v>0</v>
      </c>
    </row>
    <row r="20" spans="1:13" ht="11" thickBot="1" x14ac:dyDescent="0.3">
      <c r="A20" s="211" t="str">
        <f>'[4]West Summary'!A16</f>
        <v>HMS1</v>
      </c>
      <c r="B20" s="194"/>
      <c r="C20" s="242"/>
      <c r="D20" s="212">
        <v>25</v>
      </c>
      <c r="E20" s="245"/>
      <c r="F20" s="222">
        <v>267</v>
      </c>
      <c r="G20" s="291"/>
      <c r="H20" s="248">
        <f>SUM(C20:D20,F20)-E20</f>
        <v>292</v>
      </c>
      <c r="I20" s="227"/>
      <c r="J20" s="272">
        <v>28</v>
      </c>
      <c r="K20" s="340">
        <f t="shared" ref="K20:K26" si="4">H20-J20</f>
        <v>264</v>
      </c>
      <c r="L20" s="178"/>
    </row>
    <row r="21" spans="1:13" ht="11" thickBot="1" x14ac:dyDescent="0.3">
      <c r="A21" s="211" t="str">
        <f>'[4]West Summary'!A17</f>
        <v>HMS 1/2 - HMS PREPARED</v>
      </c>
      <c r="B21" s="191"/>
      <c r="C21" s="242">
        <v>48</v>
      </c>
      <c r="D21" s="212">
        <v>60</v>
      </c>
      <c r="E21" s="245">
        <v>267</v>
      </c>
      <c r="F21" s="222"/>
      <c r="G21" s="258"/>
      <c r="H21" s="248">
        <f>SUM(C21:D21,G22:G25,F21)-E21</f>
        <v>36</v>
      </c>
      <c r="I21" s="253"/>
      <c r="J21" s="272"/>
      <c r="K21" s="340">
        <f t="shared" si="4"/>
        <v>36</v>
      </c>
      <c r="L21" s="178" t="s">
        <v>86</v>
      </c>
    </row>
    <row r="22" spans="1:13" x14ac:dyDescent="0.25">
      <c r="A22" s="211" t="str">
        <f>'[4]West Summary'!A18</f>
        <v>HMSB - HMS UNPREPARED</v>
      </c>
      <c r="B22" s="191"/>
      <c r="C22" s="227">
        <v>127</v>
      </c>
      <c r="D22" s="213">
        <v>15</v>
      </c>
      <c r="E22" s="243"/>
      <c r="F22" s="214"/>
      <c r="G22" s="278">
        <v>80</v>
      </c>
      <c r="H22" s="249"/>
      <c r="I22" s="249">
        <f>(C22+D22+F22)-(E22+G22)</f>
        <v>62</v>
      </c>
      <c r="J22" s="274"/>
      <c r="K22" s="260"/>
      <c r="L22" s="204" t="s">
        <v>81</v>
      </c>
    </row>
    <row r="23" spans="1:13" x14ac:dyDescent="0.25">
      <c r="A23" s="211" t="str">
        <f>'[4]West Summary'!A19</f>
        <v>OSHE - FERROUS SHEAR</v>
      </c>
      <c r="B23" s="191"/>
      <c r="C23" s="227">
        <v>133</v>
      </c>
      <c r="D23" s="213">
        <v>80</v>
      </c>
      <c r="E23" s="243"/>
      <c r="F23" s="214"/>
      <c r="G23" s="279">
        <v>115</v>
      </c>
      <c r="H23" s="250"/>
      <c r="I23" s="249">
        <f>(C23+D23+F23)-(E23+G23)</f>
        <v>98</v>
      </c>
      <c r="J23" s="275"/>
      <c r="K23" s="260"/>
    </row>
    <row r="24" spans="1:13" x14ac:dyDescent="0.25">
      <c r="A24" s="211" t="str">
        <f>'[4]West Summary'!A20</f>
        <v>RBAR - REINFORCING BAR</v>
      </c>
      <c r="B24" s="191"/>
      <c r="C24" s="227">
        <v>49</v>
      </c>
      <c r="D24" s="213">
        <v>5</v>
      </c>
      <c r="E24" s="243"/>
      <c r="F24" s="214"/>
      <c r="G24" s="279"/>
      <c r="H24" s="250"/>
      <c r="I24" s="249">
        <f>(C24+D24+F24)-(E24+G24)</f>
        <v>54</v>
      </c>
      <c r="J24" s="275"/>
      <c r="K24" s="260">
        <f>I24</f>
        <v>54</v>
      </c>
      <c r="L24" s="178"/>
    </row>
    <row r="25" spans="1:13" ht="11" thickBot="1" x14ac:dyDescent="0.3">
      <c r="A25" s="211" t="str">
        <f>'[4]West Summary'!A21</f>
        <v>OSC - HBC</v>
      </c>
      <c r="B25" s="191"/>
      <c r="C25" s="227">
        <v>2</v>
      </c>
      <c r="D25" s="213"/>
      <c r="E25" s="243"/>
      <c r="F25" s="214"/>
      <c r="G25" s="280"/>
      <c r="H25" s="251"/>
      <c r="I25" s="270">
        <f>(C25+D25+F25)-(E25+G25)</f>
        <v>2</v>
      </c>
      <c r="J25" s="276"/>
      <c r="K25" s="260"/>
      <c r="L25" s="178"/>
    </row>
    <row r="26" spans="1:13" ht="11" thickBot="1" x14ac:dyDescent="0.3">
      <c r="A26" s="516" t="str">
        <f>'[4]West Summary'!A22</f>
        <v>PGCS - 3' P&amp;S</v>
      </c>
      <c r="B26" s="506"/>
      <c r="C26" s="517"/>
      <c r="D26" s="518"/>
      <c r="E26" s="519"/>
      <c r="F26" s="520"/>
      <c r="G26" s="521"/>
      <c r="H26" s="522">
        <f>SUM(C26:D26,G27:G28,F26)-E26</f>
        <v>13</v>
      </c>
      <c r="I26" s="523"/>
      <c r="J26" s="522"/>
      <c r="K26" s="340">
        <f t="shared" si="4"/>
        <v>13</v>
      </c>
      <c r="L26" s="178"/>
    </row>
    <row r="27" spans="1:13" x14ac:dyDescent="0.25">
      <c r="A27" s="211" t="str">
        <f>'[4]West Summary'!A23</f>
        <v>OSPG - UNPREPARED P&amp;S</v>
      </c>
      <c r="B27" s="191"/>
      <c r="C27" s="227">
        <v>7</v>
      </c>
      <c r="D27" s="213">
        <v>6</v>
      </c>
      <c r="E27" s="243"/>
      <c r="F27" s="214"/>
      <c r="G27" s="278">
        <v>13</v>
      </c>
      <c r="H27" s="249"/>
      <c r="I27" s="249">
        <f>(C27+D27+F27)-(E27+G27)</f>
        <v>0</v>
      </c>
      <c r="J27" s="274"/>
      <c r="K27" s="260"/>
      <c r="L27" s="178"/>
      <c r="M27" s="178" t="s">
        <v>65</v>
      </c>
    </row>
    <row r="28" spans="1:13" ht="11" thickBot="1" x14ac:dyDescent="0.3">
      <c r="A28" s="211" t="str">
        <f>'[4]West Summary'!A24</f>
        <v>PGB -Plate &amp; Struct Burning</v>
      </c>
      <c r="B28" s="191"/>
      <c r="C28" s="227"/>
      <c r="D28" s="213"/>
      <c r="E28" s="243"/>
      <c r="F28" s="214"/>
      <c r="G28" s="281"/>
      <c r="H28" s="250">
        <f>SUM(C28:D28,F28)-E28</f>
        <v>0</v>
      </c>
      <c r="I28" s="249">
        <f>(C28+D28+F28)-(E28+G28)</f>
        <v>0</v>
      </c>
      <c r="J28" s="275"/>
      <c r="K28" s="260"/>
      <c r="L28" s="178"/>
    </row>
    <row r="29" spans="1:13" x14ac:dyDescent="0.25">
      <c r="A29" s="211"/>
      <c r="B29" s="192"/>
      <c r="C29" s="234"/>
      <c r="D29" s="216"/>
      <c r="E29" s="244"/>
      <c r="F29" s="218"/>
      <c r="G29" s="290"/>
      <c r="H29" s="229">
        <f>SUM(C29:D29,F29)-E29</f>
        <v>0</v>
      </c>
      <c r="I29" s="249">
        <f>(C29+D29+F29)-(E29+G29)</f>
        <v>0</v>
      </c>
      <c r="J29" s="276"/>
      <c r="K29" s="261"/>
      <c r="L29" s="178"/>
    </row>
    <row r="30" spans="1:13" s="189" customFormat="1" ht="11" thickBot="1" x14ac:dyDescent="0.4">
      <c r="A30" s="198" t="s">
        <v>3</v>
      </c>
      <c r="B30" s="193"/>
      <c r="C30" s="232">
        <f>SUM(C20:C29)</f>
        <v>366</v>
      </c>
      <c r="D30" s="219">
        <f t="shared" ref="D30:K30" si="5">SUM(D20:D29)</f>
        <v>191</v>
      </c>
      <c r="E30" s="219">
        <f t="shared" si="5"/>
        <v>267</v>
      </c>
      <c r="F30" s="220">
        <f t="shared" si="5"/>
        <v>267</v>
      </c>
      <c r="G30" s="289">
        <f t="shared" si="5"/>
        <v>208</v>
      </c>
      <c r="H30" s="231">
        <f t="shared" si="5"/>
        <v>341</v>
      </c>
      <c r="I30" s="231">
        <f t="shared" si="5"/>
        <v>216</v>
      </c>
      <c r="J30" s="273">
        <f t="shared" si="5"/>
        <v>28</v>
      </c>
      <c r="K30" s="232">
        <f t="shared" si="5"/>
        <v>367</v>
      </c>
    </row>
    <row r="31" spans="1:13" ht="11" thickBot="1" x14ac:dyDescent="0.3">
      <c r="A31" s="211" t="str">
        <f>'[4]West Summary'!A27</f>
        <v>9A - CAST IRON PREPARED</v>
      </c>
      <c r="B31" s="194"/>
      <c r="C31" s="242"/>
      <c r="D31" s="212"/>
      <c r="E31" s="245"/>
      <c r="F31" s="222"/>
      <c r="G31" s="292"/>
      <c r="H31" s="233">
        <f t="shared" ref="H31:H37" si="6">SUM(C31:D31,F31)-E31</f>
        <v>0</v>
      </c>
      <c r="I31" s="249"/>
      <c r="J31" s="306"/>
      <c r="K31" s="307">
        <f t="shared" si="0"/>
        <v>0</v>
      </c>
      <c r="L31" s="178"/>
    </row>
    <row r="32" spans="1:13" ht="11" hidden="1" thickBot="1" x14ac:dyDescent="0.3">
      <c r="A32" s="211" t="str">
        <f>'[4]West Summary'!A28</f>
        <v>9A - Cast Iron Gear Boxes</v>
      </c>
      <c r="B32" s="195" t="str">
        <f>'[4]West Summary'!B28</f>
        <v>Cast Iron Gear Boxes</v>
      </c>
      <c r="C32" s="242"/>
      <c r="D32" s="212"/>
      <c r="E32" s="245"/>
      <c r="F32" s="222"/>
      <c r="G32" s="292"/>
      <c r="H32" s="233">
        <f>SUM(C32:D32,F32)-E32</f>
        <v>0</v>
      </c>
      <c r="I32" s="249"/>
      <c r="J32" s="272"/>
      <c r="K32" s="307">
        <f t="shared" si="0"/>
        <v>0</v>
      </c>
      <c r="L32" s="178"/>
    </row>
    <row r="33" spans="1:12" ht="11" thickBot="1" x14ac:dyDescent="0.3">
      <c r="A33" s="396" t="str">
        <f>'[4]West Summary'!A29</f>
        <v>9BHUB -  FOUNDRY CAST</v>
      </c>
      <c r="B33" s="397" t="str">
        <f>'[4]West Summary'!B29</f>
        <v>Hubs and Rotors</v>
      </c>
      <c r="C33" s="398"/>
      <c r="D33" s="399"/>
      <c r="E33" s="400"/>
      <c r="F33" s="401"/>
      <c r="G33" s="402"/>
      <c r="H33" s="403">
        <f t="shared" si="6"/>
        <v>0</v>
      </c>
      <c r="I33" s="404"/>
      <c r="J33" s="405"/>
      <c r="K33" s="337">
        <f t="shared" si="0"/>
        <v>0</v>
      </c>
      <c r="L33" s="178"/>
    </row>
    <row r="34" spans="1:12" x14ac:dyDescent="0.25">
      <c r="A34" s="376" t="str">
        <f>'[4]West Summary'!A30</f>
        <v>7B - STEEL TURNINGS</v>
      </c>
      <c r="B34" s="386"/>
      <c r="C34" s="384">
        <v>3</v>
      </c>
      <c r="D34" s="387">
        <v>11</v>
      </c>
      <c r="E34" s="406"/>
      <c r="F34" s="407"/>
      <c r="G34" s="408"/>
      <c r="H34" s="409">
        <f t="shared" si="6"/>
        <v>14</v>
      </c>
      <c r="I34" s="410"/>
      <c r="J34" s="430"/>
      <c r="K34" s="338">
        <f t="shared" si="0"/>
        <v>14</v>
      </c>
      <c r="L34" s="178"/>
    </row>
    <row r="35" spans="1:12" ht="11" thickBot="1" x14ac:dyDescent="0.3">
      <c r="A35" s="211" t="str">
        <f>'[4]West Summary'!A31</f>
        <v>Slag / Scale</v>
      </c>
      <c r="B35" s="191"/>
      <c r="C35" s="227"/>
      <c r="D35" s="213"/>
      <c r="E35" s="243"/>
      <c r="F35" s="215"/>
      <c r="G35" s="288"/>
      <c r="H35" s="225">
        <f t="shared" si="6"/>
        <v>0</v>
      </c>
      <c r="I35" s="250"/>
      <c r="J35" s="275"/>
      <c r="K35" s="260">
        <f t="shared" si="0"/>
        <v>0</v>
      </c>
      <c r="L35" s="178"/>
    </row>
    <row r="36" spans="1:12" ht="11" thickBot="1" x14ac:dyDescent="0.3">
      <c r="A36" s="211" t="str">
        <f>'[4]West Summary'!A32</f>
        <v>4B - #1 - 1/2 Bundles</v>
      </c>
      <c r="B36" s="191"/>
      <c r="C36" s="227">
        <v>126</v>
      </c>
      <c r="D36" s="213">
        <v>54</v>
      </c>
      <c r="E36" s="243"/>
      <c r="F36" s="215"/>
      <c r="G36" s="288"/>
      <c r="H36" s="225">
        <f t="shared" si="6"/>
        <v>180</v>
      </c>
      <c r="I36" s="250"/>
      <c r="J36" s="272">
        <v>180</v>
      </c>
      <c r="K36" s="260">
        <f t="shared" si="0"/>
        <v>0</v>
      </c>
      <c r="L36" s="268" t="s">
        <v>82</v>
      </c>
    </row>
    <row r="37" spans="1:12" hidden="1" x14ac:dyDescent="0.25">
      <c r="A37" s="211"/>
      <c r="B37" s="191"/>
      <c r="C37" s="227"/>
      <c r="D37" s="213"/>
      <c r="E37" s="243"/>
      <c r="F37" s="215"/>
      <c r="G37" s="288"/>
      <c r="H37" s="225">
        <f t="shared" si="6"/>
        <v>0</v>
      </c>
      <c r="I37" s="250"/>
      <c r="J37" s="275"/>
      <c r="K37" s="260">
        <f t="shared" si="0"/>
        <v>0</v>
      </c>
      <c r="L37" s="178"/>
    </row>
    <row r="38" spans="1:12" hidden="1" x14ac:dyDescent="0.25">
      <c r="A38" s="211"/>
      <c r="B38" s="191"/>
      <c r="C38" s="227"/>
      <c r="D38" s="213"/>
      <c r="E38" s="213"/>
      <c r="F38" s="215"/>
      <c r="G38" s="288"/>
      <c r="H38" s="225">
        <f t="shared" ref="H38:H53" si="7">SUM(C38:F38)</f>
        <v>0</v>
      </c>
      <c r="I38" s="250"/>
      <c r="J38" s="226"/>
      <c r="K38" s="260">
        <f t="shared" si="0"/>
        <v>0</v>
      </c>
      <c r="L38" s="178"/>
    </row>
    <row r="39" spans="1:12" hidden="1" x14ac:dyDescent="0.25">
      <c r="A39" s="211"/>
      <c r="B39" s="191"/>
      <c r="C39" s="227"/>
      <c r="D39" s="213"/>
      <c r="E39" s="213"/>
      <c r="F39" s="215"/>
      <c r="G39" s="288"/>
      <c r="H39" s="225">
        <f t="shared" si="7"/>
        <v>0</v>
      </c>
      <c r="I39" s="250"/>
      <c r="J39" s="226"/>
      <c r="K39" s="260">
        <f t="shared" si="0"/>
        <v>0</v>
      </c>
      <c r="L39" s="178"/>
    </row>
    <row r="40" spans="1:12" hidden="1" x14ac:dyDescent="0.25">
      <c r="A40" s="211"/>
      <c r="B40" s="191"/>
      <c r="C40" s="227"/>
      <c r="D40" s="213"/>
      <c r="E40" s="213"/>
      <c r="F40" s="215"/>
      <c r="G40" s="288"/>
      <c r="H40" s="225">
        <f t="shared" si="7"/>
        <v>0</v>
      </c>
      <c r="I40" s="250"/>
      <c r="J40" s="226"/>
      <c r="K40" s="260">
        <f t="shared" si="0"/>
        <v>0</v>
      </c>
      <c r="L40" s="178"/>
    </row>
    <row r="41" spans="1:12" hidden="1" x14ac:dyDescent="0.25">
      <c r="A41" s="211"/>
      <c r="B41" s="191"/>
      <c r="C41" s="227"/>
      <c r="D41" s="213"/>
      <c r="E41" s="213"/>
      <c r="F41" s="215"/>
      <c r="G41" s="288"/>
      <c r="H41" s="225">
        <f t="shared" si="7"/>
        <v>0</v>
      </c>
      <c r="I41" s="250"/>
      <c r="J41" s="226"/>
      <c r="K41" s="260">
        <f t="shared" si="0"/>
        <v>0</v>
      </c>
      <c r="L41" s="178"/>
    </row>
    <row r="42" spans="1:12" ht="7.5" hidden="1" customHeight="1" x14ac:dyDescent="0.25">
      <c r="A42" s="211"/>
      <c r="B42" s="192"/>
      <c r="C42" s="234"/>
      <c r="D42" s="216"/>
      <c r="E42" s="216"/>
      <c r="F42" s="218"/>
      <c r="G42" s="265"/>
      <c r="H42" s="229">
        <f t="shared" si="7"/>
        <v>0</v>
      </c>
      <c r="I42" s="251"/>
      <c r="J42" s="230"/>
      <c r="K42" s="261">
        <f t="shared" si="0"/>
        <v>0</v>
      </c>
      <c r="L42" s="178"/>
    </row>
    <row r="43" spans="1:12" s="189" customFormat="1" x14ac:dyDescent="0.35">
      <c r="A43" s="198" t="s">
        <v>2</v>
      </c>
      <c r="B43" s="193"/>
      <c r="C43" s="232">
        <f>SUM(C31:C42)</f>
        <v>129</v>
      </c>
      <c r="D43" s="219">
        <f t="shared" ref="D43:K43" si="8">SUM(D31:D42)</f>
        <v>65</v>
      </c>
      <c r="E43" s="219">
        <f t="shared" si="8"/>
        <v>0</v>
      </c>
      <c r="F43" s="220">
        <f t="shared" si="8"/>
        <v>0</v>
      </c>
      <c r="G43" s="289">
        <f t="shared" si="8"/>
        <v>0</v>
      </c>
      <c r="H43" s="231">
        <f t="shared" si="8"/>
        <v>194</v>
      </c>
      <c r="I43" s="231">
        <f t="shared" si="8"/>
        <v>0</v>
      </c>
      <c r="J43" s="232">
        <f t="shared" si="8"/>
        <v>180</v>
      </c>
      <c r="K43" s="232">
        <f t="shared" si="8"/>
        <v>14</v>
      </c>
    </row>
    <row r="44" spans="1:12" x14ac:dyDescent="0.25">
      <c r="A44" s="376" t="str">
        <f>'[4]West Summary'!A40</f>
        <v>Frag Feed (RTIN)</v>
      </c>
      <c r="B44" s="377"/>
      <c r="C44" s="378">
        <v>138</v>
      </c>
      <c r="D44" s="379">
        <v>380</v>
      </c>
      <c r="E44" s="380"/>
      <c r="F44" s="381"/>
      <c r="G44" s="393"/>
      <c r="H44" s="394">
        <f>SUM(C44:D44,F44)-E44</f>
        <v>518</v>
      </c>
      <c r="I44" s="411"/>
      <c r="J44" s="412"/>
      <c r="K44" s="338">
        <f>H44-J44</f>
        <v>518</v>
      </c>
      <c r="L44" s="204" t="s">
        <v>70</v>
      </c>
    </row>
    <row r="45" spans="1:12" x14ac:dyDescent="0.25">
      <c r="A45" s="413" t="str">
        <f>'[4]West Summary'!A41</f>
        <v>TINST</v>
      </c>
      <c r="B45" s="414"/>
      <c r="C45" s="415"/>
      <c r="D45" s="416">
        <v>60</v>
      </c>
      <c r="E45" s="417"/>
      <c r="F45" s="418"/>
      <c r="G45" s="419"/>
      <c r="H45" s="420">
        <f>SUM(C45:D45,F45)-E45</f>
        <v>60</v>
      </c>
      <c r="I45" s="388"/>
      <c r="J45" s="421"/>
      <c r="K45" s="339">
        <f>H45-J45</f>
        <v>60</v>
      </c>
      <c r="L45" s="178"/>
    </row>
    <row r="46" spans="1:12" x14ac:dyDescent="0.25">
      <c r="A46" s="422" t="str">
        <f>'[4]West Summary'!A42</f>
        <v>FFHMS</v>
      </c>
      <c r="B46" s="423"/>
      <c r="C46" s="424">
        <v>87</v>
      </c>
      <c r="D46" s="425">
        <v>115</v>
      </c>
      <c r="E46" s="426"/>
      <c r="F46" s="427"/>
      <c r="G46" s="419"/>
      <c r="H46" s="428">
        <f>SUM(C46:D46,F46)-E46</f>
        <v>202</v>
      </c>
      <c r="I46" s="388"/>
      <c r="J46" s="421"/>
      <c r="K46" s="341">
        <f>H46-J46</f>
        <v>202</v>
      </c>
      <c r="L46" s="267"/>
    </row>
    <row r="47" spans="1:12" s="189" customFormat="1" x14ac:dyDescent="0.35">
      <c r="A47" s="198" t="s">
        <v>4</v>
      </c>
      <c r="B47" s="193"/>
      <c r="C47" s="232">
        <f t="shared" ref="C47:K47" si="9">SUM(C44:C46)</f>
        <v>225</v>
      </c>
      <c r="D47" s="219">
        <f t="shared" si="9"/>
        <v>555</v>
      </c>
      <c r="E47" s="219">
        <f t="shared" si="9"/>
        <v>0</v>
      </c>
      <c r="F47" s="220">
        <f t="shared" si="9"/>
        <v>0</v>
      </c>
      <c r="G47" s="289">
        <f t="shared" si="9"/>
        <v>0</v>
      </c>
      <c r="H47" s="231">
        <f t="shared" si="9"/>
        <v>780</v>
      </c>
      <c r="I47" s="231">
        <f t="shared" ref="I47" si="10">SUM(I35:I46)</f>
        <v>0</v>
      </c>
      <c r="J47" s="232">
        <f t="shared" ref="J47" si="11">SUM(J44:J46)</f>
        <v>0</v>
      </c>
      <c r="K47" s="232">
        <f t="shared" si="9"/>
        <v>780</v>
      </c>
    </row>
    <row r="48" spans="1:12" x14ac:dyDescent="0.25">
      <c r="A48" s="211" t="str">
        <f>'[4]West Summary'!A44</f>
        <v>Bonus</v>
      </c>
      <c r="B48" s="194"/>
      <c r="C48" s="242"/>
      <c r="D48" s="212"/>
      <c r="E48" s="245"/>
      <c r="F48" s="222"/>
      <c r="G48" s="292"/>
      <c r="H48" s="233">
        <f>SUM(C48:D48,F48)-E48</f>
        <v>0</v>
      </c>
      <c r="I48" s="249"/>
      <c r="J48" s="274"/>
      <c r="K48" s="260">
        <f t="shared" si="0"/>
        <v>0</v>
      </c>
      <c r="L48" s="178"/>
    </row>
    <row r="49" spans="1:12" x14ac:dyDescent="0.25">
      <c r="A49" s="211" t="str">
        <f>'[4]West Summary'!A45</f>
        <v>Rail Crop</v>
      </c>
      <c r="B49" s="191"/>
      <c r="C49" s="227"/>
      <c r="D49" s="213"/>
      <c r="E49" s="243"/>
      <c r="F49" s="215"/>
      <c r="G49" s="288"/>
      <c r="H49" s="225">
        <f>SUM(C49:D49,F49)-E49</f>
        <v>0</v>
      </c>
      <c r="I49" s="250"/>
      <c r="J49" s="275"/>
      <c r="K49" s="260">
        <f t="shared" si="0"/>
        <v>0</v>
      </c>
      <c r="L49" s="178"/>
    </row>
    <row r="50" spans="1:12" ht="11" thickBot="1" x14ac:dyDescent="0.3">
      <c r="A50" s="211" t="str">
        <f>'[4]West Summary'!A46</f>
        <v>Other Rail</v>
      </c>
      <c r="B50" s="191"/>
      <c r="C50" s="227"/>
      <c r="D50" s="213"/>
      <c r="E50" s="243"/>
      <c r="F50" s="215"/>
      <c r="G50" s="288"/>
      <c r="H50" s="225">
        <f>SUM(C50:D50,F50)-E50</f>
        <v>0</v>
      </c>
      <c r="I50" s="250"/>
      <c r="J50" s="275"/>
      <c r="K50" s="260">
        <f t="shared" si="0"/>
        <v>0</v>
      </c>
      <c r="L50" s="178"/>
    </row>
    <row r="51" spans="1:12" ht="11" hidden="1" thickBot="1" x14ac:dyDescent="0.3">
      <c r="A51" s="211"/>
      <c r="B51" s="191"/>
      <c r="C51" s="227"/>
      <c r="D51" s="213"/>
      <c r="E51" s="243"/>
      <c r="F51" s="215"/>
      <c r="G51" s="288"/>
      <c r="H51" s="225">
        <f>SUM(C51:D51,F51)-E51</f>
        <v>0</v>
      </c>
      <c r="I51" s="250"/>
      <c r="J51" s="275"/>
      <c r="K51" s="260">
        <f t="shared" si="0"/>
        <v>0</v>
      </c>
      <c r="L51" s="178"/>
    </row>
    <row r="52" spans="1:12" ht="11" hidden="1" thickBot="1" x14ac:dyDescent="0.3">
      <c r="A52" s="211"/>
      <c r="B52" s="191"/>
      <c r="C52" s="227"/>
      <c r="D52" s="213"/>
      <c r="E52" s="213"/>
      <c r="F52" s="214"/>
      <c r="G52" s="224"/>
      <c r="H52" s="225">
        <f t="shared" si="7"/>
        <v>0</v>
      </c>
      <c r="I52" s="250"/>
      <c r="J52" s="226"/>
      <c r="K52" s="227">
        <f t="shared" si="0"/>
        <v>0</v>
      </c>
      <c r="L52" s="178"/>
    </row>
    <row r="53" spans="1:12" ht="11" hidden="1" thickBot="1" x14ac:dyDescent="0.3">
      <c r="A53" s="211"/>
      <c r="B53" s="192"/>
      <c r="C53" s="234"/>
      <c r="D53" s="216"/>
      <c r="E53" s="216"/>
      <c r="F53" s="217"/>
      <c r="G53" s="228"/>
      <c r="H53" s="235">
        <f t="shared" si="7"/>
        <v>0</v>
      </c>
      <c r="I53" s="271"/>
      <c r="J53" s="236"/>
      <c r="K53" s="227">
        <f t="shared" si="0"/>
        <v>0</v>
      </c>
      <c r="L53" s="178"/>
    </row>
    <row r="54" spans="1:12" s="188" customFormat="1" ht="13.5" thickBot="1" x14ac:dyDescent="0.4">
      <c r="A54" s="199" t="s">
        <v>8</v>
      </c>
      <c r="B54" s="190"/>
      <c r="C54" s="240">
        <f>SUM(C48:C53,C47,C43,C30,C19)</f>
        <v>720</v>
      </c>
      <c r="D54" s="223">
        <f t="shared" ref="D54:K54" si="12">SUM(D48:D53,D47,D43,D30,D19)</f>
        <v>811</v>
      </c>
      <c r="E54" s="294">
        <f t="shared" si="12"/>
        <v>267</v>
      </c>
      <c r="F54" s="237">
        <f t="shared" si="12"/>
        <v>267</v>
      </c>
      <c r="G54" s="296">
        <f t="shared" si="12"/>
        <v>208</v>
      </c>
      <c r="H54" s="239">
        <f t="shared" si="12"/>
        <v>1315</v>
      </c>
      <c r="I54" s="238">
        <f t="shared" si="12"/>
        <v>216</v>
      </c>
      <c r="J54" s="240">
        <f t="shared" si="12"/>
        <v>208</v>
      </c>
      <c r="K54" s="240">
        <f t="shared" si="12"/>
        <v>1161</v>
      </c>
    </row>
    <row r="55" spans="1:12" x14ac:dyDescent="0.25">
      <c r="A55" s="200" t="s">
        <v>6</v>
      </c>
    </row>
    <row r="56" spans="1:12" x14ac:dyDescent="0.25">
      <c r="E56" s="262"/>
    </row>
    <row r="71" spans="1:12" s="179" customFormat="1" x14ac:dyDescent="0.25">
      <c r="A71" s="184"/>
      <c r="B71" s="186"/>
      <c r="L71" s="206"/>
    </row>
    <row r="93" spans="1:10" x14ac:dyDescent="0.25">
      <c r="A93" s="178"/>
      <c r="B93" s="178"/>
      <c r="J93" s="178"/>
    </row>
    <row r="94" spans="1:10" x14ac:dyDescent="0.25">
      <c r="A94" s="178"/>
      <c r="B94" s="178"/>
      <c r="J94" s="178"/>
    </row>
    <row r="437" spans="1:12" x14ac:dyDescent="0.25">
      <c r="A437" s="178"/>
      <c r="B437" s="178"/>
      <c r="J437" s="178"/>
      <c r="L437" s="178"/>
    </row>
    <row r="438" spans="1:12" x14ac:dyDescent="0.25">
      <c r="A438" s="178"/>
      <c r="B438" s="178"/>
      <c r="J438" s="178"/>
      <c r="L438" s="178"/>
    </row>
    <row r="439" spans="1:12" x14ac:dyDescent="0.25">
      <c r="A439" s="178"/>
      <c r="B439" s="178"/>
      <c r="J439" s="178"/>
      <c r="L439" s="178"/>
    </row>
    <row r="440" spans="1:12" x14ac:dyDescent="0.25">
      <c r="A440" s="178"/>
      <c r="B440" s="178"/>
      <c r="J440" s="178"/>
      <c r="L440" s="178"/>
    </row>
    <row r="441" spans="1:12" x14ac:dyDescent="0.25">
      <c r="A441" s="178"/>
      <c r="B441" s="178"/>
      <c r="J441" s="178"/>
      <c r="L441" s="178"/>
    </row>
    <row r="442" spans="1:12" x14ac:dyDescent="0.25">
      <c r="A442" s="178"/>
      <c r="B442" s="178"/>
      <c r="J442" s="178"/>
      <c r="L442" s="178"/>
    </row>
    <row r="443" spans="1:12" x14ac:dyDescent="0.25">
      <c r="A443" s="178"/>
      <c r="B443" s="178"/>
      <c r="J443" s="178"/>
      <c r="L443" s="178"/>
    </row>
    <row r="444" spans="1:12" x14ac:dyDescent="0.25">
      <c r="A444" s="178"/>
      <c r="B444" s="178"/>
      <c r="J444" s="178"/>
      <c r="L444" s="178"/>
    </row>
    <row r="445" spans="1:12" x14ac:dyDescent="0.25">
      <c r="A445" s="178"/>
      <c r="B445" s="178"/>
      <c r="J445" s="178"/>
      <c r="L445" s="178"/>
    </row>
    <row r="446" spans="1:12" x14ac:dyDescent="0.25">
      <c r="A446" s="178"/>
      <c r="B446" s="178"/>
      <c r="J446" s="178"/>
      <c r="L446" s="178"/>
    </row>
    <row r="447" spans="1:12" x14ac:dyDescent="0.25">
      <c r="A447" s="178"/>
      <c r="B447" s="178"/>
      <c r="J447" s="178"/>
      <c r="L447" s="178"/>
    </row>
  </sheetData>
  <protectedRanges>
    <protectedRange password="8915" sqref="B48:B53 B8:B18 A56:A66 B55:H66 B20:B21 B44:B46 B23:B29 K55:L66 B31 B34:B42" name="Ops Input Range_2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7:C7 K7 G7:H7" name="Ops Input Range_5_1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8:F14 C17:H18 G44:H46 C48:H53 C38:H42 E20:H20 E21:F21 H21 E26:F26 H26 E22:H25 E27:H29 E31:H37" name="Ops Input Range_3_2_6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15:H16 G21 G26" name="Ops Input Range_2_1_3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22" name="Ops Input Range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55:I66" name="Ops Input Range_2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7" name="Ops Input Range_5_1_1_2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I17:I18 I44:I46 I48:I53 I31:I42 I20:I29" name="Ops Input Range_3_2_1_3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15:I16" name="Ops Input Range_2_1_2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55:J66" name="Ops Input Range_2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7" name="Ops Input Range_5_1_1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J17:J18 J44:J46 J48:J53 J31:J42" name="Ops Input Range_3_2_1_1_2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15:J16" name="Ops Input Range_2_1_2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G8:H14" name="Ops Input Range_3_2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I8:I14" name="Ops Input Range_3_2_1_2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J8:J14" name="Ops Input Range_3_2_1_1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E7:F7" name="Ops Input Range_5_2_1_1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  <protectedRange password="8915" sqref="C20:D20 C28:D29 C21:C27" name="Ops Input Range_3_2_3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31:D37" name="Ops Input Range_3_2_4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C44:F46" name="Ops Input Range_3_2_5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B32:B33" name="Ops Input Range_2_1_2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21:D27" name="Ops Input Range_3_2_3_1_1_1_1" securityDescriptor="O:WDG:WDD:(A;;CC;;;S-1-5-21-3808445058-3233208623-1801219428-10108)(A;;CC;;;S-1-5-21-3808445058-3233208623-1801219428-10134)(A;;CC;;;S-1-5-21-3808445058-3233208623-1801219428-12453)(A;;CC;;;S-1-5-21-3808445058-3233208623-1801219428-1396)(A;;CC;;;S-1-5-21-3808445058-3233208623-1801219428-1397)(A;;CC;;;S-1-5-21-3808445058-3233208623-1801219428-1399)(A;;CC;;;S-1-5-21-3808445058-3233208623-1801219428-1406)(A;;CC;;;S-1-5-21-3808445058-3233208623-1801219428-1409)(A;;CC;;;S-1-5-21-3808445058-3233208623-1801219428-14115)(A;;CC;;;S-1-5-21-3808445058-3233208623-1801219428-3665)(A;;CC;;;S-1-5-21-3808445058-3233208623-1801219428-4275)(A;;CC;;;S-1-5-21-3808445058-3233208623-1801219428-4276)(A;;CC;;;S-1-5-21-3808445058-3233208623-1801219428-4656)(A;;CC;;;S-1-5-21-3808445058-3233208623-1801219428-4663)(A;;CC;;;S-1-5-21-3808445058-3233208623-1801219428-4801)(A;;CC;;;S-1-5-21-3808445058-3233208623-1801219428-6711)(A;;CC;;;S-1-5-21-3808445058-3233208623-1801219428-6740)(A;;CC;;;S-1-5-21-3808445058-3233208623-1801219428-6813)(A;;CC;;;S-1-5-21-3808445058-3233208623-1801219428-6905)(A;;CC;;;S-1-5-21-3808445058-3233208623-1801219428-7007)(A;;CC;;;S-1-5-21-3808445058-3233208623-1801219428-8808)(A;;CC;;;S-1-5-21-3808445058-3233208623-1801219428-11370)"/>
    <protectedRange password="8915" sqref="D7" name="Ops Input Range_5_1_1_1" securityDescriptor="O:WDG:WDD:(A;;CC;;;S-1-5-21-3808445058-3233208623-1801219428-12453)(A;;CC;;;S-1-5-21-3808445058-3233208623-1801219428-7007)(A;;CC;;;S-1-5-21-3808445058-3233208623-1801219428-1275)(A;;CC;;;S-1-5-21-3808445058-3233208623-1801219428-12291)(A;;CC;;;S-1-5-21-3808445058-3233208623-1801219428-12025)(A;;CC;;;S-1-5-21-3808445058-3233208623-1801219428-12048)"/>
  </protectedRanges>
  <conditionalFormatting sqref="F8:F12 F20:G20 F31:G36 G44:G46 F48:G53 F22:G25 F21 F27:G27 F26">
    <cfRule type="cellIs" dxfId="2" priority="3" operator="lessThan">
      <formula>0</formula>
    </cfRule>
  </conditionalFormatting>
  <conditionalFormatting sqref="G8:G12">
    <cfRule type="cellIs" dxfId="1" priority="2" operator="lessThan">
      <formula>0</formula>
    </cfRule>
  </conditionalFormatting>
  <conditionalFormatting sqref="F44:F46">
    <cfRule type="cellIs" dxfId="0" priority="1" operator="lessThan">
      <formula>0</formula>
    </cfRule>
  </conditionalFormatting>
  <pageMargins left="0" right="0" top="0.25" bottom="0" header="0" footer="0"/>
  <pageSetup paperSize="5"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CFA88C32B1644388E05339A1180E74" ma:contentTypeVersion="18" ma:contentTypeDescription="Create a new document." ma:contentTypeScope="" ma:versionID="5e85ffb99ecb3686d5898987a297cb0f">
  <xsd:schema xmlns:xsd="http://www.w3.org/2001/XMLSchema" xmlns:xs="http://www.w3.org/2001/XMLSchema" xmlns:p="http://schemas.microsoft.com/office/2006/metadata/properties" xmlns:ns3="a77b978b-6b37-427f-a15c-d5db1897f9cb" xmlns:ns4="1896b894-bc79-4031-8e89-6fe7a0a83401" targetNamespace="http://schemas.microsoft.com/office/2006/metadata/properties" ma:root="true" ma:fieldsID="8db8b5f24d4cded9ff3ec0a2d0a69568" ns3:_="" ns4:_="">
    <xsd:import namespace="a77b978b-6b37-427f-a15c-d5db1897f9cb"/>
    <xsd:import namespace="1896b894-bc79-4031-8e89-6fe7a0a834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b978b-6b37-427f-a15c-d5db1897f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96b894-bc79-4031-8e89-6fe7a0a8340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77b978b-6b37-427f-a15c-d5db1897f9cb" xsi:nil="true"/>
  </documentManagement>
</p:properties>
</file>

<file path=customXml/itemProps1.xml><?xml version="1.0" encoding="utf-8"?>
<ds:datastoreItem xmlns:ds="http://schemas.openxmlformats.org/officeDocument/2006/customXml" ds:itemID="{812A9A3D-A554-4151-8C2F-F407726AB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7b978b-6b37-427f-a15c-d5db1897f9cb"/>
    <ds:schemaRef ds:uri="1896b894-bc79-4031-8e89-6fe7a0a834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8E35A6-CFDB-4B0F-853B-ECC1C368DB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78D9A-F413-4F98-962D-217B972D1B5E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896b894-bc79-4031-8e89-6fe7a0a83401"/>
    <ds:schemaRef ds:uri="http://schemas.microsoft.com/office/2006/documentManagement/types"/>
    <ds:schemaRef ds:uri="a77b978b-6b37-427f-a15c-d5db1897f9c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West Summary</vt:lpstr>
      <vt:lpstr>401Dallas</vt:lpstr>
      <vt:lpstr>404 Fort Worth</vt:lpstr>
      <vt:lpstr>410 Dallas West</vt:lpstr>
      <vt:lpstr>402 Houston</vt:lpstr>
      <vt:lpstr>405 Liberty</vt:lpstr>
      <vt:lpstr>407 Bryan</vt:lpstr>
      <vt:lpstr>'401Dallas'!Print_Titles</vt:lpstr>
      <vt:lpstr>'402 Houston'!Print_Titles</vt:lpstr>
      <vt:lpstr>'404 Fort Worth'!Print_Titles</vt:lpstr>
      <vt:lpstr>'405 Liberty'!Print_Titles</vt:lpstr>
      <vt:lpstr>'407 Bryan'!Print_Titles</vt:lpstr>
      <vt:lpstr>'410 Dallas West'!Print_Titles</vt:lpstr>
      <vt:lpstr>'West Summary'!Print_Titles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Acebal</dc:creator>
  <cp:lastModifiedBy>William Lensmyer</cp:lastModifiedBy>
  <cp:lastPrinted>2023-11-03T14:23:48Z</cp:lastPrinted>
  <dcterms:created xsi:type="dcterms:W3CDTF">2013-08-30T12:47:50Z</dcterms:created>
  <dcterms:modified xsi:type="dcterms:W3CDTF">2025-03-28T16:36:20Z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0x01010045CFA88C32B1644388E05339A1180E74</vt:lpwstr>
  </property>
</Properties>
</file>