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anyadav/Desktop/Duke Courses/I&amp;E 352/Valuation_and_Analysis/"/>
    </mc:Choice>
  </mc:AlternateContent>
  <xr:revisionPtr revIDLastSave="0" documentId="13_ncr:1_{B6318571-9CCE-394C-A2E2-9DD5EA494963}" xr6:coauthVersionLast="47" xr6:coauthVersionMax="47" xr10:uidLastSave="{00000000-0000-0000-0000-000000000000}"/>
  <bookViews>
    <workbookView xWindow="0" yWindow="700" windowWidth="27040" windowHeight="16860" activeTab="2" xr2:uid="{3CD365F9-E409-D744-83CA-5CCA180B5F02}"/>
  </bookViews>
  <sheets>
    <sheet name="Question 1" sheetId="1" r:id="rId1"/>
    <sheet name="Question 2" sheetId="2" r:id="rId2"/>
    <sheet name="Question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G8" i="3"/>
  <c r="G3" i="3"/>
  <c r="G5" i="3" s="1"/>
  <c r="G10" i="3" s="1"/>
  <c r="B12" i="3" s="1"/>
  <c r="C10" i="3"/>
  <c r="D10" i="3"/>
  <c r="E10" i="3"/>
  <c r="F10" i="3"/>
  <c r="B10" i="3"/>
  <c r="C7" i="3"/>
  <c r="D7" i="3"/>
  <c r="E7" i="3"/>
  <c r="F7" i="3"/>
  <c r="B7" i="3"/>
  <c r="B25" i="2"/>
  <c r="B23" i="2"/>
  <c r="B19" i="2"/>
  <c r="B9" i="2"/>
  <c r="B12" i="2" s="1"/>
  <c r="B16" i="2" s="1"/>
  <c r="B17" i="2"/>
  <c r="L15" i="2"/>
  <c r="D8" i="2" s="1"/>
  <c r="D17" i="2" s="1"/>
  <c r="D7" i="2"/>
  <c r="E7" i="2"/>
  <c r="F7" i="2"/>
  <c r="G7" i="2"/>
  <c r="H7" i="2"/>
  <c r="C7" i="2"/>
  <c r="D5" i="2"/>
  <c r="E5" i="2"/>
  <c r="F5" i="2"/>
  <c r="G5" i="2"/>
  <c r="H5" i="2"/>
  <c r="C5" i="2"/>
  <c r="D4" i="2"/>
  <c r="D6" i="2" s="1"/>
  <c r="D9" i="2" s="1"/>
  <c r="E4" i="2"/>
  <c r="F4" i="2"/>
  <c r="G4" i="2"/>
  <c r="H4" i="2"/>
  <c r="C4" i="2"/>
  <c r="F13" i="1"/>
  <c r="F7" i="1"/>
  <c r="F8" i="1" s="1"/>
  <c r="F10" i="1"/>
  <c r="F11" i="1" s="1"/>
  <c r="F14" i="1"/>
  <c r="F6" i="2" l="1"/>
  <c r="C6" i="2"/>
  <c r="E6" i="2"/>
  <c r="E9" i="2" s="1"/>
  <c r="B10" i="2"/>
  <c r="G6" i="2"/>
  <c r="D10" i="2"/>
  <c r="D11" i="2" s="1"/>
  <c r="D12" i="2" s="1"/>
  <c r="D16" i="2" s="1"/>
  <c r="D19" i="2" s="1"/>
  <c r="D23" i="2" s="1"/>
  <c r="H8" i="2"/>
  <c r="H17" i="2" s="1"/>
  <c r="H6" i="2"/>
  <c r="H9" i="2" s="1"/>
  <c r="C8" i="2"/>
  <c r="C17" i="2" s="1"/>
  <c r="G8" i="2"/>
  <c r="G17" i="2" s="1"/>
  <c r="F8" i="2"/>
  <c r="F17" i="2" s="1"/>
  <c r="E8" i="2"/>
  <c r="E17" i="2" s="1"/>
  <c r="G9" i="2" l="1"/>
  <c r="C9" i="2"/>
  <c r="F9" i="2"/>
  <c r="H10" i="2"/>
  <c r="H11" i="2" s="1"/>
  <c r="H12" i="2"/>
  <c r="H16" i="2" s="1"/>
  <c r="H19" i="2" s="1"/>
  <c r="H23" i="2" l="1"/>
  <c r="H21" i="2"/>
  <c r="F10" i="2"/>
  <c r="F11" i="2" s="1"/>
  <c r="F12" i="2"/>
  <c r="F16" i="2" s="1"/>
  <c r="F19" i="2" s="1"/>
  <c r="F23" i="2" s="1"/>
  <c r="E10" i="2"/>
  <c r="E11" i="2" s="1"/>
  <c r="E12" i="2" s="1"/>
  <c r="E16" i="2" s="1"/>
  <c r="E19" i="2" s="1"/>
  <c r="E23" i="2" s="1"/>
  <c r="G10" i="2"/>
  <c r="G11" i="2" s="1"/>
  <c r="G12" i="2"/>
  <c r="G16" i="2" s="1"/>
  <c r="G19" i="2" s="1"/>
  <c r="G23" i="2" s="1"/>
  <c r="C10" i="2"/>
  <c r="C11" i="2" s="1"/>
  <c r="C12" i="2" s="1"/>
  <c r="C16" i="2" s="1"/>
  <c r="C19" i="2" s="1"/>
  <c r="C23" i="2" s="1"/>
</calcChain>
</file>

<file path=xl/sharedStrings.xml><?xml version="1.0" encoding="utf-8"?>
<sst xmlns="http://schemas.openxmlformats.org/spreadsheetml/2006/main" count="59" uniqueCount="48">
  <si>
    <t>Question 1</t>
  </si>
  <si>
    <t>Discount Rate</t>
  </si>
  <si>
    <t>Investment 1 initial</t>
  </si>
  <si>
    <t>Investment 2 initial</t>
  </si>
  <si>
    <t>Investment 3 initial</t>
  </si>
  <si>
    <t xml:space="preserve">Initial Money </t>
  </si>
  <si>
    <t>Investment 1 - 1yr return (raw)</t>
  </si>
  <si>
    <t>Investment 2 - 1yr return (raw)</t>
  </si>
  <si>
    <t>Investment 3 - 1yr return (raw)</t>
  </si>
  <si>
    <t>Investment 1 - 1yr (Present Value)</t>
  </si>
  <si>
    <t>Investment 1 - 1yr (Gain in PV)</t>
  </si>
  <si>
    <t>Interpretation of these numbers is in document.</t>
  </si>
  <si>
    <t>Sales (units/year)</t>
  </si>
  <si>
    <t>Selling price (per unit)</t>
  </si>
  <si>
    <t>CAPEX</t>
  </si>
  <si>
    <t xml:space="preserve">year 0 </t>
  </si>
  <si>
    <t>year 1 onwards</t>
  </si>
  <si>
    <t>SG&amp;A</t>
  </si>
  <si>
    <t>SG&amp;A (per year)</t>
  </si>
  <si>
    <t>Period</t>
  </si>
  <si>
    <t>Income Statement</t>
  </si>
  <si>
    <t xml:space="preserve">Revenues </t>
  </si>
  <si>
    <t xml:space="preserve">COGS </t>
  </si>
  <si>
    <t xml:space="preserve">Gross Margin </t>
  </si>
  <si>
    <t xml:space="preserve">Depreciation </t>
  </si>
  <si>
    <t>EBIT</t>
  </si>
  <si>
    <t>Amount subject to Tax</t>
  </si>
  <si>
    <t>Tax</t>
  </si>
  <si>
    <t>EAT</t>
  </si>
  <si>
    <t>Free Cash Flow</t>
  </si>
  <si>
    <t>+Depreciation</t>
  </si>
  <si>
    <t>FCF to the Firm</t>
  </si>
  <si>
    <t>Terminal Value</t>
  </si>
  <si>
    <t>PV(FCF)</t>
  </si>
  <si>
    <t>PV of TV</t>
  </si>
  <si>
    <t>Total PV</t>
  </si>
  <si>
    <t>Enterprise Value (V)</t>
  </si>
  <si>
    <t>COGS (per unit)</t>
  </si>
  <si>
    <t>Corporate Tax Rate</t>
  </si>
  <si>
    <t>Depreciation Rate</t>
  </si>
  <si>
    <t>CAPEX/Project lifetime</t>
  </si>
  <si>
    <t xml:space="preserve"> -CAPEX</t>
  </si>
  <si>
    <t>project ends after 6 years so no future growth</t>
  </si>
  <si>
    <t>FCF</t>
  </si>
  <si>
    <t>Growth Rate</t>
  </si>
  <si>
    <t>6 (projected)</t>
  </si>
  <si>
    <t>Enteprise Value</t>
  </si>
  <si>
    <t>%EV from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</si>
</sst>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6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D4E-44B0-FC42-BB09-B4C7A08439C9}">
  <dimension ref="A2:J21"/>
  <sheetViews>
    <sheetView workbookViewId="0">
      <selection activeCell="E28" sqref="E28"/>
    </sheetView>
  </sheetViews>
  <sheetFormatPr baseColWidth="10" defaultRowHeight="16" x14ac:dyDescent="0.2"/>
  <cols>
    <col min="1" max="1" width="17.83203125" customWidth="1"/>
    <col min="2" max="2" width="26" customWidth="1"/>
    <col min="3" max="3" width="12.33203125" customWidth="1"/>
    <col min="4" max="4" width="4.83203125" customWidth="1"/>
    <col min="5" max="5" width="29.5" customWidth="1"/>
    <col min="6" max="13" width="17.83203125" customWidth="1"/>
  </cols>
  <sheetData>
    <row r="2" spans="1:10" x14ac:dyDescent="0.2">
      <c r="A2" s="6" t="s">
        <v>0</v>
      </c>
      <c r="B2" s="5"/>
      <c r="C2" s="5"/>
      <c r="D2" s="5"/>
      <c r="E2" s="5"/>
      <c r="F2" s="5"/>
    </row>
    <row r="3" spans="1:10" x14ac:dyDescent="0.2">
      <c r="B3" s="4"/>
      <c r="C3" s="4"/>
      <c r="D3" s="4"/>
      <c r="E3" s="4"/>
      <c r="F3" s="4"/>
      <c r="G3" s="4"/>
    </row>
    <row r="4" spans="1:10" x14ac:dyDescent="0.2">
      <c r="A4" s="4"/>
      <c r="B4" s="1" t="s">
        <v>5</v>
      </c>
      <c r="C4" s="2">
        <v>197000</v>
      </c>
    </row>
    <row r="5" spans="1:10" x14ac:dyDescent="0.2">
      <c r="B5" s="1" t="s">
        <v>1</v>
      </c>
      <c r="C5" s="3">
        <v>0.2</v>
      </c>
    </row>
    <row r="7" spans="1:10" x14ac:dyDescent="0.2">
      <c r="B7" s="1" t="s">
        <v>2</v>
      </c>
      <c r="C7" s="2">
        <v>72000</v>
      </c>
      <c r="E7" s="1" t="s">
        <v>9</v>
      </c>
      <c r="F7" s="2">
        <f>C8/(1+$C$5)</f>
        <v>85000</v>
      </c>
      <c r="I7" s="1"/>
      <c r="J7" s="2"/>
    </row>
    <row r="8" spans="1:10" x14ac:dyDescent="0.2">
      <c r="B8" s="1" t="s">
        <v>6</v>
      </c>
      <c r="C8" s="2">
        <v>102000</v>
      </c>
      <c r="E8" s="1" t="s">
        <v>10</v>
      </c>
      <c r="F8" s="2">
        <f>F7-C7</f>
        <v>13000</v>
      </c>
      <c r="I8" s="1"/>
    </row>
    <row r="10" spans="1:10" x14ac:dyDescent="0.2">
      <c r="B10" s="1" t="s">
        <v>3</v>
      </c>
      <c r="C10" s="2">
        <v>60000</v>
      </c>
      <c r="E10" s="1" t="s">
        <v>9</v>
      </c>
      <c r="F10" s="2">
        <f>C11/(1+$C$5)</f>
        <v>60000</v>
      </c>
      <c r="I10" s="1"/>
      <c r="J10" s="2"/>
    </row>
    <row r="11" spans="1:10" x14ac:dyDescent="0.2">
      <c r="B11" s="1" t="s">
        <v>7</v>
      </c>
      <c r="C11" s="2">
        <v>72000</v>
      </c>
      <c r="E11" s="1" t="s">
        <v>10</v>
      </c>
      <c r="F11" s="2">
        <f>F10-C10</f>
        <v>0</v>
      </c>
      <c r="I11" s="1"/>
    </row>
    <row r="13" spans="1:10" x14ac:dyDescent="0.2">
      <c r="B13" s="1" t="s">
        <v>4</v>
      </c>
      <c r="C13" s="2">
        <v>65000</v>
      </c>
      <c r="E13" s="1" t="s">
        <v>9</v>
      </c>
      <c r="F13" s="2">
        <f>C14/(1+$C$5)</f>
        <v>64166.666666666672</v>
      </c>
      <c r="I13" s="1"/>
      <c r="J13" s="2"/>
    </row>
    <row r="14" spans="1:10" x14ac:dyDescent="0.2">
      <c r="B14" s="1" t="s">
        <v>8</v>
      </c>
      <c r="C14" s="2">
        <v>77000</v>
      </c>
      <c r="E14" s="1" t="s">
        <v>10</v>
      </c>
      <c r="F14" s="2">
        <f>F13-C13</f>
        <v>-833.33333333332848</v>
      </c>
      <c r="I14" s="1"/>
    </row>
    <row r="17" spans="1:6" x14ac:dyDescent="0.2">
      <c r="A17" s="7" t="s">
        <v>11</v>
      </c>
      <c r="B17" s="6"/>
      <c r="C17" s="6"/>
      <c r="D17" s="6"/>
      <c r="E17" s="6"/>
      <c r="F17" s="6"/>
    </row>
    <row r="21" spans="1:6" x14ac:dyDescent="0.2">
      <c r="A21" s="1"/>
    </row>
  </sheetData>
  <mergeCells count="2">
    <mergeCell ref="A2:F2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C17C-4832-A041-ABE2-7489A04CCB95}">
  <dimension ref="A1:N26"/>
  <sheetViews>
    <sheetView workbookViewId="0">
      <selection activeCell="A23" sqref="A23"/>
    </sheetView>
  </sheetViews>
  <sheetFormatPr baseColWidth="10" defaultRowHeight="16" x14ac:dyDescent="0.2"/>
  <cols>
    <col min="1" max="1" width="35.33203125" customWidth="1"/>
    <col min="2" max="8" width="12.83203125" customWidth="1"/>
    <col min="11" max="11" width="18.5" customWidth="1"/>
    <col min="13" max="13" width="19" customWidth="1"/>
  </cols>
  <sheetData>
    <row r="1" spans="1:14" x14ac:dyDescent="0.2">
      <c r="A1" s="9" t="s">
        <v>19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</row>
    <row r="3" spans="1:14" x14ac:dyDescent="0.2">
      <c r="A3" s="9" t="s">
        <v>20</v>
      </c>
      <c r="B3" s="11"/>
      <c r="C3" s="11"/>
      <c r="D3" s="11"/>
      <c r="E3" s="11"/>
      <c r="F3" s="11"/>
      <c r="G3" s="11"/>
      <c r="H3" s="11"/>
    </row>
    <row r="4" spans="1:14" x14ac:dyDescent="0.2">
      <c r="A4" t="s">
        <v>21</v>
      </c>
      <c r="B4" s="11">
        <v>0</v>
      </c>
      <c r="C4" s="11">
        <f>$L$6*$L$7</f>
        <v>7500000</v>
      </c>
      <c r="D4" s="11">
        <f t="shared" ref="D4:H4" si="0">$L$6*$L$7</f>
        <v>7500000</v>
      </c>
      <c r="E4" s="11">
        <f t="shared" si="0"/>
        <v>7500000</v>
      </c>
      <c r="F4" s="11">
        <f t="shared" si="0"/>
        <v>7500000</v>
      </c>
      <c r="G4" s="11">
        <f t="shared" si="0"/>
        <v>7500000</v>
      </c>
      <c r="H4" s="11">
        <f t="shared" si="0"/>
        <v>7500000</v>
      </c>
      <c r="I4" s="11"/>
    </row>
    <row r="5" spans="1:14" x14ac:dyDescent="0.2">
      <c r="A5" t="s">
        <v>22</v>
      </c>
      <c r="B5" s="11">
        <v>0</v>
      </c>
      <c r="C5" s="11">
        <f>$L$6*$L$10</f>
        <v>4000000</v>
      </c>
      <c r="D5" s="11">
        <f t="shared" ref="D5:H5" si="1">$L$6*$L$10</f>
        <v>4000000</v>
      </c>
      <c r="E5" s="11">
        <f t="shared" si="1"/>
        <v>4000000</v>
      </c>
      <c r="F5" s="11">
        <f t="shared" si="1"/>
        <v>4000000</v>
      </c>
      <c r="G5" s="11">
        <f t="shared" si="1"/>
        <v>4000000</v>
      </c>
      <c r="H5" s="11">
        <f t="shared" si="1"/>
        <v>4000000</v>
      </c>
    </row>
    <row r="6" spans="1:14" x14ac:dyDescent="0.2">
      <c r="A6" t="s">
        <v>23</v>
      </c>
      <c r="B6" s="11">
        <v>0</v>
      </c>
      <c r="C6" s="11">
        <f>C4-C5</f>
        <v>3500000</v>
      </c>
      <c r="D6" s="11">
        <f t="shared" ref="D6:H6" si="2">D4-D5</f>
        <v>3500000</v>
      </c>
      <c r="E6" s="11">
        <f t="shared" si="2"/>
        <v>3500000</v>
      </c>
      <c r="F6" s="11">
        <f t="shared" si="2"/>
        <v>3500000</v>
      </c>
      <c r="G6" s="11">
        <f t="shared" si="2"/>
        <v>3500000</v>
      </c>
      <c r="H6" s="11">
        <f t="shared" si="2"/>
        <v>3500000</v>
      </c>
      <c r="K6" s="1" t="s">
        <v>12</v>
      </c>
      <c r="L6" s="8">
        <v>100000</v>
      </c>
      <c r="N6" t="s">
        <v>16</v>
      </c>
    </row>
    <row r="7" spans="1:14" x14ac:dyDescent="0.2">
      <c r="A7" t="s">
        <v>17</v>
      </c>
      <c r="B7" s="11">
        <v>0</v>
      </c>
      <c r="C7" s="11">
        <f>$L$9</f>
        <v>695000</v>
      </c>
      <c r="D7" s="11">
        <f t="shared" ref="D7:H7" si="3">$L$9</f>
        <v>695000</v>
      </c>
      <c r="E7" s="11">
        <f t="shared" si="3"/>
        <v>695000</v>
      </c>
      <c r="F7" s="11">
        <f t="shared" si="3"/>
        <v>695000</v>
      </c>
      <c r="G7" s="11">
        <f t="shared" si="3"/>
        <v>695000</v>
      </c>
      <c r="H7" s="11">
        <f t="shared" si="3"/>
        <v>695000</v>
      </c>
      <c r="K7" s="1" t="s">
        <v>13</v>
      </c>
      <c r="L7" s="2">
        <v>75</v>
      </c>
    </row>
    <row r="8" spans="1:14" x14ac:dyDescent="0.2">
      <c r="A8" t="s">
        <v>24</v>
      </c>
      <c r="B8" s="11">
        <v>0</v>
      </c>
      <c r="C8" s="11">
        <f>$L$15</f>
        <v>400000</v>
      </c>
      <c r="D8" s="11">
        <f t="shared" ref="D8:H8" si="4">$L$15</f>
        <v>400000</v>
      </c>
      <c r="E8" s="11">
        <f t="shared" si="4"/>
        <v>400000</v>
      </c>
      <c r="F8" s="11">
        <f t="shared" si="4"/>
        <v>400000</v>
      </c>
      <c r="G8" s="11">
        <f t="shared" si="4"/>
        <v>400000</v>
      </c>
      <c r="H8" s="11">
        <f t="shared" si="4"/>
        <v>400000</v>
      </c>
      <c r="K8" s="1" t="s">
        <v>14</v>
      </c>
      <c r="L8" s="2">
        <v>2400000</v>
      </c>
      <c r="N8" t="s">
        <v>15</v>
      </c>
    </row>
    <row r="9" spans="1:14" x14ac:dyDescent="0.2">
      <c r="A9" t="s">
        <v>25</v>
      </c>
      <c r="B9" s="11">
        <f>B6-B7-B8</f>
        <v>0</v>
      </c>
      <c r="C9" s="11">
        <f>C6-C7-C8</f>
        <v>2405000</v>
      </c>
      <c r="D9" s="11">
        <f t="shared" ref="D9:H9" si="5">D6-D7-D8</f>
        <v>2405000</v>
      </c>
      <c r="E9" s="11">
        <f t="shared" si="5"/>
        <v>2405000</v>
      </c>
      <c r="F9" s="11">
        <f t="shared" si="5"/>
        <v>2405000</v>
      </c>
      <c r="G9" s="11">
        <f t="shared" si="5"/>
        <v>2405000</v>
      </c>
      <c r="H9" s="11">
        <f t="shared" si="5"/>
        <v>2405000</v>
      </c>
      <c r="K9" s="1" t="s">
        <v>18</v>
      </c>
      <c r="L9" s="2">
        <v>695000</v>
      </c>
      <c r="N9" t="s">
        <v>16</v>
      </c>
    </row>
    <row r="10" spans="1:14" x14ac:dyDescent="0.2">
      <c r="A10" t="s">
        <v>26</v>
      </c>
      <c r="B10" s="11">
        <f>B9</f>
        <v>0</v>
      </c>
      <c r="C10" s="11">
        <f>C9+B10</f>
        <v>2405000</v>
      </c>
      <c r="D10" s="11">
        <f>D9</f>
        <v>2405000</v>
      </c>
      <c r="E10" s="11">
        <f t="shared" ref="E10:H10" si="6">E9</f>
        <v>2405000</v>
      </c>
      <c r="F10" s="11">
        <f t="shared" si="6"/>
        <v>2405000</v>
      </c>
      <c r="G10" s="11">
        <f t="shared" si="6"/>
        <v>2405000</v>
      </c>
      <c r="H10" s="11">
        <f t="shared" si="6"/>
        <v>2405000</v>
      </c>
      <c r="K10" s="1" t="s">
        <v>37</v>
      </c>
      <c r="L10" s="2">
        <v>40</v>
      </c>
    </row>
    <row r="11" spans="1:14" x14ac:dyDescent="0.2">
      <c r="A11" t="s">
        <v>27</v>
      </c>
      <c r="B11" s="11">
        <v>0</v>
      </c>
      <c r="C11" s="11">
        <f>C10*$L$12</f>
        <v>505050</v>
      </c>
      <c r="D11" s="11">
        <f t="shared" ref="D11:H11" si="7">D10*$L$12</f>
        <v>505050</v>
      </c>
      <c r="E11" s="11">
        <f t="shared" si="7"/>
        <v>505050</v>
      </c>
      <c r="F11" s="11">
        <f t="shared" si="7"/>
        <v>505050</v>
      </c>
      <c r="G11" s="11">
        <f t="shared" si="7"/>
        <v>505050</v>
      </c>
      <c r="H11" s="11">
        <f t="shared" si="7"/>
        <v>505050</v>
      </c>
      <c r="K11" s="1"/>
    </row>
    <row r="12" spans="1:14" x14ac:dyDescent="0.2">
      <c r="A12" t="s">
        <v>28</v>
      </c>
      <c r="B12" s="11">
        <f>B9</f>
        <v>0</v>
      </c>
      <c r="C12" s="11">
        <f>C9-C11</f>
        <v>1899950</v>
      </c>
      <c r="D12" s="11">
        <f t="shared" ref="D12:H12" si="8">D9-D11</f>
        <v>1899950</v>
      </c>
      <c r="E12" s="11">
        <f t="shared" si="8"/>
        <v>1899950</v>
      </c>
      <c r="F12" s="11">
        <f t="shared" si="8"/>
        <v>1899950</v>
      </c>
      <c r="G12" s="11">
        <f t="shared" si="8"/>
        <v>1899950</v>
      </c>
      <c r="H12" s="11">
        <f t="shared" si="8"/>
        <v>1899950</v>
      </c>
      <c r="K12" s="1" t="s">
        <v>38</v>
      </c>
      <c r="L12" s="3">
        <v>0.21</v>
      </c>
    </row>
    <row r="13" spans="1:14" x14ac:dyDescent="0.2">
      <c r="K13" s="1" t="s">
        <v>1</v>
      </c>
      <c r="L13" s="3">
        <v>0.12</v>
      </c>
    </row>
    <row r="14" spans="1:14" x14ac:dyDescent="0.2">
      <c r="B14" s="11"/>
      <c r="C14" s="11"/>
      <c r="D14" s="11"/>
      <c r="E14" s="11"/>
      <c r="F14" s="11"/>
      <c r="G14" s="11"/>
      <c r="H14" s="11"/>
    </row>
    <row r="15" spans="1:14" x14ac:dyDescent="0.2">
      <c r="A15" s="9" t="s">
        <v>29</v>
      </c>
      <c r="B15" s="11"/>
      <c r="C15" s="11"/>
      <c r="D15" s="11"/>
      <c r="E15" s="11"/>
      <c r="F15" s="11"/>
      <c r="G15" s="11"/>
      <c r="H15" s="11"/>
      <c r="K15" s="1" t="s">
        <v>39</v>
      </c>
      <c r="L15" s="11">
        <f>2400000/6</f>
        <v>400000</v>
      </c>
      <c r="M15" t="s">
        <v>40</v>
      </c>
    </row>
    <row r="16" spans="1:14" x14ac:dyDescent="0.2">
      <c r="A16" t="s">
        <v>28</v>
      </c>
      <c r="B16" s="11">
        <f>B12</f>
        <v>0</v>
      </c>
      <c r="C16" s="11">
        <f>C12</f>
        <v>1899950</v>
      </c>
      <c r="D16" s="11">
        <f>D12</f>
        <v>1899950</v>
      </c>
      <c r="E16" s="11">
        <f>E12</f>
        <v>1899950</v>
      </c>
      <c r="F16" s="11">
        <f>F12</f>
        <v>1899950</v>
      </c>
      <c r="G16" s="11">
        <f>G12</f>
        <v>1899950</v>
      </c>
      <c r="H16" s="11">
        <f>H12</f>
        <v>1899950</v>
      </c>
    </row>
    <row r="17" spans="1:9" x14ac:dyDescent="0.2">
      <c r="A17" t="s">
        <v>30</v>
      </c>
      <c r="B17" s="11">
        <f>B8</f>
        <v>0</v>
      </c>
      <c r="C17" s="11">
        <f>C8</f>
        <v>400000</v>
      </c>
      <c r="D17" s="11">
        <f>D8</f>
        <v>400000</v>
      </c>
      <c r="E17" s="11">
        <f>E8</f>
        <v>400000</v>
      </c>
      <c r="F17" s="11">
        <f>F8</f>
        <v>400000</v>
      </c>
      <c r="G17" s="11">
        <f>G8</f>
        <v>400000</v>
      </c>
      <c r="H17" s="11">
        <f>H8</f>
        <v>400000</v>
      </c>
    </row>
    <row r="18" spans="1:9" x14ac:dyDescent="0.2">
      <c r="A18" t="s">
        <v>41</v>
      </c>
      <c r="B18" s="11">
        <v>2400000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</row>
    <row r="19" spans="1:9" x14ac:dyDescent="0.2">
      <c r="A19" t="s">
        <v>31</v>
      </c>
      <c r="B19" s="11">
        <f>B16+B17-B18</f>
        <v>-2400000</v>
      </c>
      <c r="C19" s="11">
        <f t="shared" ref="C19:H19" si="9">C16+C17-C18</f>
        <v>2299950</v>
      </c>
      <c r="D19" s="11">
        <f t="shared" si="9"/>
        <v>2299950</v>
      </c>
      <c r="E19" s="11">
        <f t="shared" si="9"/>
        <v>2299950</v>
      </c>
      <c r="F19" s="11">
        <f t="shared" si="9"/>
        <v>2299950</v>
      </c>
      <c r="G19" s="11">
        <f t="shared" si="9"/>
        <v>2299950</v>
      </c>
      <c r="H19" s="11">
        <f t="shared" si="9"/>
        <v>2299950</v>
      </c>
    </row>
    <row r="20" spans="1:9" x14ac:dyDescent="0.2">
      <c r="B20" s="11"/>
      <c r="C20" s="11"/>
      <c r="D20" s="11"/>
      <c r="E20" s="11"/>
      <c r="F20" s="11"/>
      <c r="G20" s="11"/>
      <c r="H20" s="11"/>
    </row>
    <row r="21" spans="1:9" x14ac:dyDescent="0.2">
      <c r="A21" t="s">
        <v>32</v>
      </c>
      <c r="B21" s="11"/>
      <c r="C21" s="11"/>
      <c r="D21" s="11"/>
      <c r="E21" s="11"/>
      <c r="F21" s="11"/>
      <c r="G21" s="11"/>
      <c r="H21" s="11">
        <f>H19</f>
        <v>2299950</v>
      </c>
      <c r="I21" t="s">
        <v>42</v>
      </c>
    </row>
    <row r="22" spans="1:9" x14ac:dyDescent="0.2">
      <c r="B22" s="11"/>
      <c r="C22" s="11"/>
      <c r="D22" s="11"/>
      <c r="E22" s="11"/>
      <c r="F22" s="11"/>
      <c r="G22" s="11"/>
      <c r="H22" s="11"/>
    </row>
    <row r="23" spans="1:9" x14ac:dyDescent="0.2">
      <c r="A23" t="s">
        <v>33</v>
      </c>
      <c r="B23" s="11">
        <f>B19/((1+$L$13)^B1)</f>
        <v>-2400000</v>
      </c>
      <c r="C23" s="11">
        <f t="shared" ref="C23:H23" si="10">C19/((1+$L$13)^C1)</f>
        <v>2053526.7857142854</v>
      </c>
      <c r="D23" s="11">
        <f t="shared" si="10"/>
        <v>1833506.0586734691</v>
      </c>
      <c r="E23" s="11">
        <f t="shared" si="10"/>
        <v>1637058.9809584543</v>
      </c>
      <c r="F23" s="11">
        <f t="shared" si="10"/>
        <v>1461659.8044271914</v>
      </c>
      <c r="G23" s="11">
        <f t="shared" si="10"/>
        <v>1305053.3968099924</v>
      </c>
      <c r="H23" s="11">
        <f t="shared" si="10"/>
        <v>1165226.2471517788</v>
      </c>
    </row>
    <row r="24" spans="1:9" x14ac:dyDescent="0.2">
      <c r="A24" s="10"/>
      <c r="B24" s="11"/>
      <c r="C24" s="11"/>
      <c r="D24" s="11"/>
      <c r="E24" s="11"/>
      <c r="F24" s="11"/>
      <c r="G24" s="11"/>
      <c r="H24" s="11"/>
    </row>
    <row r="25" spans="1:9" x14ac:dyDescent="0.2">
      <c r="A25" t="s">
        <v>36</v>
      </c>
      <c r="B25" s="11">
        <f>SUM(B23:H23)</f>
        <v>7056031.2737351721</v>
      </c>
      <c r="C25" s="11"/>
      <c r="D25" s="11"/>
      <c r="E25" s="11"/>
      <c r="F25" s="11"/>
      <c r="G25" s="11"/>
      <c r="H25" s="11"/>
    </row>
    <row r="26" spans="1:9" x14ac:dyDescent="0.2">
      <c r="B26" s="11"/>
      <c r="C26" s="11"/>
      <c r="D26" s="11"/>
      <c r="E26" s="11"/>
      <c r="F26" s="11"/>
      <c r="G26" s="11"/>
      <c r="H2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5A43-498E-0845-903E-7EA9F69B7705}">
  <dimension ref="A1:K14"/>
  <sheetViews>
    <sheetView tabSelected="1" workbookViewId="0">
      <selection activeCell="J25" sqref="J25"/>
    </sheetView>
  </sheetViews>
  <sheetFormatPr baseColWidth="10" defaultRowHeight="16" x14ac:dyDescent="0.2"/>
  <cols>
    <col min="1" max="1" width="13.83203125" customWidth="1"/>
    <col min="2" max="8" width="12.83203125" customWidth="1"/>
    <col min="9" max="11" width="15.83203125" customWidth="1"/>
  </cols>
  <sheetData>
    <row r="1" spans="1:11" x14ac:dyDescent="0.2">
      <c r="A1" s="9" t="s">
        <v>19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 t="s">
        <v>45</v>
      </c>
      <c r="H1" s="9"/>
    </row>
    <row r="3" spans="1:11" x14ac:dyDescent="0.2">
      <c r="A3" s="1" t="s">
        <v>43</v>
      </c>
      <c r="B3" s="11">
        <v>8000</v>
      </c>
      <c r="C3" s="11">
        <v>35000</v>
      </c>
      <c r="D3" s="11">
        <v>68000</v>
      </c>
      <c r="E3" s="11">
        <v>87000</v>
      </c>
      <c r="F3" s="11">
        <v>102000</v>
      </c>
      <c r="G3" s="11">
        <f>F3*(1+$J$5)</f>
        <v>104040</v>
      </c>
      <c r="H3" s="11"/>
    </row>
    <row r="5" spans="1:11" x14ac:dyDescent="0.2">
      <c r="A5" s="1" t="s">
        <v>32</v>
      </c>
      <c r="G5" s="13">
        <f>G3/($J$6-$J$5)</f>
        <v>743142.85714285704</v>
      </c>
      <c r="I5" s="1" t="s">
        <v>44</v>
      </c>
      <c r="J5" s="3">
        <v>0.02</v>
      </c>
    </row>
    <row r="6" spans="1:11" x14ac:dyDescent="0.2">
      <c r="I6" s="1" t="s">
        <v>1</v>
      </c>
      <c r="J6" s="3">
        <v>0.16</v>
      </c>
    </row>
    <row r="7" spans="1:11" x14ac:dyDescent="0.2">
      <c r="A7" s="1" t="s">
        <v>33</v>
      </c>
      <c r="B7" s="11">
        <f>B3/((1+$J$6)^B1)</f>
        <v>6896.5517241379312</v>
      </c>
      <c r="C7" s="11">
        <f t="shared" ref="C7:G8" si="0">C3/((1+$J$6)^C1)</f>
        <v>26010.701545778837</v>
      </c>
      <c r="D7" s="11">
        <f t="shared" si="0"/>
        <v>43564.721800811843</v>
      </c>
      <c r="E7" s="11">
        <f t="shared" si="0"/>
        <v>48049.325515601304</v>
      </c>
      <c r="F7" s="11">
        <f t="shared" si="0"/>
        <v>48563.52757224864</v>
      </c>
    </row>
    <row r="8" spans="1:11" x14ac:dyDescent="0.2">
      <c r="A8" s="1" t="s">
        <v>34</v>
      </c>
      <c r="G8" s="11">
        <f>G5/((1+$J$6)^5)</f>
        <v>353819.98659781151</v>
      </c>
    </row>
    <row r="10" spans="1:11" x14ac:dyDescent="0.2">
      <c r="A10" s="1" t="s">
        <v>35</v>
      </c>
      <c r="B10" s="12">
        <f>B7</f>
        <v>6896.5517241379312</v>
      </c>
      <c r="C10" s="12">
        <f t="shared" ref="C10:F10" si="1">C7</f>
        <v>26010.701545778837</v>
      </c>
      <c r="D10" s="12">
        <f t="shared" si="1"/>
        <v>43564.721800811843</v>
      </c>
      <c r="E10" s="12">
        <f t="shared" si="1"/>
        <v>48049.325515601304</v>
      </c>
      <c r="F10" s="12">
        <f t="shared" si="1"/>
        <v>48563.52757224864</v>
      </c>
      <c r="G10" s="12">
        <f>G8</f>
        <v>353819.98659781151</v>
      </c>
    </row>
    <row r="12" spans="1:11" x14ac:dyDescent="0.2">
      <c r="A12" s="1" t="s">
        <v>46</v>
      </c>
      <c r="B12" s="12">
        <f>SUM(B10:G10)</f>
        <v>526904.81475639006</v>
      </c>
    </row>
    <row r="13" spans="1:11" x14ac:dyDescent="0.2">
      <c r="F13" s="1"/>
      <c r="I13" s="1" t="s">
        <v>47</v>
      </c>
      <c r="J13">
        <f>(G10+F10)/B12</f>
        <v>0.76367401265084045</v>
      </c>
      <c r="K13" s="13"/>
    </row>
    <row r="14" spans="1:11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Yadav</dc:creator>
  <cp:lastModifiedBy>Shaan Yadav</cp:lastModifiedBy>
  <dcterms:created xsi:type="dcterms:W3CDTF">2024-02-19T02:18:00Z</dcterms:created>
  <dcterms:modified xsi:type="dcterms:W3CDTF">2024-02-19T04:42:18Z</dcterms:modified>
</cp:coreProperties>
</file>