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checkCompatibility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shaanyadav/Desktop/Duke Courses/I&amp;E 352/CrepesAndStuff/"/>
    </mc:Choice>
  </mc:AlternateContent>
  <xr:revisionPtr revIDLastSave="0" documentId="13_ncr:1_{8C5E0132-86BB-8745-B836-D2D45AFE31E8}" xr6:coauthVersionLast="47" xr6:coauthVersionMax="47" xr10:uidLastSave="{00000000-0000-0000-0000-000000000000}"/>
  <bookViews>
    <workbookView xWindow="0" yWindow="760" windowWidth="30240" windowHeight="18880" activeTab="1" xr2:uid="{00000000-000D-0000-FFFF-FFFF00000000}"/>
  </bookViews>
  <sheets>
    <sheet name="Assumptions" sheetId="1" r:id="rId1"/>
    <sheet name="Pro Forma (straight line dep.)" sheetId="4" r:id="rId2"/>
    <sheet name="Pro Forma (compound dep.)" sheetId="6" r:id="rId3"/>
    <sheet name="FCF Calculation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4" l="1"/>
  <c r="C24" i="4"/>
  <c r="D24" i="4"/>
  <c r="E24" i="4"/>
  <c r="F24" i="4"/>
  <c r="F25" i="4" s="1"/>
  <c r="B25" i="4"/>
  <c r="C25" i="4"/>
  <c r="D25" i="4"/>
  <c r="D18" i="6"/>
  <c r="E18" i="6"/>
  <c r="F18" i="6"/>
  <c r="C18" i="6"/>
  <c r="B18" i="6"/>
  <c r="C19" i="6"/>
  <c r="D19" i="6"/>
  <c r="E19" i="6"/>
  <c r="F19" i="6"/>
  <c r="B19" i="6"/>
  <c r="C20" i="6"/>
  <c r="D20" i="6"/>
  <c r="E20" i="6"/>
  <c r="F20" i="6"/>
  <c r="B20" i="6"/>
  <c r="B13" i="6"/>
  <c r="C13" i="6"/>
  <c r="D13" i="6" s="1"/>
  <c r="E13" i="6" s="1"/>
  <c r="F13" i="6" s="1"/>
  <c r="F23" i="6"/>
  <c r="F24" i="6" s="1"/>
  <c r="E23" i="6"/>
  <c r="E24" i="6" s="1"/>
  <c r="D23" i="6"/>
  <c r="D24" i="6" s="1"/>
  <c r="C23" i="6"/>
  <c r="C24" i="6" s="1"/>
  <c r="B23" i="6"/>
  <c r="B24" i="6" s="1"/>
  <c r="B17" i="6"/>
  <c r="F16" i="6"/>
  <c r="E16" i="6"/>
  <c r="D16" i="6"/>
  <c r="C16" i="6"/>
  <c r="B16" i="6"/>
  <c r="B8" i="6"/>
  <c r="F7" i="6"/>
  <c r="E7" i="6"/>
  <c r="D7" i="6"/>
  <c r="C7" i="6"/>
  <c r="B7" i="6"/>
  <c r="F6" i="6"/>
  <c r="E6" i="6"/>
  <c r="D6" i="6"/>
  <c r="C6" i="6"/>
  <c r="B6" i="6"/>
  <c r="F4" i="6"/>
  <c r="F3" i="6"/>
  <c r="F5" i="6" s="1"/>
  <c r="E3" i="6"/>
  <c r="E4" i="6" s="1"/>
  <c r="D3" i="6"/>
  <c r="D4" i="6" s="1"/>
  <c r="C3" i="6"/>
  <c r="C4" i="6" s="1"/>
  <c r="B3" i="6"/>
  <c r="B4" i="6" s="1"/>
  <c r="C1" i="6"/>
  <c r="D1" i="6" s="1"/>
  <c r="E1" i="6" s="1"/>
  <c r="F1" i="6" s="1"/>
  <c r="B8" i="4"/>
  <c r="B19" i="4"/>
  <c r="C16" i="4"/>
  <c r="D16" i="4"/>
  <c r="E16" i="4"/>
  <c r="F16" i="4"/>
  <c r="B16" i="4"/>
  <c r="B17" i="4" s="1"/>
  <c r="C7" i="4"/>
  <c r="D7" i="4"/>
  <c r="E7" i="4"/>
  <c r="F7" i="4"/>
  <c r="B7" i="4"/>
  <c r="C6" i="4"/>
  <c r="D6" i="4"/>
  <c r="E6" i="4"/>
  <c r="F6" i="4"/>
  <c r="B6" i="4"/>
  <c r="F3" i="4"/>
  <c r="F4" i="4" s="1"/>
  <c r="F5" i="4" s="1"/>
  <c r="E3" i="4"/>
  <c r="E4" i="4" s="1"/>
  <c r="E5" i="4" s="1"/>
  <c r="D3" i="4"/>
  <c r="D4" i="4" s="1"/>
  <c r="D5" i="4" s="1"/>
  <c r="B3" i="4"/>
  <c r="B4" i="4" s="1"/>
  <c r="B5" i="4" s="1"/>
  <c r="C3" i="4"/>
  <c r="C4" i="4" s="1"/>
  <c r="C5" i="4" s="1"/>
  <c r="C3" i="5"/>
  <c r="B9" i="4" l="1"/>
  <c r="E25" i="4"/>
  <c r="B20" i="4"/>
  <c r="C17" i="4"/>
  <c r="C18" i="4"/>
  <c r="B10" i="4"/>
  <c r="B11" i="4" s="1"/>
  <c r="D5" i="6"/>
  <c r="E5" i="6"/>
  <c r="B5" i="6"/>
  <c r="B9" i="6" s="1"/>
  <c r="C5" i="6"/>
  <c r="C17" i="6"/>
  <c r="C12" i="1"/>
  <c r="D12" i="1" s="1"/>
  <c r="E12" i="1" s="1"/>
  <c r="F12" i="1" s="1"/>
  <c r="C8" i="4" l="1"/>
  <c r="C9" i="4" s="1"/>
  <c r="C19" i="4"/>
  <c r="C20" i="4" s="1"/>
  <c r="D18" i="4"/>
  <c r="D17" i="4"/>
  <c r="D17" i="6"/>
  <c r="B10" i="6"/>
  <c r="B11" i="6" s="1"/>
  <c r="C8" i="6"/>
  <c r="C9" i="6" s="1"/>
  <c r="D3" i="5"/>
  <c r="E3" i="5" s="1"/>
  <c r="F3" i="5" s="1"/>
  <c r="G3" i="5" s="1"/>
  <c r="C1" i="4"/>
  <c r="D1" i="4" s="1"/>
  <c r="E1" i="4" s="1"/>
  <c r="F1" i="4" s="1"/>
  <c r="D19" i="4" l="1"/>
  <c r="D8" i="4"/>
  <c r="D9" i="4" s="1"/>
  <c r="E18" i="4"/>
  <c r="E8" i="4" s="1"/>
  <c r="E9" i="4" s="1"/>
  <c r="D20" i="4"/>
  <c r="E17" i="4"/>
  <c r="C10" i="4"/>
  <c r="C11" i="4" s="1"/>
  <c r="C10" i="6"/>
  <c r="C11" i="6"/>
  <c r="E17" i="6"/>
  <c r="D8" i="6"/>
  <c r="D9" i="6" s="1"/>
  <c r="D10" i="4" l="1"/>
  <c r="D11" i="4"/>
  <c r="F17" i="4"/>
  <c r="F18" i="4"/>
  <c r="F8" i="4" s="1"/>
  <c r="F9" i="4" s="1"/>
  <c r="E10" i="4"/>
  <c r="E11" i="4"/>
  <c r="E19" i="4"/>
  <c r="F19" i="4" s="1"/>
  <c r="D10" i="6"/>
  <c r="D11" i="6" s="1"/>
  <c r="E8" i="6"/>
  <c r="E9" i="6" s="1"/>
  <c r="F17" i="6"/>
  <c r="E20" i="4" l="1"/>
  <c r="F10" i="4"/>
  <c r="F11" i="4" s="1"/>
  <c r="F20" i="4"/>
  <c r="E10" i="6"/>
  <c r="E11" i="6" s="1"/>
  <c r="F8" i="6"/>
  <c r="F9" i="6" s="1"/>
  <c r="F10" i="6" l="1"/>
  <c r="F11" i="6" s="1"/>
</calcChain>
</file>

<file path=xl/sharedStrings.xml><?xml version="1.0" encoding="utf-8"?>
<sst xmlns="http://schemas.openxmlformats.org/spreadsheetml/2006/main" count="69" uniqueCount="45">
  <si>
    <t>SG&amp;A</t>
  </si>
  <si>
    <t xml:space="preserve">COGS </t>
  </si>
  <si>
    <t xml:space="preserve">Gross Margin </t>
  </si>
  <si>
    <t xml:space="preserve">Depreciation </t>
  </si>
  <si>
    <t>Operating Assumptions</t>
  </si>
  <si>
    <t>Tax Rate</t>
  </si>
  <si>
    <t>Growth</t>
  </si>
  <si>
    <t>Lease</t>
  </si>
  <si>
    <t>Gross Margin</t>
  </si>
  <si>
    <t>Revenues</t>
  </si>
  <si>
    <t>Discount Rate</t>
  </si>
  <si>
    <t>Inventories</t>
  </si>
  <si>
    <t>+Depreciation</t>
  </si>
  <si>
    <t>-CAPEX</t>
  </si>
  <si>
    <t>-Change in Working Capital</t>
  </si>
  <si>
    <t>FCF to the Firm</t>
  </si>
  <si>
    <t>Terminal Value</t>
  </si>
  <si>
    <t>PV(FCF)</t>
  </si>
  <si>
    <t>FCF to the Firm (to all stakeholders)</t>
  </si>
  <si>
    <t>EBIT</t>
  </si>
  <si>
    <t>Change in Inventories</t>
  </si>
  <si>
    <t>Auxilliary calculations:</t>
  </si>
  <si>
    <t>Depreciation</t>
  </si>
  <si>
    <t>Capital Expenditures</t>
  </si>
  <si>
    <t>CAPEX</t>
  </si>
  <si>
    <t>Tax</t>
  </si>
  <si>
    <t>Income Statement</t>
  </si>
  <si>
    <t>K/shop</t>
  </si>
  <si>
    <t>Enterprise Value (V)</t>
  </si>
  <si>
    <t xml:space="preserve"> </t>
  </si>
  <si>
    <t>Existing Stores</t>
  </si>
  <si>
    <t>New Stores</t>
  </si>
  <si>
    <t>Total Stores</t>
  </si>
  <si>
    <t>Lease Payments</t>
  </si>
  <si>
    <t>EAT</t>
  </si>
  <si>
    <t>Gross Property Plant and Equipment (PPE)</t>
  </si>
  <si>
    <t>Accumulated Depreciation</t>
  </si>
  <si>
    <t>Net PPE</t>
  </si>
  <si>
    <t>Change in Net Working Capital (NWC) Calculation</t>
  </si>
  <si>
    <t>Revenue (in $1000s)</t>
  </si>
  <si>
    <t>Yearly Depreciation (assuming straight line depreciation)</t>
  </si>
  <si>
    <t>Inventories (assuming inventory in place before restaurant opens)</t>
  </si>
  <si>
    <t>CAPEX Calculation (For straight line depreciation)</t>
  </si>
  <si>
    <t xml:space="preserve">Yearly Depreciation </t>
  </si>
  <si>
    <t>CAPEX Calculation (assuming compound depreciation)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</si>
</sst>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3" fontId="0" fillId="0" borderId="0" xfId="0" applyNumberFormat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0" fontId="3" fillId="0" borderId="0" xfId="0" applyFont="1"/>
    <xf numFmtId="4" fontId="3" fillId="0" borderId="0" xfId="0" applyNumberFormat="1" applyFont="1" applyAlignment="1">
      <alignment horizontal="center"/>
    </xf>
    <xf numFmtId="0" fontId="3" fillId="0" borderId="0" xfId="0" quotePrefix="1" applyFont="1"/>
    <xf numFmtId="4" fontId="0" fillId="0" borderId="0" xfId="0" applyNumberFormat="1"/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0" fontId="1" fillId="0" borderId="0" xfId="0" applyFont="1"/>
    <xf numFmtId="0" fontId="0" fillId="0" borderId="2" xfId="0" applyBorder="1"/>
    <xf numFmtId="1" fontId="2" fillId="0" borderId="2" xfId="0" applyNumberFormat="1" applyFont="1" applyBorder="1" applyAlignment="1">
      <alignment horizontal="center"/>
    </xf>
    <xf numFmtId="0" fontId="3" fillId="0" borderId="1" xfId="0" applyFont="1" applyBorder="1"/>
    <xf numFmtId="3" fontId="0" fillId="0" borderId="1" xfId="0" applyNumberFormat="1" applyBorder="1" applyAlignment="1">
      <alignment horizontal="center"/>
    </xf>
    <xf numFmtId="0" fontId="0" fillId="0" borderId="1" xfId="0" applyBorder="1"/>
    <xf numFmtId="4" fontId="0" fillId="0" borderId="1" xfId="0" applyNumberFormat="1" applyBorder="1"/>
    <xf numFmtId="0" fontId="2" fillId="0" borderId="3" xfId="0" applyFont="1" applyBorder="1"/>
    <xf numFmtId="3" fontId="2" fillId="0" borderId="4" xfId="0" applyNumberFormat="1" applyFont="1" applyBorder="1" applyAlignment="1">
      <alignment horizontal="center"/>
    </xf>
    <xf numFmtId="0" fontId="1" fillId="0" borderId="0" xfId="0" quotePrefix="1" applyFont="1"/>
    <xf numFmtId="0" fontId="2" fillId="0" borderId="5" xfId="0" applyFont="1" applyBorder="1"/>
    <xf numFmtId="3" fontId="3" fillId="0" borderId="5" xfId="0" applyNumberFormat="1" applyFont="1" applyBorder="1" applyAlignment="1">
      <alignment horizontal="center"/>
    </xf>
    <xf numFmtId="4" fontId="3" fillId="0" borderId="5" xfId="0" applyNumberFormat="1" applyFont="1" applyBorder="1" applyAlignment="1">
      <alignment horizontal="center"/>
    </xf>
    <xf numFmtId="0" fontId="0" fillId="0" borderId="5" xfId="0" applyBorder="1"/>
    <xf numFmtId="9" fontId="0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3" fontId="2" fillId="0" borderId="5" xfId="0" applyNumberFormat="1" applyFont="1" applyBorder="1" applyAlignment="1">
      <alignment horizontal="center"/>
    </xf>
    <xf numFmtId="4" fontId="2" fillId="0" borderId="5" xfId="0" applyNumberFormat="1" applyFont="1" applyBorder="1" applyAlignment="1">
      <alignment horizontal="center"/>
    </xf>
    <xf numFmtId="3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3" fillId="0" borderId="6" xfId="0" applyFont="1" applyBorder="1"/>
    <xf numFmtId="3" fontId="0" fillId="0" borderId="6" xfId="0" applyNumberFormat="1" applyBorder="1" applyAlignment="1">
      <alignment horizontal="center"/>
    </xf>
    <xf numFmtId="0" fontId="4" fillId="2" borderId="0" xfId="0" applyFont="1" applyFill="1"/>
    <xf numFmtId="3" fontId="0" fillId="2" borderId="0" xfId="0" applyNumberFormat="1" applyFill="1" applyAlignment="1">
      <alignment horizontal="center"/>
    </xf>
    <xf numFmtId="0" fontId="0" fillId="2" borderId="0" xfId="0" applyFill="1"/>
    <xf numFmtId="0" fontId="2" fillId="2" borderId="0" xfId="0" applyFont="1" applyFill="1"/>
    <xf numFmtId="4" fontId="0" fillId="2" borderId="0" xfId="0" applyNumberFormat="1" applyFill="1" applyAlignment="1">
      <alignment horizontal="center"/>
    </xf>
    <xf numFmtId="0" fontId="2" fillId="2" borderId="2" xfId="0" applyFont="1" applyFill="1" applyBorder="1"/>
    <xf numFmtId="3" fontId="0" fillId="2" borderId="2" xfId="0" applyNumberFormat="1" applyFill="1" applyBorder="1" applyAlignment="1">
      <alignment horizontal="center"/>
    </xf>
    <xf numFmtId="0" fontId="0" fillId="2" borderId="2" xfId="0" applyFill="1" applyBorder="1"/>
    <xf numFmtId="1" fontId="0" fillId="0" borderId="0" xfId="0" applyNumberFormat="1" applyAlignment="1">
      <alignment horizontal="center"/>
    </xf>
    <xf numFmtId="0" fontId="1" fillId="3" borderId="0" xfId="0" applyFont="1" applyFill="1"/>
    <xf numFmtId="3" fontId="1" fillId="3" borderId="0" xfId="0" applyNumberFormat="1" applyFont="1" applyFill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zoomScale="150" zoomScaleNormal="110" workbookViewId="0">
      <selection activeCell="J14" sqref="J14"/>
    </sheetView>
  </sheetViews>
  <sheetFormatPr baseColWidth="10" defaultColWidth="8.83203125" defaultRowHeight="13" x14ac:dyDescent="0.15"/>
  <cols>
    <col min="1" max="1" width="22.1640625" bestFit="1" customWidth="1"/>
    <col min="2" max="2" width="8.83203125" style="4"/>
  </cols>
  <sheetData>
    <row r="1" spans="1:12" x14ac:dyDescent="0.15">
      <c r="A1" s="2" t="s">
        <v>5</v>
      </c>
      <c r="B1" s="28">
        <v>0.21</v>
      </c>
    </row>
    <row r="2" spans="1:12" x14ac:dyDescent="0.15">
      <c r="A2" s="2" t="s">
        <v>22</v>
      </c>
      <c r="B2" s="28">
        <v>0.1</v>
      </c>
      <c r="J2" s="2" t="s">
        <v>10</v>
      </c>
      <c r="K2" s="2"/>
      <c r="L2" s="28">
        <v>0.15</v>
      </c>
    </row>
    <row r="3" spans="1:12" x14ac:dyDescent="0.15">
      <c r="A3" s="2" t="s">
        <v>8</v>
      </c>
      <c r="B3" s="28">
        <v>0.8</v>
      </c>
      <c r="J3" s="2" t="s">
        <v>6</v>
      </c>
      <c r="K3" s="2"/>
      <c r="L3" s="28">
        <v>0.03</v>
      </c>
    </row>
    <row r="4" spans="1:12" x14ac:dyDescent="0.15">
      <c r="A4" s="2"/>
      <c r="B4" s="29"/>
    </row>
    <row r="5" spans="1:12" x14ac:dyDescent="0.15">
      <c r="A5" s="2" t="s">
        <v>9</v>
      </c>
      <c r="B5" s="4">
        <v>100</v>
      </c>
      <c r="C5" s="14" t="s">
        <v>27</v>
      </c>
    </row>
    <row r="6" spans="1:12" x14ac:dyDescent="0.15">
      <c r="A6" s="2" t="s">
        <v>7</v>
      </c>
      <c r="B6" s="4">
        <v>30</v>
      </c>
      <c r="C6" s="14" t="s">
        <v>27</v>
      </c>
    </row>
    <row r="7" spans="1:12" x14ac:dyDescent="0.15">
      <c r="A7" s="2" t="s">
        <v>0</v>
      </c>
      <c r="B7" s="4">
        <v>3</v>
      </c>
      <c r="C7" s="14" t="s">
        <v>27</v>
      </c>
    </row>
    <row r="8" spans="1:12" x14ac:dyDescent="0.15">
      <c r="A8" s="2" t="s">
        <v>24</v>
      </c>
      <c r="B8" s="4">
        <v>200</v>
      </c>
      <c r="C8" s="14" t="s">
        <v>27</v>
      </c>
    </row>
    <row r="9" spans="1:12" x14ac:dyDescent="0.15">
      <c r="A9" s="2" t="s">
        <v>11</v>
      </c>
      <c r="B9" s="4">
        <v>50</v>
      </c>
      <c r="C9" s="14" t="s">
        <v>27</v>
      </c>
    </row>
    <row r="11" spans="1:12" x14ac:dyDescent="0.15">
      <c r="A11" s="2" t="s">
        <v>4</v>
      </c>
      <c r="B11" s="5"/>
      <c r="C11" s="2"/>
      <c r="D11" s="2"/>
    </row>
    <row r="12" spans="1:12" x14ac:dyDescent="0.15">
      <c r="A12" s="2"/>
      <c r="B12" s="5">
        <v>2024</v>
      </c>
      <c r="C12" s="5">
        <f>B12+1</f>
        <v>2025</v>
      </c>
      <c r="D12" s="5">
        <f t="shared" ref="D12:F12" si="0">C12+1</f>
        <v>2026</v>
      </c>
      <c r="E12" s="5">
        <f t="shared" si="0"/>
        <v>2027</v>
      </c>
      <c r="F12" s="5">
        <f t="shared" si="0"/>
        <v>2028</v>
      </c>
      <c r="G12" s="5"/>
    </row>
    <row r="13" spans="1:12" x14ac:dyDescent="0.15">
      <c r="A13" s="2" t="s">
        <v>30</v>
      </c>
      <c r="B13" s="4">
        <v>0</v>
      </c>
      <c r="C13" s="4">
        <v>5</v>
      </c>
      <c r="D13" s="4">
        <v>10</v>
      </c>
      <c r="E13" s="4">
        <v>15</v>
      </c>
      <c r="F13" s="4">
        <v>20</v>
      </c>
      <c r="G13" s="4"/>
    </row>
    <row r="14" spans="1:12" x14ac:dyDescent="0.15">
      <c r="A14" s="2" t="s">
        <v>31</v>
      </c>
      <c r="B14" s="4">
        <v>5</v>
      </c>
      <c r="C14" s="4">
        <v>5</v>
      </c>
      <c r="D14" s="4">
        <v>5</v>
      </c>
      <c r="E14" s="4">
        <v>5</v>
      </c>
      <c r="F14" s="4">
        <v>0</v>
      </c>
      <c r="G14" s="4"/>
    </row>
    <row r="15" spans="1:12" x14ac:dyDescent="0.15">
      <c r="A15" s="2" t="s">
        <v>32</v>
      </c>
      <c r="B15" s="4">
        <v>5</v>
      </c>
      <c r="C15" s="4">
        <v>10</v>
      </c>
      <c r="D15" s="44">
        <v>15</v>
      </c>
      <c r="E15" s="4">
        <v>20</v>
      </c>
      <c r="F15" s="4">
        <v>20</v>
      </c>
      <c r="G15" s="4"/>
    </row>
    <row r="16" spans="1:12" x14ac:dyDescent="0.15">
      <c r="D16" s="3"/>
    </row>
    <row r="17" spans="1:3" x14ac:dyDescent="0.15">
      <c r="A17" s="2"/>
    </row>
    <row r="18" spans="1:3" x14ac:dyDescent="0.15">
      <c r="A18" s="2"/>
      <c r="C18" t="s">
        <v>29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tabSelected="1" zoomScale="142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2" sqref="G12"/>
    </sheetView>
  </sheetViews>
  <sheetFormatPr baseColWidth="10" defaultColWidth="8.83203125" defaultRowHeight="13" x14ac:dyDescent="0.15"/>
  <cols>
    <col min="1" max="1" width="51.83203125" customWidth="1"/>
    <col min="2" max="7" width="12.5" style="6" customWidth="1"/>
    <col min="8" max="8" width="12.5" customWidth="1"/>
  </cols>
  <sheetData>
    <row r="1" spans="1:8" ht="15" customHeight="1" x14ac:dyDescent="0.15">
      <c r="B1" s="7">
        <v>2024</v>
      </c>
      <c r="C1" s="7">
        <f>B1+1</f>
        <v>2025</v>
      </c>
      <c r="D1" s="7">
        <f t="shared" ref="D1:F1" si="0">C1+1</f>
        <v>2026</v>
      </c>
      <c r="E1" s="7">
        <f t="shared" si="0"/>
        <v>2027</v>
      </c>
      <c r="F1" s="7">
        <f t="shared" si="0"/>
        <v>2028</v>
      </c>
      <c r="G1" s="7"/>
    </row>
    <row r="2" spans="1:8" s="43" customFormat="1" ht="15" customHeight="1" x14ac:dyDescent="0.15">
      <c r="A2" s="41" t="s">
        <v>26</v>
      </c>
      <c r="B2" s="42"/>
      <c r="C2" s="42"/>
      <c r="D2" s="42"/>
      <c r="E2" s="42"/>
      <c r="F2" s="42"/>
      <c r="G2" s="42"/>
    </row>
    <row r="3" spans="1:8" ht="15" customHeight="1" x14ac:dyDescent="0.15">
      <c r="A3" s="14" t="s">
        <v>39</v>
      </c>
      <c r="B3" s="13">
        <f>Assumptions!B13*Assumptions!B5</f>
        <v>0</v>
      </c>
      <c r="C3" s="13">
        <f>Assumptions!C13*Assumptions!B5</f>
        <v>500</v>
      </c>
      <c r="D3" s="13">
        <f>Assumptions!D13*Assumptions!B5</f>
        <v>1000</v>
      </c>
      <c r="E3" s="13">
        <f>Assumptions!E13*Assumptions!B5</f>
        <v>1500</v>
      </c>
      <c r="F3" s="13">
        <f>Assumptions!F13*Assumptions!B5</f>
        <v>2000</v>
      </c>
      <c r="G3" s="13"/>
      <c r="H3" s="9"/>
    </row>
    <row r="4" spans="1:8" ht="15" customHeight="1" x14ac:dyDescent="0.15">
      <c r="A4" s="8" t="s">
        <v>1</v>
      </c>
      <c r="B4" s="13">
        <f>B3-(B3*Assumptions!$B$3)</f>
        <v>0</v>
      </c>
      <c r="C4" s="13">
        <f>C3-(C3*Assumptions!$B$3)</f>
        <v>100</v>
      </c>
      <c r="D4" s="13">
        <f>D3-(D3*Assumptions!$B$3)</f>
        <v>200</v>
      </c>
      <c r="E4" s="13">
        <f>E3-(E3*Assumptions!$B$3)</f>
        <v>300</v>
      </c>
      <c r="F4" s="13">
        <f>F3-(F3*Assumptions!$B$3)</f>
        <v>400</v>
      </c>
      <c r="G4" s="13"/>
      <c r="H4" s="9"/>
    </row>
    <row r="5" spans="1:8" s="24" customFormat="1" ht="15" customHeight="1" x14ac:dyDescent="0.15">
      <c r="A5" s="24" t="s">
        <v>2</v>
      </c>
      <c r="B5" s="30">
        <f>B3-B4</f>
        <v>0</v>
      </c>
      <c r="C5" s="30">
        <f t="shared" ref="C5:F5" si="1">C3-C4</f>
        <v>400</v>
      </c>
      <c r="D5" s="30">
        <f t="shared" si="1"/>
        <v>800</v>
      </c>
      <c r="E5" s="30">
        <f t="shared" si="1"/>
        <v>1200</v>
      </c>
      <c r="F5" s="30">
        <f t="shared" si="1"/>
        <v>1600</v>
      </c>
      <c r="G5" s="30"/>
      <c r="H5" s="31"/>
    </row>
    <row r="6" spans="1:8" ht="15" customHeight="1" x14ac:dyDescent="0.15">
      <c r="A6" s="14" t="s">
        <v>0</v>
      </c>
      <c r="B6" s="13">
        <f>Assumptions!$B$7*Assumptions!B15</f>
        <v>15</v>
      </c>
      <c r="C6" s="13">
        <f>Assumptions!$B$7*Assumptions!C15</f>
        <v>30</v>
      </c>
      <c r="D6" s="13">
        <f>Assumptions!$B$7*Assumptions!D15</f>
        <v>45</v>
      </c>
      <c r="E6" s="13">
        <f>Assumptions!$B$7*Assumptions!E15</f>
        <v>60</v>
      </c>
      <c r="F6" s="13">
        <f>Assumptions!$B$7*Assumptions!F15</f>
        <v>60</v>
      </c>
      <c r="G6" s="13"/>
      <c r="H6" s="9"/>
    </row>
    <row r="7" spans="1:8" ht="15" customHeight="1" x14ac:dyDescent="0.15">
      <c r="A7" s="14" t="s">
        <v>33</v>
      </c>
      <c r="B7" s="13">
        <f>Assumptions!$B$6*Assumptions!B15</f>
        <v>150</v>
      </c>
      <c r="C7" s="13">
        <f>Assumptions!$B$6*Assumptions!C15</f>
        <v>300</v>
      </c>
      <c r="D7" s="13">
        <f>Assumptions!$B$6*Assumptions!D15</f>
        <v>450</v>
      </c>
      <c r="E7" s="13">
        <f>Assumptions!$B$6*Assumptions!E15</f>
        <v>600</v>
      </c>
      <c r="F7" s="13">
        <f>Assumptions!$B$6*Assumptions!F15</f>
        <v>600</v>
      </c>
      <c r="G7" s="13"/>
      <c r="H7" s="9"/>
    </row>
    <row r="8" spans="1:8" ht="15" customHeight="1" x14ac:dyDescent="0.15">
      <c r="A8" s="8" t="s">
        <v>3</v>
      </c>
      <c r="B8" s="13">
        <f>B18</f>
        <v>0</v>
      </c>
      <c r="C8" s="13">
        <f t="shared" ref="C8:F8" si="2">C18</f>
        <v>100</v>
      </c>
      <c r="D8" s="13">
        <f t="shared" si="2"/>
        <v>200</v>
      </c>
      <c r="E8" s="13">
        <f t="shared" si="2"/>
        <v>300</v>
      </c>
      <c r="F8" s="13">
        <f t="shared" si="2"/>
        <v>400</v>
      </c>
      <c r="G8" s="13"/>
      <c r="H8" s="9"/>
    </row>
    <row r="9" spans="1:8" s="27" customFormat="1" ht="15" customHeight="1" x14ac:dyDescent="0.15">
      <c r="A9" s="24" t="s">
        <v>19</v>
      </c>
      <c r="B9" s="25">
        <f>B5-B6-B7-B8</f>
        <v>-165</v>
      </c>
      <c r="C9" s="25">
        <f t="shared" ref="C9:F9" si="3">C5-C6-C7-C8</f>
        <v>-30</v>
      </c>
      <c r="D9" s="25">
        <f t="shared" si="3"/>
        <v>105</v>
      </c>
      <c r="E9" s="25">
        <f t="shared" si="3"/>
        <v>240</v>
      </c>
      <c r="F9" s="25">
        <f t="shared" si="3"/>
        <v>540</v>
      </c>
      <c r="G9" s="25"/>
      <c r="H9" s="26"/>
    </row>
    <row r="10" spans="1:8" s="14" customFormat="1" ht="15" customHeight="1" x14ac:dyDescent="0.15">
      <c r="A10" s="14" t="s">
        <v>25</v>
      </c>
      <c r="B10" s="32">
        <f>IF( (B9&lt;0), 0, B9*Assumptions!$B$1)</f>
        <v>0</v>
      </c>
      <c r="C10" s="32">
        <f>IF( (C9&lt;0), 0, C9*Assumptions!$B$1)</f>
        <v>0</v>
      </c>
      <c r="D10" s="32">
        <f>IF( (D9&lt;0), 0, D9*Assumptions!$B$1)</f>
        <v>22.05</v>
      </c>
      <c r="E10" s="32">
        <f>IF( (E9&lt;0), 0, E9*Assumptions!$B$1)</f>
        <v>50.4</v>
      </c>
      <c r="F10" s="32">
        <f>IF( (F9&lt;0), 0, F9*Assumptions!$B$1)</f>
        <v>113.39999999999999</v>
      </c>
      <c r="G10" s="32"/>
      <c r="H10" s="33"/>
    </row>
    <row r="11" spans="1:8" s="27" customFormat="1" ht="15" customHeight="1" x14ac:dyDescent="0.15">
      <c r="A11" s="24" t="s">
        <v>34</v>
      </c>
      <c r="B11" s="25">
        <f>B9-B10</f>
        <v>-165</v>
      </c>
      <c r="C11" s="25">
        <f t="shared" ref="C11:F11" si="4">C9-C10</f>
        <v>-30</v>
      </c>
      <c r="D11" s="25">
        <f t="shared" si="4"/>
        <v>82.95</v>
      </c>
      <c r="E11" s="25">
        <f t="shared" si="4"/>
        <v>189.6</v>
      </c>
      <c r="F11" s="25">
        <f t="shared" si="4"/>
        <v>426.6</v>
      </c>
      <c r="G11" s="25"/>
      <c r="H11" s="26"/>
    </row>
    <row r="12" spans="1:8" ht="15" customHeight="1" x14ac:dyDescent="0.15">
      <c r="B12" s="12"/>
      <c r="C12" s="12"/>
      <c r="D12" s="12"/>
      <c r="E12" s="12"/>
      <c r="F12" s="12"/>
      <c r="G12" s="12"/>
    </row>
    <row r="13" spans="1:8" ht="15" customHeight="1" x14ac:dyDescent="0.15">
      <c r="A13" s="2" t="s">
        <v>21</v>
      </c>
      <c r="B13" s="12"/>
      <c r="C13" s="12"/>
      <c r="D13" s="12"/>
      <c r="E13" s="12"/>
      <c r="F13" s="12"/>
      <c r="G13" s="12"/>
    </row>
    <row r="14" spans="1:8" ht="15" customHeight="1" x14ac:dyDescent="0.15">
      <c r="B14" s="12"/>
      <c r="C14" s="12"/>
      <c r="D14" s="12"/>
      <c r="E14" s="12"/>
      <c r="F14" s="12"/>
      <c r="G14" s="12"/>
    </row>
    <row r="15" spans="1:8" s="38" customFormat="1" ht="15" customHeight="1" x14ac:dyDescent="0.15">
      <c r="A15" s="36" t="s">
        <v>42</v>
      </c>
      <c r="B15" s="37"/>
      <c r="C15" s="37"/>
      <c r="D15" s="37"/>
      <c r="E15" s="37"/>
      <c r="F15" s="37"/>
      <c r="G15" s="37"/>
    </row>
    <row r="16" spans="1:8" s="45" customFormat="1" ht="15" customHeight="1" x14ac:dyDescent="0.15">
      <c r="A16" s="45" t="s">
        <v>23</v>
      </c>
      <c r="B16" s="46">
        <f>Assumptions!$B$8*Assumptions!B14</f>
        <v>1000</v>
      </c>
      <c r="C16" s="46">
        <f>Assumptions!$B$8*Assumptions!C14</f>
        <v>1000</v>
      </c>
      <c r="D16" s="46">
        <f>Assumptions!$B$8*Assumptions!D14</f>
        <v>1000</v>
      </c>
      <c r="E16" s="46">
        <f>Assumptions!$B$8*Assumptions!E14</f>
        <v>1000</v>
      </c>
      <c r="F16" s="46">
        <f>Assumptions!$B$8*Assumptions!F14</f>
        <v>0</v>
      </c>
      <c r="G16" s="46"/>
    </row>
    <row r="17" spans="1:8" s="45" customFormat="1" ht="15" customHeight="1" x14ac:dyDescent="0.15">
      <c r="A17" s="45" t="s">
        <v>35</v>
      </c>
      <c r="B17" s="46">
        <f>B16</f>
        <v>1000</v>
      </c>
      <c r="C17" s="46">
        <f>B17+C16</f>
        <v>2000</v>
      </c>
      <c r="D17" s="46">
        <f>D16+C17</f>
        <v>3000</v>
      </c>
      <c r="E17" s="46">
        <f t="shared" ref="E17:F17" si="5">E16+D17</f>
        <v>4000</v>
      </c>
      <c r="F17" s="46">
        <f t="shared" si="5"/>
        <v>4000</v>
      </c>
      <c r="G17" s="46"/>
    </row>
    <row r="18" spans="1:8" s="14" customFormat="1" ht="15" customHeight="1" x14ac:dyDescent="0.15">
      <c r="A18" s="14" t="s">
        <v>40</v>
      </c>
      <c r="B18" s="32">
        <v>0</v>
      </c>
      <c r="C18" s="32">
        <f>B17*(0.1)</f>
        <v>100</v>
      </c>
      <c r="D18" s="32">
        <f>C17*0.1</f>
        <v>200</v>
      </c>
      <c r="E18" s="32">
        <f t="shared" ref="E18:F18" si="6">D17*0.1</f>
        <v>300</v>
      </c>
      <c r="F18" s="32">
        <f t="shared" si="6"/>
        <v>400</v>
      </c>
      <c r="G18" s="32"/>
    </row>
    <row r="19" spans="1:8" s="14" customFormat="1" ht="15" customHeight="1" x14ac:dyDescent="0.15">
      <c r="A19" s="14" t="s">
        <v>36</v>
      </c>
      <c r="B19" s="32">
        <f>B18</f>
        <v>0</v>
      </c>
      <c r="C19" s="32">
        <f>C18+B19</f>
        <v>100</v>
      </c>
      <c r="D19" s="32">
        <f t="shared" ref="D19:F19" si="7">D18+C19</f>
        <v>300</v>
      </c>
      <c r="E19" s="32">
        <f t="shared" si="7"/>
        <v>600</v>
      </c>
      <c r="F19" s="32">
        <f t="shared" si="7"/>
        <v>1000</v>
      </c>
      <c r="G19" s="32"/>
    </row>
    <row r="20" spans="1:8" ht="15" customHeight="1" x14ac:dyDescent="0.15">
      <c r="A20" s="14" t="s">
        <v>37</v>
      </c>
      <c r="B20" s="12">
        <f>B17-B19</f>
        <v>1000</v>
      </c>
      <c r="C20" s="12">
        <f t="shared" ref="C20:F20" si="8">C17-C19</f>
        <v>1900</v>
      </c>
      <c r="D20" s="12">
        <f t="shared" si="8"/>
        <v>2700</v>
      </c>
      <c r="E20" s="12">
        <f t="shared" si="8"/>
        <v>3400</v>
      </c>
      <c r="F20" s="12">
        <f t="shared" si="8"/>
        <v>3000</v>
      </c>
      <c r="G20" s="12"/>
      <c r="H20" s="6"/>
    </row>
    <row r="21" spans="1:8" ht="15" customHeight="1" x14ac:dyDescent="0.15">
      <c r="A21" s="14"/>
      <c r="B21" s="12"/>
      <c r="C21" s="12"/>
      <c r="D21" s="12"/>
      <c r="E21" s="12"/>
      <c r="F21" s="12"/>
      <c r="G21" s="12"/>
      <c r="H21" s="6"/>
    </row>
    <row r="22" spans="1:8" ht="15" customHeight="1" x14ac:dyDescent="0.15">
      <c r="B22" s="12"/>
      <c r="C22" s="12"/>
      <c r="D22" s="12"/>
      <c r="E22" s="12"/>
      <c r="F22" s="12"/>
      <c r="G22" s="12"/>
    </row>
    <row r="23" spans="1:8" s="38" customFormat="1" ht="15" customHeight="1" x14ac:dyDescent="0.15">
      <c r="A23" s="39" t="s">
        <v>38</v>
      </c>
      <c r="B23" s="37"/>
      <c r="C23" s="37"/>
      <c r="D23" s="37"/>
      <c r="E23" s="37"/>
      <c r="F23" s="37"/>
      <c r="G23" s="37"/>
    </row>
    <row r="24" spans="1:8" ht="15" customHeight="1" x14ac:dyDescent="0.15">
      <c r="A24" s="14" t="s">
        <v>41</v>
      </c>
      <c r="B24" s="12">
        <f>Assumptions!$B$9*Assumptions!B13</f>
        <v>0</v>
      </c>
      <c r="C24" s="12">
        <f>Assumptions!$B$9*Assumptions!C13</f>
        <v>250</v>
      </c>
      <c r="D24" s="12">
        <f>Assumptions!$B$9*Assumptions!D13</f>
        <v>500</v>
      </c>
      <c r="E24" s="12">
        <f>Assumptions!$B$9*Assumptions!E13</f>
        <v>750</v>
      </c>
      <c r="F24" s="12">
        <f>Assumptions!$B$9*Assumptions!F13</f>
        <v>1000</v>
      </c>
      <c r="G24" s="12"/>
    </row>
    <row r="25" spans="1:8" ht="15" customHeight="1" x14ac:dyDescent="0.15">
      <c r="A25" t="s">
        <v>20</v>
      </c>
      <c r="B25" s="12">
        <f>B24</f>
        <v>0</v>
      </c>
      <c r="C25" s="12">
        <f>C24-B24</f>
        <v>250</v>
      </c>
      <c r="D25" s="12">
        <f t="shared" ref="D25:F25" si="9">D24-C24</f>
        <v>250</v>
      </c>
      <c r="E25" s="12">
        <f t="shared" si="9"/>
        <v>250</v>
      </c>
      <c r="F25" s="12">
        <f t="shared" si="9"/>
        <v>250</v>
      </c>
      <c r="G25" s="12"/>
    </row>
    <row r="26" spans="1:8" x14ac:dyDescent="0.15">
      <c r="B26" s="12"/>
      <c r="C26" s="28"/>
      <c r="D26" s="28"/>
      <c r="E26" s="28"/>
      <c r="F26" s="28"/>
      <c r="G26" s="28"/>
    </row>
    <row r="27" spans="1:8" x14ac:dyDescent="0.15">
      <c r="B27" s="12"/>
      <c r="C27" s="12"/>
      <c r="D27" s="12"/>
      <c r="E27" s="12"/>
      <c r="F27" s="12"/>
      <c r="G27" s="12"/>
    </row>
    <row r="28" spans="1:8" x14ac:dyDescent="0.15">
      <c r="B28" s="12"/>
      <c r="C28" s="12"/>
      <c r="D28" s="12"/>
      <c r="E28" s="12"/>
      <c r="F28" s="12"/>
      <c r="G28" s="12"/>
    </row>
    <row r="29" spans="1:8" x14ac:dyDescent="0.15">
      <c r="B29" s="12"/>
      <c r="C29" s="12"/>
      <c r="D29" s="12"/>
      <c r="E29" s="12"/>
      <c r="F29" s="12"/>
      <c r="G29" s="12"/>
    </row>
    <row r="30" spans="1:8" x14ac:dyDescent="0.15">
      <c r="B30" s="12"/>
      <c r="C30" s="12"/>
      <c r="D30" s="12"/>
      <c r="E30" s="12"/>
      <c r="F30" s="12"/>
      <c r="G30" s="12"/>
    </row>
    <row r="31" spans="1:8" x14ac:dyDescent="0.15">
      <c r="B31" s="12"/>
      <c r="C31" s="12"/>
      <c r="D31" s="12"/>
      <c r="E31" s="12"/>
      <c r="F31" s="12"/>
      <c r="G31" s="12"/>
    </row>
    <row r="32" spans="1:8" x14ac:dyDescent="0.15">
      <c r="B32" s="12"/>
      <c r="C32" s="12"/>
      <c r="D32" s="12"/>
      <c r="E32" s="12"/>
      <c r="F32" s="12"/>
      <c r="G32" s="12"/>
    </row>
    <row r="33" spans="2:7" x14ac:dyDescent="0.15">
      <c r="B33" s="12"/>
      <c r="C33" s="12"/>
      <c r="D33" s="12"/>
      <c r="E33" s="12"/>
      <c r="F33" s="12"/>
      <c r="G33" s="12"/>
    </row>
    <row r="34" spans="2:7" x14ac:dyDescent="0.15">
      <c r="B34" s="12"/>
      <c r="C34" s="12"/>
      <c r="D34" s="12"/>
      <c r="E34" s="12"/>
      <c r="F34" s="12"/>
      <c r="G34" s="12"/>
    </row>
    <row r="35" spans="2:7" x14ac:dyDescent="0.15">
      <c r="B35" s="12"/>
      <c r="C35" s="12"/>
      <c r="D35" s="12"/>
      <c r="E35" s="12"/>
      <c r="F35" s="12"/>
      <c r="G35" s="12"/>
    </row>
    <row r="36" spans="2:7" x14ac:dyDescent="0.15">
      <c r="B36" s="12"/>
      <c r="C36" s="12"/>
      <c r="D36" s="12"/>
      <c r="E36" s="12"/>
      <c r="F36" s="12"/>
      <c r="G36" s="12"/>
    </row>
    <row r="37" spans="2:7" x14ac:dyDescent="0.15">
      <c r="B37" s="12"/>
      <c r="C37" s="12"/>
      <c r="D37" s="12"/>
      <c r="E37" s="12"/>
      <c r="F37" s="12"/>
      <c r="G37" s="12"/>
    </row>
    <row r="38" spans="2:7" x14ac:dyDescent="0.15">
      <c r="B38" s="12"/>
      <c r="C38" s="12"/>
      <c r="D38" s="12"/>
      <c r="E38" s="12"/>
      <c r="F38" s="12"/>
      <c r="G38" s="12"/>
    </row>
    <row r="39" spans="2:7" x14ac:dyDescent="0.15">
      <c r="B39" s="12"/>
      <c r="C39" s="12"/>
      <c r="D39" s="12"/>
      <c r="E39" s="12"/>
      <c r="F39" s="12"/>
      <c r="G39" s="12"/>
    </row>
  </sheetData>
  <pageMargins left="0.7" right="0.7" top="0.75" bottom="0.75" header="0.3" footer="0.3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47FE1-0EF9-2B45-B70C-F316481CA3FC}">
  <dimension ref="A1:H38"/>
  <sheetViews>
    <sheetView zoomScale="142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6" sqref="A16"/>
    </sheetView>
  </sheetViews>
  <sheetFormatPr baseColWidth="10" defaultColWidth="8.83203125" defaultRowHeight="13" x14ac:dyDescent="0.15"/>
  <cols>
    <col min="1" max="1" width="51.83203125" customWidth="1"/>
    <col min="2" max="7" width="12.5" style="6" customWidth="1"/>
    <col min="8" max="8" width="12.5" customWidth="1"/>
  </cols>
  <sheetData>
    <row r="1" spans="1:8" ht="15" customHeight="1" x14ac:dyDescent="0.15">
      <c r="B1" s="7">
        <v>2024</v>
      </c>
      <c r="C1" s="7">
        <f>B1+1</f>
        <v>2025</v>
      </c>
      <c r="D1" s="7">
        <f t="shared" ref="D1:F1" si="0">C1+1</f>
        <v>2026</v>
      </c>
      <c r="E1" s="7">
        <f t="shared" si="0"/>
        <v>2027</v>
      </c>
      <c r="F1" s="7">
        <f t="shared" si="0"/>
        <v>2028</v>
      </c>
      <c r="G1" s="7"/>
    </row>
    <row r="2" spans="1:8" s="43" customFormat="1" ht="15" customHeight="1" x14ac:dyDescent="0.15">
      <c r="A2" s="41" t="s">
        <v>26</v>
      </c>
      <c r="B2" s="42"/>
      <c r="C2" s="42"/>
      <c r="D2" s="42"/>
      <c r="E2" s="42"/>
      <c r="F2" s="42"/>
      <c r="G2" s="42"/>
    </row>
    <row r="3" spans="1:8" ht="15" customHeight="1" x14ac:dyDescent="0.15">
      <c r="A3" s="14" t="s">
        <v>39</v>
      </c>
      <c r="B3" s="13">
        <f>Assumptions!B13*Assumptions!B5</f>
        <v>0</v>
      </c>
      <c r="C3" s="13">
        <f>Assumptions!C13*Assumptions!B5</f>
        <v>500</v>
      </c>
      <c r="D3" s="13">
        <f>Assumptions!D13*Assumptions!B5</f>
        <v>1000</v>
      </c>
      <c r="E3" s="13">
        <f>Assumptions!E13*Assumptions!B5</f>
        <v>1500</v>
      </c>
      <c r="F3" s="13">
        <f>Assumptions!F13*Assumptions!B5</f>
        <v>2000</v>
      </c>
      <c r="G3" s="13"/>
      <c r="H3" s="9"/>
    </row>
    <row r="4" spans="1:8" ht="15" customHeight="1" x14ac:dyDescent="0.15">
      <c r="A4" s="8" t="s">
        <v>1</v>
      </c>
      <c r="B4" s="13">
        <f>B3-(B3*Assumptions!$B$3)</f>
        <v>0</v>
      </c>
      <c r="C4" s="13">
        <f>C3-(C3*Assumptions!$B$3)</f>
        <v>100</v>
      </c>
      <c r="D4" s="13">
        <f>D3-(D3*Assumptions!$B$3)</f>
        <v>200</v>
      </c>
      <c r="E4" s="13">
        <f>E3-(E3*Assumptions!$B$3)</f>
        <v>300</v>
      </c>
      <c r="F4" s="13">
        <f>F3-(F3*Assumptions!$B$3)</f>
        <v>400</v>
      </c>
      <c r="G4" s="13"/>
      <c r="H4" s="9"/>
    </row>
    <row r="5" spans="1:8" s="24" customFormat="1" ht="15" customHeight="1" x14ac:dyDescent="0.15">
      <c r="A5" s="24" t="s">
        <v>2</v>
      </c>
      <c r="B5" s="30">
        <f>B3-B4</f>
        <v>0</v>
      </c>
      <c r="C5" s="30">
        <f t="shared" ref="C5:F5" si="1">C3-C4</f>
        <v>400</v>
      </c>
      <c r="D5" s="30">
        <f t="shared" si="1"/>
        <v>800</v>
      </c>
      <c r="E5" s="30">
        <f t="shared" si="1"/>
        <v>1200</v>
      </c>
      <c r="F5" s="30">
        <f t="shared" si="1"/>
        <v>1600</v>
      </c>
      <c r="G5" s="30"/>
      <c r="H5" s="31"/>
    </row>
    <row r="6" spans="1:8" ht="15" customHeight="1" x14ac:dyDescent="0.15">
      <c r="A6" s="14" t="s">
        <v>0</v>
      </c>
      <c r="B6" s="13">
        <f>Assumptions!$B$7*Assumptions!B15</f>
        <v>15</v>
      </c>
      <c r="C6" s="13">
        <f>Assumptions!$B$7*Assumptions!C15</f>
        <v>30</v>
      </c>
      <c r="D6" s="13">
        <f>Assumptions!$B$7*Assumptions!D15</f>
        <v>45</v>
      </c>
      <c r="E6" s="13">
        <f>Assumptions!$B$7*Assumptions!E15</f>
        <v>60</v>
      </c>
      <c r="F6" s="13">
        <f>Assumptions!$B$7*Assumptions!F15</f>
        <v>60</v>
      </c>
      <c r="G6" s="13"/>
      <c r="H6" s="9"/>
    </row>
    <row r="7" spans="1:8" ht="15" customHeight="1" x14ac:dyDescent="0.15">
      <c r="A7" s="14" t="s">
        <v>33</v>
      </c>
      <c r="B7" s="13">
        <f>Assumptions!$B$6*Assumptions!B15</f>
        <v>150</v>
      </c>
      <c r="C7" s="13">
        <f>Assumptions!$B$6*Assumptions!C15</f>
        <v>300</v>
      </c>
      <c r="D7" s="13">
        <f>Assumptions!$B$6*Assumptions!D15</f>
        <v>450</v>
      </c>
      <c r="E7" s="13">
        <f>Assumptions!$B$6*Assumptions!E15</f>
        <v>600</v>
      </c>
      <c r="F7" s="13">
        <f>Assumptions!$B$6*Assumptions!F15</f>
        <v>600</v>
      </c>
      <c r="G7" s="13"/>
      <c r="H7" s="9"/>
    </row>
    <row r="8" spans="1:8" ht="15" customHeight="1" x14ac:dyDescent="0.15">
      <c r="A8" s="8" t="s">
        <v>3</v>
      </c>
      <c r="B8" s="13">
        <f>B18</f>
        <v>0</v>
      </c>
      <c r="C8" s="13">
        <f t="shared" ref="C8:F8" si="2">C18</f>
        <v>100</v>
      </c>
      <c r="D8" s="13">
        <f t="shared" si="2"/>
        <v>190</v>
      </c>
      <c r="E8" s="13">
        <f t="shared" si="2"/>
        <v>271</v>
      </c>
      <c r="F8" s="13">
        <f t="shared" si="2"/>
        <v>343.90000000000009</v>
      </c>
      <c r="G8" s="13"/>
      <c r="H8" s="9"/>
    </row>
    <row r="9" spans="1:8" s="27" customFormat="1" ht="15" customHeight="1" x14ac:dyDescent="0.15">
      <c r="A9" s="24" t="s">
        <v>19</v>
      </c>
      <c r="B9" s="25">
        <f>B5-B6-B7-B8</f>
        <v>-165</v>
      </c>
      <c r="C9" s="25">
        <f t="shared" ref="C9:F9" si="3">C5-C6-C7-C8</f>
        <v>-30</v>
      </c>
      <c r="D9" s="25">
        <f t="shared" si="3"/>
        <v>115</v>
      </c>
      <c r="E9" s="25">
        <f t="shared" si="3"/>
        <v>269</v>
      </c>
      <c r="F9" s="25">
        <f t="shared" si="3"/>
        <v>596.09999999999991</v>
      </c>
      <c r="G9" s="25"/>
      <c r="H9" s="26"/>
    </row>
    <row r="10" spans="1:8" s="14" customFormat="1" ht="15" customHeight="1" x14ac:dyDescent="0.15">
      <c r="A10" s="14" t="s">
        <v>25</v>
      </c>
      <c r="B10" s="32">
        <f>IF( (B9&lt;0), 0, B9*Assumptions!$B$1)</f>
        <v>0</v>
      </c>
      <c r="C10" s="32">
        <f>IF( (C9&lt;0), 0, C9*Assumptions!$B$1)</f>
        <v>0</v>
      </c>
      <c r="D10" s="32">
        <f>IF( (D9&lt;0), 0, D9*Assumptions!$B$1)</f>
        <v>24.15</v>
      </c>
      <c r="E10" s="32">
        <f>IF( (E9&lt;0), 0, E9*Assumptions!$B$1)</f>
        <v>56.489999999999995</v>
      </c>
      <c r="F10" s="32">
        <f>IF( (F9&lt;0), 0, F9*Assumptions!$B$1)</f>
        <v>125.18099999999998</v>
      </c>
      <c r="G10" s="32"/>
      <c r="H10" s="33"/>
    </row>
    <row r="11" spans="1:8" s="27" customFormat="1" ht="15" customHeight="1" x14ac:dyDescent="0.15">
      <c r="A11" s="24" t="s">
        <v>34</v>
      </c>
      <c r="B11" s="25">
        <f>B9-B10</f>
        <v>-165</v>
      </c>
      <c r="C11" s="25">
        <f t="shared" ref="C11:F11" si="4">C9-C10</f>
        <v>-30</v>
      </c>
      <c r="D11" s="25">
        <f t="shared" si="4"/>
        <v>90.85</v>
      </c>
      <c r="E11" s="25">
        <f t="shared" si="4"/>
        <v>212.51</v>
      </c>
      <c r="F11" s="25">
        <f t="shared" si="4"/>
        <v>470.91899999999993</v>
      </c>
      <c r="G11" s="25"/>
      <c r="H11" s="26"/>
    </row>
    <row r="12" spans="1:8" ht="15" customHeight="1" x14ac:dyDescent="0.15">
      <c r="B12" s="12"/>
      <c r="C12" s="12"/>
      <c r="D12" s="12"/>
      <c r="E12" s="12"/>
      <c r="F12" s="12"/>
      <c r="G12" s="12"/>
    </row>
    <row r="13" spans="1:8" ht="15" customHeight="1" x14ac:dyDescent="0.15">
      <c r="A13" s="2" t="s">
        <v>21</v>
      </c>
      <c r="B13" s="12">
        <f>B17</f>
        <v>1000</v>
      </c>
      <c r="C13" s="12">
        <f>B13*0.9+C16</f>
        <v>1900</v>
      </c>
      <c r="D13" s="12">
        <f t="shared" ref="D13:F13" si="5">C13*0.9+D16</f>
        <v>2710</v>
      </c>
      <c r="E13" s="12">
        <f t="shared" si="5"/>
        <v>3439</v>
      </c>
      <c r="F13" s="12">
        <f t="shared" si="5"/>
        <v>3095.1</v>
      </c>
      <c r="G13" s="12"/>
    </row>
    <row r="14" spans="1:8" ht="15" customHeight="1" x14ac:dyDescent="0.15">
      <c r="B14" s="12"/>
      <c r="C14" s="12"/>
      <c r="D14" s="12"/>
      <c r="E14" s="12"/>
      <c r="F14" s="12"/>
      <c r="G14" s="12"/>
    </row>
    <row r="15" spans="1:8" s="38" customFormat="1" ht="15" customHeight="1" x14ac:dyDescent="0.15">
      <c r="A15" s="36" t="s">
        <v>44</v>
      </c>
      <c r="B15" s="37"/>
      <c r="C15" s="37"/>
      <c r="D15" s="37"/>
      <c r="E15" s="37"/>
      <c r="F15" s="37"/>
      <c r="G15" s="37"/>
    </row>
    <row r="16" spans="1:8" s="45" customFormat="1" ht="15" customHeight="1" x14ac:dyDescent="0.15">
      <c r="A16" s="45" t="s">
        <v>23</v>
      </c>
      <c r="B16" s="46">
        <f>Assumptions!$B$8*Assumptions!B14</f>
        <v>1000</v>
      </c>
      <c r="C16" s="46">
        <f>Assumptions!$B$8*Assumptions!C14</f>
        <v>1000</v>
      </c>
      <c r="D16" s="46">
        <f>Assumptions!$B$8*Assumptions!D14</f>
        <v>1000</v>
      </c>
      <c r="E16" s="46">
        <f>Assumptions!$B$8*Assumptions!E14</f>
        <v>1000</v>
      </c>
      <c r="F16" s="46">
        <f>Assumptions!$B$8*Assumptions!F14</f>
        <v>0</v>
      </c>
      <c r="G16" s="46"/>
    </row>
    <row r="17" spans="1:8" s="45" customFormat="1" ht="15" customHeight="1" x14ac:dyDescent="0.15">
      <c r="A17" s="45" t="s">
        <v>35</v>
      </c>
      <c r="B17" s="46">
        <f>B16</f>
        <v>1000</v>
      </c>
      <c r="C17" s="46">
        <f>B17+C16</f>
        <v>2000</v>
      </c>
      <c r="D17" s="46">
        <f>D16+C17</f>
        <v>3000</v>
      </c>
      <c r="E17" s="46">
        <f t="shared" ref="E17:F17" si="6">E16+D17</f>
        <v>4000</v>
      </c>
      <c r="F17" s="46">
        <f t="shared" si="6"/>
        <v>4000</v>
      </c>
      <c r="G17" s="46"/>
    </row>
    <row r="18" spans="1:8" s="14" customFormat="1" ht="15" customHeight="1" x14ac:dyDescent="0.15">
      <c r="A18" s="14" t="s">
        <v>43</v>
      </c>
      <c r="B18" s="32">
        <f>B19</f>
        <v>0</v>
      </c>
      <c r="C18" s="32">
        <f>C19-B19</f>
        <v>100</v>
      </c>
      <c r="D18" s="32">
        <f t="shared" ref="D18:F18" si="7">D19-C19</f>
        <v>190</v>
      </c>
      <c r="E18" s="32">
        <f t="shared" si="7"/>
        <v>271</v>
      </c>
      <c r="F18" s="32">
        <f t="shared" si="7"/>
        <v>343.90000000000009</v>
      </c>
      <c r="G18" s="32"/>
    </row>
    <row r="19" spans="1:8" s="14" customFormat="1" ht="15" customHeight="1" x14ac:dyDescent="0.15">
      <c r="A19" s="14" t="s">
        <v>36</v>
      </c>
      <c r="B19" s="32">
        <f>B17-B13</f>
        <v>0</v>
      </c>
      <c r="C19" s="32">
        <f t="shared" ref="C19:F19" si="8">C17-C13</f>
        <v>100</v>
      </c>
      <c r="D19" s="32">
        <f t="shared" si="8"/>
        <v>290</v>
      </c>
      <c r="E19" s="32">
        <f t="shared" si="8"/>
        <v>561</v>
      </c>
      <c r="F19" s="32">
        <f t="shared" si="8"/>
        <v>904.90000000000009</v>
      </c>
      <c r="G19" s="32"/>
    </row>
    <row r="20" spans="1:8" ht="15" customHeight="1" x14ac:dyDescent="0.15">
      <c r="A20" s="14" t="s">
        <v>37</v>
      </c>
      <c r="B20" s="12">
        <f>B13</f>
        <v>1000</v>
      </c>
      <c r="C20" s="12">
        <f t="shared" ref="C20:F20" si="9">C13</f>
        <v>1900</v>
      </c>
      <c r="D20" s="12">
        <f t="shared" si="9"/>
        <v>2710</v>
      </c>
      <c r="E20" s="12">
        <f t="shared" si="9"/>
        <v>3439</v>
      </c>
      <c r="F20" s="12">
        <f t="shared" si="9"/>
        <v>3095.1</v>
      </c>
      <c r="G20" s="12"/>
      <c r="H20" s="6"/>
    </row>
    <row r="21" spans="1:8" ht="15" customHeight="1" x14ac:dyDescent="0.15">
      <c r="B21" s="12"/>
      <c r="C21" s="12"/>
      <c r="D21" s="12"/>
      <c r="E21" s="12"/>
      <c r="F21" s="12"/>
      <c r="G21" s="12"/>
    </row>
    <row r="22" spans="1:8" s="38" customFormat="1" ht="15" customHeight="1" x14ac:dyDescent="0.15">
      <c r="A22" s="39" t="s">
        <v>38</v>
      </c>
      <c r="B22" s="37"/>
      <c r="C22" s="37"/>
      <c r="D22" s="37"/>
      <c r="E22" s="37"/>
      <c r="F22" s="37"/>
      <c r="G22" s="37"/>
    </row>
    <row r="23" spans="1:8" ht="15" customHeight="1" x14ac:dyDescent="0.15">
      <c r="A23" s="14" t="s">
        <v>41</v>
      </c>
      <c r="B23" s="12">
        <f>Assumptions!$B$9*Assumptions!B13</f>
        <v>0</v>
      </c>
      <c r="C23" s="12">
        <f>Assumptions!$B$9*Assumptions!C13</f>
        <v>250</v>
      </c>
      <c r="D23" s="12">
        <f>Assumptions!$B$9*Assumptions!D13</f>
        <v>500</v>
      </c>
      <c r="E23" s="12">
        <f>Assumptions!$B$9*Assumptions!E13</f>
        <v>750</v>
      </c>
      <c r="F23" s="12">
        <f>Assumptions!$B$9*Assumptions!F13</f>
        <v>1000</v>
      </c>
      <c r="G23" s="12"/>
    </row>
    <row r="24" spans="1:8" ht="15" customHeight="1" x14ac:dyDescent="0.15">
      <c r="A24" t="s">
        <v>20</v>
      </c>
      <c r="B24" s="12">
        <f>B23</f>
        <v>0</v>
      </c>
      <c r="C24" s="12">
        <f>C23-B23</f>
        <v>250</v>
      </c>
      <c r="D24" s="12">
        <f t="shared" ref="D24:F24" si="10">D23-C23</f>
        <v>250</v>
      </c>
      <c r="E24" s="12">
        <f t="shared" si="10"/>
        <v>250</v>
      </c>
      <c r="F24" s="12">
        <f t="shared" si="10"/>
        <v>250</v>
      </c>
      <c r="G24" s="12"/>
    </row>
    <row r="25" spans="1:8" x14ac:dyDescent="0.15">
      <c r="B25" s="12"/>
      <c r="C25" s="28"/>
      <c r="D25" s="28"/>
      <c r="E25" s="28"/>
      <c r="F25" s="28"/>
      <c r="G25" s="28"/>
    </row>
    <row r="26" spans="1:8" x14ac:dyDescent="0.15">
      <c r="B26" s="12"/>
      <c r="C26" s="12"/>
      <c r="D26" s="12"/>
      <c r="E26" s="12"/>
      <c r="F26" s="12"/>
      <c r="G26" s="12"/>
    </row>
    <row r="27" spans="1:8" x14ac:dyDescent="0.15">
      <c r="B27" s="12"/>
      <c r="C27" s="12"/>
      <c r="D27" s="12"/>
      <c r="E27" s="12"/>
      <c r="F27" s="12"/>
      <c r="G27" s="12"/>
    </row>
    <row r="28" spans="1:8" x14ac:dyDescent="0.15">
      <c r="B28" s="12"/>
      <c r="C28" s="12"/>
      <c r="D28" s="12"/>
      <c r="E28" s="12"/>
      <c r="F28" s="12"/>
      <c r="G28" s="12"/>
    </row>
    <row r="29" spans="1:8" x14ac:dyDescent="0.15">
      <c r="B29" s="12"/>
      <c r="C29" s="12"/>
      <c r="D29" s="12"/>
      <c r="E29" s="12"/>
      <c r="F29" s="12"/>
      <c r="G29" s="12"/>
    </row>
    <row r="30" spans="1:8" x14ac:dyDescent="0.15">
      <c r="B30" s="12"/>
      <c r="C30" s="12"/>
      <c r="D30" s="12"/>
      <c r="E30" s="12"/>
      <c r="F30" s="12"/>
      <c r="G30" s="12"/>
    </row>
    <row r="31" spans="1:8" x14ac:dyDescent="0.15">
      <c r="B31" s="12"/>
      <c r="C31" s="12"/>
      <c r="D31" s="12"/>
      <c r="E31" s="12"/>
      <c r="F31" s="12"/>
      <c r="G31" s="12"/>
    </row>
    <row r="32" spans="1:8" x14ac:dyDescent="0.15">
      <c r="B32" s="12"/>
      <c r="C32" s="12"/>
      <c r="D32" s="12"/>
      <c r="E32" s="12"/>
      <c r="F32" s="12"/>
      <c r="G32" s="12"/>
    </row>
    <row r="33" spans="2:7" x14ac:dyDescent="0.15">
      <c r="B33" s="12"/>
      <c r="C33" s="12"/>
      <c r="D33" s="12"/>
      <c r="E33" s="12"/>
      <c r="F33" s="12"/>
      <c r="G33" s="12"/>
    </row>
    <row r="34" spans="2:7" x14ac:dyDescent="0.15">
      <c r="B34" s="12"/>
      <c r="C34" s="12"/>
      <c r="D34" s="12"/>
      <c r="E34" s="12"/>
      <c r="F34" s="12"/>
      <c r="G34" s="12"/>
    </row>
    <row r="35" spans="2:7" x14ac:dyDescent="0.15">
      <c r="B35" s="12"/>
      <c r="C35" s="12"/>
      <c r="D35" s="12"/>
      <c r="E35" s="12"/>
      <c r="F35" s="12"/>
      <c r="G35" s="12"/>
    </row>
    <row r="36" spans="2:7" x14ac:dyDescent="0.15">
      <c r="B36" s="12"/>
      <c r="C36" s="12"/>
      <c r="D36" s="12"/>
      <c r="E36" s="12"/>
      <c r="F36" s="12"/>
      <c r="G36" s="12"/>
    </row>
    <row r="37" spans="2:7" x14ac:dyDescent="0.15">
      <c r="B37" s="12"/>
      <c r="C37" s="12"/>
      <c r="D37" s="12"/>
      <c r="E37" s="12"/>
      <c r="F37" s="12"/>
      <c r="G37" s="12"/>
    </row>
    <row r="38" spans="2:7" x14ac:dyDescent="0.15">
      <c r="B38" s="12"/>
      <c r="C38" s="12"/>
      <c r="D38" s="12"/>
      <c r="E38" s="12"/>
      <c r="F38" s="12"/>
      <c r="G38" s="12"/>
    </row>
  </sheetData>
  <pageMargins left="0.7" right="0.7" top="0.75" bottom="0.75" header="0.3" footer="0.3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7"/>
  <sheetViews>
    <sheetView topLeftCell="A2" workbookViewId="0">
      <selection activeCell="B4" sqref="B4"/>
    </sheetView>
  </sheetViews>
  <sheetFormatPr baseColWidth="10" defaultColWidth="8.83203125" defaultRowHeight="13" x14ac:dyDescent="0.15"/>
  <cols>
    <col min="1" max="1" width="31.6640625" bestFit="1" customWidth="1"/>
    <col min="2" max="6" width="12.5" style="6" customWidth="1"/>
    <col min="7" max="7" width="12.5" customWidth="1"/>
  </cols>
  <sheetData>
    <row r="1" spans="1:11" s="38" customFormat="1" x14ac:dyDescent="0.15">
      <c r="A1" s="39" t="s">
        <v>18</v>
      </c>
      <c r="B1" s="40"/>
      <c r="C1" s="40"/>
      <c r="D1" s="40"/>
      <c r="E1" s="40"/>
      <c r="F1" s="40"/>
    </row>
    <row r="3" spans="1:11" s="15" customFormat="1" x14ac:dyDescent="0.15">
      <c r="B3" s="16">
        <v>2024</v>
      </c>
      <c r="C3" s="16">
        <f>B3+1</f>
        <v>2025</v>
      </c>
      <c r="D3" s="16">
        <f t="shared" ref="D3:G3" si="0">C3+1</f>
        <v>2026</v>
      </c>
      <c r="E3" s="16">
        <f t="shared" si="0"/>
        <v>2027</v>
      </c>
      <c r="F3" s="16">
        <f t="shared" si="0"/>
        <v>2028</v>
      </c>
      <c r="G3" s="16">
        <f t="shared" si="0"/>
        <v>2029</v>
      </c>
      <c r="H3" s="16"/>
    </row>
    <row r="4" spans="1:11" x14ac:dyDescent="0.15">
      <c r="A4" s="14" t="s">
        <v>34</v>
      </c>
      <c r="B4" s="12"/>
      <c r="C4" s="12"/>
      <c r="D4" s="12"/>
      <c r="E4" s="12"/>
      <c r="F4" s="12"/>
      <c r="G4" s="12"/>
      <c r="H4" s="12"/>
    </row>
    <row r="5" spans="1:11" x14ac:dyDescent="0.15">
      <c r="A5" s="10" t="s">
        <v>12</v>
      </c>
      <c r="B5" s="12"/>
      <c r="C5" s="12"/>
      <c r="D5" s="12"/>
      <c r="E5" s="12"/>
      <c r="F5" s="12"/>
      <c r="G5" s="12"/>
      <c r="H5" s="12"/>
    </row>
    <row r="6" spans="1:11" x14ac:dyDescent="0.15">
      <c r="A6" s="23" t="s">
        <v>14</v>
      </c>
      <c r="B6" s="12"/>
      <c r="C6" s="12"/>
      <c r="D6" s="12"/>
      <c r="E6" s="12"/>
      <c r="F6" s="12"/>
      <c r="G6" s="12"/>
      <c r="H6" s="12"/>
    </row>
    <row r="7" spans="1:11" x14ac:dyDescent="0.15">
      <c r="A7" s="10" t="s">
        <v>13</v>
      </c>
      <c r="B7" s="12"/>
      <c r="C7" s="12"/>
      <c r="D7" s="12"/>
      <c r="E7" s="12"/>
      <c r="F7" s="12"/>
      <c r="G7" s="12"/>
      <c r="H7" s="12"/>
    </row>
    <row r="8" spans="1:11" x14ac:dyDescent="0.15">
      <c r="A8" s="10"/>
      <c r="B8" s="12"/>
      <c r="C8" s="12"/>
      <c r="D8" s="12"/>
      <c r="E8" s="12"/>
      <c r="F8" s="12"/>
      <c r="G8" s="12"/>
      <c r="H8" s="12"/>
    </row>
    <row r="9" spans="1:11" s="19" customFormat="1" ht="14" thickBot="1" x14ac:dyDescent="0.2">
      <c r="A9" s="17" t="s">
        <v>15</v>
      </c>
      <c r="B9" s="18"/>
      <c r="C9" s="18"/>
      <c r="D9" s="18"/>
      <c r="E9" s="18"/>
      <c r="F9" s="18"/>
      <c r="G9" s="18"/>
      <c r="H9" s="18"/>
      <c r="K9" s="20"/>
    </row>
    <row r="10" spans="1:11" x14ac:dyDescent="0.15">
      <c r="A10" s="8"/>
      <c r="B10" s="12"/>
      <c r="C10" s="12"/>
      <c r="D10" s="12"/>
      <c r="E10" s="12"/>
      <c r="F10" s="12"/>
      <c r="G10" s="12"/>
      <c r="H10" s="12"/>
      <c r="K10" s="11"/>
    </row>
    <row r="11" spans="1:11" x14ac:dyDescent="0.15">
      <c r="A11" s="8" t="s">
        <v>16</v>
      </c>
      <c r="B11" s="12"/>
      <c r="C11" s="12"/>
      <c r="D11" s="12"/>
      <c r="E11" s="12"/>
      <c r="F11" s="12"/>
      <c r="G11" s="12"/>
    </row>
    <row r="12" spans="1:11" x14ac:dyDescent="0.15">
      <c r="A12" s="8"/>
      <c r="B12" s="12"/>
      <c r="C12" s="12"/>
      <c r="D12" s="12"/>
      <c r="E12" s="12"/>
      <c r="F12" s="12"/>
      <c r="G12" s="12"/>
      <c r="H12" s="12"/>
    </row>
    <row r="13" spans="1:11" s="19" customFormat="1" ht="14" thickBot="1" x14ac:dyDescent="0.2">
      <c r="A13" s="17" t="s">
        <v>17</v>
      </c>
      <c r="B13" s="18"/>
      <c r="C13" s="18"/>
      <c r="D13" s="18"/>
      <c r="E13" s="18"/>
      <c r="F13" s="18"/>
      <c r="G13" s="18"/>
      <c r="H13" s="18"/>
    </row>
    <row r="14" spans="1:11" ht="14" thickBot="1" x14ac:dyDescent="0.2">
      <c r="A14" s="34"/>
      <c r="B14" s="35"/>
      <c r="C14" s="12"/>
      <c r="D14" s="12"/>
      <c r="E14" s="12"/>
      <c r="F14" s="12"/>
      <c r="G14" s="12"/>
      <c r="H14" s="12"/>
    </row>
    <row r="15" spans="1:11" ht="14" thickBot="1" x14ac:dyDescent="0.2">
      <c r="A15" s="21" t="s">
        <v>28</v>
      </c>
      <c r="B15" s="22"/>
      <c r="C15" s="12"/>
      <c r="D15" s="12"/>
      <c r="E15" s="12"/>
      <c r="F15" s="12"/>
      <c r="G15" s="1"/>
      <c r="H15" s="1"/>
    </row>
    <row r="16" spans="1:11" x14ac:dyDescent="0.15">
      <c r="A16" s="8"/>
      <c r="B16" s="12"/>
      <c r="C16" s="12"/>
      <c r="D16" s="12"/>
      <c r="E16" s="12"/>
      <c r="F16" s="12"/>
      <c r="G16" s="1"/>
      <c r="H16" s="1"/>
    </row>
    <row r="17" spans="1:8" x14ac:dyDescent="0.15">
      <c r="A17" s="8"/>
      <c r="B17" s="12"/>
      <c r="C17" s="12"/>
      <c r="D17" s="12"/>
      <c r="E17" s="12"/>
      <c r="F17" s="12"/>
      <c r="G17" s="1"/>
      <c r="H17" s="1"/>
    </row>
  </sheetData>
  <pageMargins left="0.7" right="0.7" top="0.75" bottom="0.75" header="0.3" footer="0.3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Assumptions</vt:lpstr>
      <vt:lpstr>Pro Forma (straight line dep.)</vt:lpstr>
      <vt:lpstr>Pro Forma (compound dep.)</vt:lpstr>
      <vt:lpstr>FCF Calculation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Chez Guevarra Spreadsheet</dc:title>
  <dc:subject>B491 Pre-assignment</dc:subject>
  <dc:creator>David Robinson</dc:creator>
  <cp:lastModifiedBy>Shaan Yadav</cp:lastModifiedBy>
  <cp:lastPrinted>2015-09-08T15:13:11Z</cp:lastPrinted>
  <dcterms:created xsi:type="dcterms:W3CDTF">2003-01-15T20:23:21Z</dcterms:created>
  <dcterms:modified xsi:type="dcterms:W3CDTF">2024-02-06T02:43:26Z</dcterms:modified>
</cp:coreProperties>
</file>