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Crescent Engineering\Automation\BOM\"/>
    </mc:Choice>
  </mc:AlternateContent>
  <xr:revisionPtr revIDLastSave="0" documentId="12_ncr:500000_{0D06851F-9710-4050-9F85-D28DC52CD121}" xr6:coauthVersionLast="31" xr6:coauthVersionMax="31" xr10:uidLastSave="{00000000-0000-0000-0000-000000000000}"/>
  <bookViews>
    <workbookView xWindow="0" yWindow="0" windowWidth="20490" windowHeight="7695" xr2:uid="{00000000-000D-0000-FFFF-FFFF00000000}"/>
  </bookViews>
  <sheets>
    <sheet name="Sheet1" sheetId="4" r:id="rId1"/>
  </sheets>
  <calcPr calcId="162913"/>
</workbook>
</file>

<file path=xl/calcChain.xml><?xml version="1.0" encoding="utf-8"?>
<calcChain xmlns="http://schemas.openxmlformats.org/spreadsheetml/2006/main">
  <c r="D53" i="4" l="1"/>
  <c r="D35" i="4" l="1"/>
  <c r="D34" i="4"/>
  <c r="D31" i="4"/>
  <c r="D48" i="4" l="1"/>
  <c r="D39" i="4"/>
  <c r="D37" i="4"/>
  <c r="D25" i="4"/>
  <c r="D23" i="4"/>
  <c r="D22" i="4"/>
  <c r="D18" i="4"/>
  <c r="D21" i="4"/>
  <c r="D29" i="4" l="1"/>
  <c r="D33" i="4"/>
  <c r="D32" i="4"/>
  <c r="D24" i="4"/>
  <c r="D20" i="4"/>
  <c r="D14" i="4"/>
  <c r="D12" i="4"/>
  <c r="D11" i="4"/>
  <c r="D27" i="4" s="1"/>
  <c r="D10" i="4"/>
  <c r="D9" i="4"/>
  <c r="D7" i="4"/>
  <c r="D6" i="4"/>
  <c r="D28" i="4" l="1"/>
  <c r="D26" i="4"/>
  <c r="D49" i="4"/>
  <c r="D47" i="4"/>
  <c r="D36" i="4"/>
  <c r="D30" i="4"/>
  <c r="D19" i="4"/>
  <c r="D16" i="4"/>
  <c r="D15" i="4"/>
  <c r="D13" i="4"/>
</calcChain>
</file>

<file path=xl/sharedStrings.xml><?xml version="1.0" encoding="utf-8"?>
<sst xmlns="http://schemas.openxmlformats.org/spreadsheetml/2006/main" count="155" uniqueCount="96">
  <si>
    <t>Sr No</t>
  </si>
  <si>
    <t>Blower Qty</t>
  </si>
  <si>
    <t>Material Qty</t>
  </si>
  <si>
    <t>UOM</t>
  </si>
  <si>
    <t>Particulars</t>
  </si>
  <si>
    <t>Article No</t>
  </si>
  <si>
    <t>DIA</t>
  </si>
  <si>
    <t>Remarks</t>
  </si>
  <si>
    <t>Nos</t>
  </si>
  <si>
    <t>for interbolting</t>
  </si>
  <si>
    <t>Mtr</t>
  </si>
  <si>
    <t>1/2 AHU WIDTH</t>
  </si>
  <si>
    <t>GASKET (25x5)</t>
  </si>
  <si>
    <t xml:space="preserve">PER MOTOR 3METER </t>
  </si>
  <si>
    <t>AHU QTY</t>
  </si>
  <si>
    <t>Wire 8 CoreX 0.5mm for Controller</t>
  </si>
  <si>
    <t xml:space="preserve">Lugs( copper )10 mm Ring Type </t>
  </si>
  <si>
    <t>Allen Key Bolt  (M10x20) With washer</t>
  </si>
  <si>
    <t>for bot motor base fixing PER MOTOR _14 NOS</t>
  </si>
  <si>
    <t xml:space="preserve">AHU Panel _10 Per AHU </t>
  </si>
  <si>
    <t xml:space="preserve">3 nos per Ahu </t>
  </si>
  <si>
    <t>FAN  Section STICKER</t>
  </si>
  <si>
    <t xml:space="preserve">1 Nos Per  AHU </t>
  </si>
  <si>
    <t>HOLOGRAM STICKER</t>
  </si>
  <si>
    <t xml:space="preserve">AHU Panel _2 Per AHU </t>
  </si>
  <si>
    <t xml:space="preserve">PER MOTOR 2METER </t>
  </si>
  <si>
    <t xml:space="preserve">Wire 1 Core X 4 sqmm Green/Yellow earthing </t>
  </si>
  <si>
    <t>Wire 3 Core X 2.5 sqmm</t>
  </si>
  <si>
    <t>Wire 3 Core X 4 sqmm</t>
  </si>
  <si>
    <t>Wire 3 Core X 6 sqmm</t>
  </si>
  <si>
    <t>Cable Tie 8" (Black)</t>
  </si>
  <si>
    <t>Silicon Sealent (Black)</t>
  </si>
  <si>
    <t>Connector 16sq mm X 4way(60AMP)</t>
  </si>
  <si>
    <t>Connector 2.5sq mm X 4way(30AMP)</t>
  </si>
  <si>
    <t>Lugs .5 sqmm - 2pin</t>
  </si>
  <si>
    <t>Lugs .5 sqmm - Single Pin</t>
  </si>
  <si>
    <t>Lugs 4 sqmm - 2pin</t>
  </si>
  <si>
    <t>Lugs 6 sqmm - 2pin</t>
  </si>
  <si>
    <t>Lugs 2.5 sqmm - 2pin</t>
  </si>
  <si>
    <t>Flexible Conduit Pipe (Black 19mm)</t>
  </si>
  <si>
    <t xml:space="preserve">Note - </t>
  </si>
  <si>
    <t>Control wire</t>
  </si>
  <si>
    <t>For Three Phase connection</t>
  </si>
  <si>
    <t>Motor Connection</t>
  </si>
  <si>
    <t>Connector 2.5sq mm X 8way(15AMP)</t>
  </si>
  <si>
    <t>If Motor Dia is 310</t>
  </si>
  <si>
    <t>CPG  6000(UNICON)- Control unit</t>
  </si>
  <si>
    <t xml:space="preserve">Temperature Controller with PT100 Sensor- Control Unit </t>
  </si>
  <si>
    <t>Pipe pu8 Id 6mm  transparent</t>
  </si>
  <si>
    <t>Frame for Bus bar to ground with anchor fastener</t>
  </si>
  <si>
    <t xml:space="preserve">BusBar Require rated  KW </t>
  </si>
  <si>
    <t>Connector .5sq mm X 8way(5 AMP )</t>
  </si>
  <si>
    <t xml:space="preserve">  1 nos every 3 nos EC control wire jointing </t>
  </si>
  <si>
    <t xml:space="preserve">1. If Motor qty is more than 8 so BOM has to be made by Project Manager/Engineer.-16  SQRMM LUGS,BusBar,Electrical panel </t>
  </si>
  <si>
    <t>Cable Tray (25X45) Black colour</t>
  </si>
  <si>
    <t>TriBox (130mmX130mmX75mm) Black</t>
  </si>
  <si>
    <t xml:space="preserve">TriBox (102mmX100mmX60mm) Black </t>
  </si>
  <si>
    <t xml:space="preserve">Nut and Bolt ( M8X20) with Washer Black </t>
  </si>
  <si>
    <t>1.1: DSG,10sqrmm Cable  , 16 sqrmm Cable &amp; Cable Gland , MCB ,Cable row identification AL sticker ,(Tri Box 280*190*130mm)</t>
  </si>
  <si>
    <t>Cable Gland 29 mm or 34 mm first ECM</t>
  </si>
  <si>
    <t xml:space="preserve">Decide as per site condition </t>
  </si>
  <si>
    <t xml:space="preserve">On Every motor </t>
  </si>
  <si>
    <t>Ferul, 24v,GND,E1,11,14</t>
  </si>
  <si>
    <t>As per Requirement</t>
  </si>
  <si>
    <t>Saddle Clamp GI 19mm pipe size</t>
  </si>
  <si>
    <t>As per requirement</t>
  </si>
  <si>
    <t xml:space="preserve">For Temperature controller </t>
  </si>
  <si>
    <t xml:space="preserve">TriBox (180mmX180mmX100mm) Black </t>
  </si>
  <si>
    <t>Self Drilling  taping star head screw (4.8X19mm )</t>
  </si>
  <si>
    <t>Self Drilling  taping  star head screw (4.8X32mm )</t>
  </si>
  <si>
    <t xml:space="preserve">Self thread screw Hexa had(6.3x25) Black </t>
  </si>
  <si>
    <t>Self thread screw Hexa had(5.5x65) Black</t>
  </si>
  <si>
    <t>PVC Pressure Nozzle (Long Nose Black Colour)</t>
  </si>
  <si>
    <t>CFM Modulator (MCU)- Control Unit</t>
  </si>
  <si>
    <t xml:space="preserve">AHU Name Plate Sticker/ Aluminium </t>
  </si>
  <si>
    <t>2. BOM material generated by design software should be 10% extra.</t>
  </si>
  <si>
    <t>Wire 3 Core 7/32 PTFE Insulated Cable (for Sensor)</t>
  </si>
  <si>
    <t>1 Unit per AHU (As per Requirement)</t>
  </si>
  <si>
    <t>1 Unit per AHU (Only if New AHU Supply)</t>
  </si>
  <si>
    <t>DSG -6000</t>
  </si>
  <si>
    <t>CXE Unicon</t>
  </si>
  <si>
    <t>Electrical Starter Panel</t>
  </si>
  <si>
    <t>ahu side fixing 60%</t>
  </si>
  <si>
    <t>ahu side fixing  40%</t>
  </si>
  <si>
    <t>No</t>
  </si>
  <si>
    <t>N.A.</t>
  </si>
  <si>
    <t>MODBUS</t>
  </si>
  <si>
    <t>M8x30 NUT &amp; BOLT  (FIXED IN MOTOR STAND)</t>
  </si>
  <si>
    <t>Nos.</t>
  </si>
  <si>
    <t xml:space="preserve"> RING FIXING_FOR MOTOR BLANKOFF FIXING</t>
  </si>
  <si>
    <t>SUMMARY OF BILL OF MATERIAL _JOB NO_AAD18028_A</t>
  </si>
  <si>
    <t>3. If Motor qty is more than 3 so first motor Cable Gland size 29 mm</t>
  </si>
  <si>
    <t>4.  Regarding Control Unit Design ask to Sitaram</t>
  </si>
  <si>
    <t xml:space="preserve">Client Name: 
</t>
  </si>
  <si>
    <t>AHU No. :</t>
  </si>
  <si>
    <t>AHU Name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</si>
</sst>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top"/>
    </xf>
    <xf numFmtId="0" fontId="1" fillId="2" borderId="16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20" xfId="0" quotePrefix="1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top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164" fontId="1" fillId="0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9"/>
  <sheetViews>
    <sheetView tabSelected="1" zoomScale="130" zoomScaleNormal="130" workbookViewId="0">
      <selection activeCell="B2" sqref="B2"/>
    </sheetView>
  </sheetViews>
  <sheetFormatPr defaultColWidth="9.140625" defaultRowHeight="12.75" x14ac:dyDescent="0.25"/>
  <cols>
    <col min="1" max="1" width="5.28515625" style="1" customWidth="1"/>
    <col min="2" max="2" width="49.7109375" style="1" customWidth="1"/>
    <col min="3" max="3" width="10.28515625" style="1" bestFit="1" customWidth="1"/>
    <col min="4" max="4" width="19.140625" style="1" customWidth="1"/>
    <col min="5" max="5" width="38.42578125" style="1" bestFit="1" customWidth="1"/>
    <col min="6" max="16384" width="9.140625" style="1"/>
  </cols>
  <sheetData>
    <row r="1" spans="1:5" ht="23.45" customHeight="1" thickBot="1" x14ac:dyDescent="0.3">
      <c r="A1" s="17" t="s">
        <v>90</v>
      </c>
      <c r="B1" s="18"/>
      <c r="C1" s="18"/>
      <c r="D1" s="18"/>
      <c r="E1" s="19"/>
    </row>
    <row r="2" spans="1:5" s="2" customFormat="1" ht="15.6" customHeight="1" x14ac:dyDescent="0.25">
      <c r="A2" s="9"/>
      <c r="B2" s="38" t="s">
        <v>93</v>
      </c>
      <c r="C2" s="3" t="s">
        <v>14</v>
      </c>
      <c r="D2" s="4">
        <v>1</v>
      </c>
      <c r="E2" s="14">
        <v>1510</v>
      </c>
    </row>
    <row r="3" spans="1:5" x14ac:dyDescent="0.25">
      <c r="A3" s="10"/>
      <c r="B3" s="12" t="s">
        <v>95</v>
      </c>
      <c r="C3" s="5" t="s">
        <v>5</v>
      </c>
      <c r="D3" s="6" t="s">
        <v>6</v>
      </c>
      <c r="E3" s="15" t="s">
        <v>1</v>
      </c>
    </row>
    <row r="4" spans="1:5" ht="13.5" thickBot="1" x14ac:dyDescent="0.3">
      <c r="A4" s="11"/>
      <c r="B4" s="13" t="s">
        <v>94</v>
      </c>
      <c r="C4" s="7"/>
      <c r="D4" s="8"/>
      <c r="E4" s="16"/>
    </row>
    <row r="5" spans="1:5" s="21" customFormat="1" x14ac:dyDescent="0.25">
      <c r="A5" s="20" t="s">
        <v>0</v>
      </c>
      <c r="B5" s="20" t="s">
        <v>4</v>
      </c>
      <c r="C5" s="20" t="s">
        <v>3</v>
      </c>
      <c r="D5" s="20" t="s">
        <v>2</v>
      </c>
      <c r="E5" s="20" t="s">
        <v>7</v>
      </c>
    </row>
    <row r="6" spans="1:5" s="21" customFormat="1" x14ac:dyDescent="0.25">
      <c r="A6" s="22">
        <v>1</v>
      </c>
      <c r="B6" s="22" t="s">
        <v>64</v>
      </c>
      <c r="C6" s="22" t="s">
        <v>8</v>
      </c>
      <c r="D6" s="22" t="b">
        <f>IF(E4=1,15,IF(E4&gt;=2,11+(E4*4)))</f>
        <v>0</v>
      </c>
      <c r="E6" s="22"/>
    </row>
    <row r="7" spans="1:5" s="21" customFormat="1" x14ac:dyDescent="0.25">
      <c r="A7" s="22">
        <v>2</v>
      </c>
      <c r="B7" s="22" t="s">
        <v>26</v>
      </c>
      <c r="C7" s="22" t="s">
        <v>10</v>
      </c>
      <c r="D7" s="22">
        <f>E4*4</f>
        <v>0</v>
      </c>
      <c r="E7" s="22"/>
    </row>
    <row r="8" spans="1:5" s="21" customFormat="1" x14ac:dyDescent="0.25">
      <c r="A8" s="22">
        <v>3</v>
      </c>
      <c r="B8" s="23" t="s">
        <v>76</v>
      </c>
      <c r="C8" s="22" t="s">
        <v>10</v>
      </c>
      <c r="D8" s="22" t="s">
        <v>65</v>
      </c>
      <c r="E8" s="22" t="s">
        <v>66</v>
      </c>
    </row>
    <row r="9" spans="1:5" s="21" customFormat="1" x14ac:dyDescent="0.25">
      <c r="A9" s="22">
        <v>4</v>
      </c>
      <c r="B9" s="22" t="s">
        <v>15</v>
      </c>
      <c r="C9" s="22" t="s">
        <v>10</v>
      </c>
      <c r="D9" s="22" t="b">
        <f>IF(E4=1,5,IF(E4&gt;=2,3+(E4*3)))</f>
        <v>0</v>
      </c>
      <c r="E9" s="22" t="s">
        <v>41</v>
      </c>
    </row>
    <row r="10" spans="1:5" s="21" customFormat="1" x14ac:dyDescent="0.25">
      <c r="A10" s="22">
        <v>5</v>
      </c>
      <c r="B10" s="22" t="s">
        <v>27</v>
      </c>
      <c r="C10" s="22" t="s">
        <v>10</v>
      </c>
      <c r="D10" s="22" t="b">
        <f>IF(E4=1,0, IF(E4=2, 4,IF(E4=3, 8, IF(E4&gt;3, 0))))</f>
        <v>0</v>
      </c>
      <c r="E10" s="22" t="s">
        <v>42</v>
      </c>
    </row>
    <row r="11" spans="1:5" s="21" customFormat="1" x14ac:dyDescent="0.25">
      <c r="A11" s="22">
        <v>6</v>
      </c>
      <c r="B11" s="22" t="s">
        <v>28</v>
      </c>
      <c r="C11" s="22" t="s">
        <v>10</v>
      </c>
      <c r="D11" s="22" t="b">
        <f>IF(E4=4,12,IF(E4=5,15, IF(E4=6, 18, IF(E4&gt;6,18))))</f>
        <v>0</v>
      </c>
      <c r="E11" s="22" t="s">
        <v>42</v>
      </c>
    </row>
    <row r="12" spans="1:5" s="21" customFormat="1" x14ac:dyDescent="0.25">
      <c r="A12" s="22">
        <v>7</v>
      </c>
      <c r="B12" s="22" t="s">
        <v>29</v>
      </c>
      <c r="C12" s="22" t="s">
        <v>10</v>
      </c>
      <c r="D12" s="22" t="b">
        <f>IF(E4=7, 3)</f>
        <v>0</v>
      </c>
      <c r="E12" s="22" t="s">
        <v>42</v>
      </c>
    </row>
    <row r="13" spans="1:5" s="21" customFormat="1" x14ac:dyDescent="0.25">
      <c r="A13" s="22">
        <v>8</v>
      </c>
      <c r="B13" s="22" t="s">
        <v>30</v>
      </c>
      <c r="C13" s="22" t="s">
        <v>8</v>
      </c>
      <c r="D13" s="22">
        <f>E4*15</f>
        <v>0</v>
      </c>
      <c r="E13" s="22"/>
    </row>
    <row r="14" spans="1:5" s="21" customFormat="1" x14ac:dyDescent="0.25">
      <c r="A14" s="22">
        <v>9</v>
      </c>
      <c r="B14" s="22" t="s">
        <v>31</v>
      </c>
      <c r="C14" s="22" t="s">
        <v>8</v>
      </c>
      <c r="D14" s="22">
        <f>E4*3</f>
        <v>0</v>
      </c>
      <c r="E14" s="22"/>
    </row>
    <row r="15" spans="1:5" s="21" customFormat="1" x14ac:dyDescent="0.25">
      <c r="A15" s="22">
        <v>10</v>
      </c>
      <c r="B15" s="22" t="s">
        <v>32</v>
      </c>
      <c r="C15" s="22" t="s">
        <v>8</v>
      </c>
      <c r="D15" s="22">
        <f>E4*1</f>
        <v>0</v>
      </c>
      <c r="E15" s="22" t="s">
        <v>43</v>
      </c>
    </row>
    <row r="16" spans="1:5" s="21" customFormat="1" x14ac:dyDescent="0.25">
      <c r="A16" s="22">
        <v>11</v>
      </c>
      <c r="B16" s="22" t="s">
        <v>33</v>
      </c>
      <c r="C16" s="22" t="s">
        <v>8</v>
      </c>
      <c r="D16" s="22">
        <f>E4*1</f>
        <v>0</v>
      </c>
      <c r="E16" s="22" t="s">
        <v>43</v>
      </c>
    </row>
    <row r="17" spans="1:5" s="21" customFormat="1" x14ac:dyDescent="0.25">
      <c r="A17" s="22">
        <v>12</v>
      </c>
      <c r="B17" s="22" t="s">
        <v>44</v>
      </c>
      <c r="C17" s="22" t="s">
        <v>8</v>
      </c>
      <c r="D17" s="22">
        <v>1</v>
      </c>
      <c r="E17" s="22"/>
    </row>
    <row r="18" spans="1:5" s="21" customFormat="1" x14ac:dyDescent="0.25">
      <c r="A18" s="22">
        <v>13</v>
      </c>
      <c r="B18" s="22" t="s">
        <v>51</v>
      </c>
      <c r="C18" s="22" t="s">
        <v>8</v>
      </c>
      <c r="D18" s="22" t="b">
        <f>IF(E4&gt;2, 1)</f>
        <v>0</v>
      </c>
      <c r="E18" s="22" t="s">
        <v>52</v>
      </c>
    </row>
    <row r="19" spans="1:5" s="21" customFormat="1" x14ac:dyDescent="0.25">
      <c r="A19" s="22">
        <v>14</v>
      </c>
      <c r="B19" s="22" t="s">
        <v>55</v>
      </c>
      <c r="C19" s="22" t="s">
        <v>8</v>
      </c>
      <c r="D19" s="22">
        <f>E4*2</f>
        <v>0</v>
      </c>
      <c r="E19" s="22"/>
    </row>
    <row r="20" spans="1:5" s="21" customFormat="1" x14ac:dyDescent="0.25">
      <c r="A20" s="22">
        <v>15</v>
      </c>
      <c r="B20" s="22" t="s">
        <v>67</v>
      </c>
      <c r="C20" s="22" t="s">
        <v>8</v>
      </c>
      <c r="D20" s="22" t="b">
        <f>IF(E4&gt;5,2)</f>
        <v>0</v>
      </c>
      <c r="E20" s="22"/>
    </row>
    <row r="21" spans="1:5" s="21" customFormat="1" x14ac:dyDescent="0.25">
      <c r="A21" s="22">
        <v>16</v>
      </c>
      <c r="B21" s="22" t="s">
        <v>56</v>
      </c>
      <c r="C21" s="22" t="s">
        <v>8</v>
      </c>
      <c r="D21" s="22">
        <f>1*E4</f>
        <v>0</v>
      </c>
      <c r="E21" s="22" t="s">
        <v>45</v>
      </c>
    </row>
    <row r="22" spans="1:5" s="21" customFormat="1" x14ac:dyDescent="0.25">
      <c r="A22" s="22">
        <v>17</v>
      </c>
      <c r="B22" s="22" t="s">
        <v>59</v>
      </c>
      <c r="C22" s="22" t="s">
        <v>8</v>
      </c>
      <c r="D22" s="22" t="b">
        <f>IF(E4&gt;2, 1)</f>
        <v>0</v>
      </c>
      <c r="E22" s="22" t="s">
        <v>60</v>
      </c>
    </row>
    <row r="23" spans="1:5" s="21" customFormat="1" x14ac:dyDescent="0.25">
      <c r="A23" s="22">
        <v>18</v>
      </c>
      <c r="B23" s="22" t="s">
        <v>62</v>
      </c>
      <c r="C23" s="22" t="s">
        <v>8</v>
      </c>
      <c r="D23" s="22">
        <f>E4</f>
        <v>0</v>
      </c>
      <c r="E23" s="22" t="s">
        <v>61</v>
      </c>
    </row>
    <row r="24" spans="1:5" s="21" customFormat="1" x14ac:dyDescent="0.25">
      <c r="A24" s="22">
        <v>19</v>
      </c>
      <c r="B24" s="22" t="s">
        <v>35</v>
      </c>
      <c r="C24" s="22" t="s">
        <v>8</v>
      </c>
      <c r="D24" s="22" t="b">
        <f>IF(E4=1, 16, IF(E4&gt;1,16))</f>
        <v>0</v>
      </c>
      <c r="E24" s="22"/>
    </row>
    <row r="25" spans="1:5" s="21" customFormat="1" x14ac:dyDescent="0.25">
      <c r="A25" s="22">
        <v>20</v>
      </c>
      <c r="B25" s="22" t="s">
        <v>34</v>
      </c>
      <c r="C25" s="22" t="s">
        <v>8</v>
      </c>
      <c r="D25" s="22">
        <f>E4*24</f>
        <v>0</v>
      </c>
      <c r="E25" s="22"/>
    </row>
    <row r="26" spans="1:5" s="21" customFormat="1" x14ac:dyDescent="0.25">
      <c r="A26" s="22">
        <v>21</v>
      </c>
      <c r="B26" s="22" t="s">
        <v>38</v>
      </c>
      <c r="C26" s="22" t="s">
        <v>8</v>
      </c>
      <c r="D26" s="22">
        <f>D10*3</f>
        <v>0</v>
      </c>
      <c r="E26" s="22"/>
    </row>
    <row r="27" spans="1:5" s="21" customFormat="1" x14ac:dyDescent="0.25">
      <c r="A27" s="22">
        <v>22</v>
      </c>
      <c r="B27" s="22" t="s">
        <v>36</v>
      </c>
      <c r="C27" s="22" t="s">
        <v>8</v>
      </c>
      <c r="D27" s="22">
        <f>D11*6</f>
        <v>0</v>
      </c>
      <c r="E27" s="22"/>
    </row>
    <row r="28" spans="1:5" s="21" customFormat="1" x14ac:dyDescent="0.25">
      <c r="A28" s="22">
        <v>23</v>
      </c>
      <c r="B28" s="22" t="s">
        <v>37</v>
      </c>
      <c r="C28" s="22" t="s">
        <v>8</v>
      </c>
      <c r="D28" s="22">
        <f>D12*6</f>
        <v>0</v>
      </c>
      <c r="E28" s="22"/>
    </row>
    <row r="29" spans="1:5" s="21" customFormat="1" x14ac:dyDescent="0.25">
      <c r="A29" s="22">
        <v>24</v>
      </c>
      <c r="B29" s="22" t="s">
        <v>16</v>
      </c>
      <c r="C29" s="22" t="s">
        <v>8</v>
      </c>
      <c r="D29" s="22">
        <f>E4*2</f>
        <v>0</v>
      </c>
      <c r="E29" s="22" t="s">
        <v>24</v>
      </c>
    </row>
    <row r="30" spans="1:5" s="21" customFormat="1" x14ac:dyDescent="0.25">
      <c r="A30" s="22">
        <v>25</v>
      </c>
      <c r="B30" s="22" t="s">
        <v>17</v>
      </c>
      <c r="C30" s="22" t="s">
        <v>8</v>
      </c>
      <c r="D30" s="22">
        <f>E4*10</f>
        <v>0</v>
      </c>
      <c r="E30" s="22"/>
    </row>
    <row r="31" spans="1:5" s="21" customFormat="1" x14ac:dyDescent="0.25">
      <c r="A31" s="22">
        <v>26</v>
      </c>
      <c r="B31" s="23" t="s">
        <v>48</v>
      </c>
      <c r="C31" s="22" t="s">
        <v>10</v>
      </c>
      <c r="D31" s="24">
        <f>(E2/2)/1000</f>
        <v>0.755</v>
      </c>
      <c r="E31" s="22" t="s">
        <v>11</v>
      </c>
    </row>
    <row r="32" spans="1:5" s="21" customFormat="1" x14ac:dyDescent="0.25">
      <c r="A32" s="22">
        <v>27</v>
      </c>
      <c r="B32" s="22" t="s">
        <v>39</v>
      </c>
      <c r="C32" s="22" t="s">
        <v>10</v>
      </c>
      <c r="D32" s="25">
        <f>10+(3*E4)</f>
        <v>10</v>
      </c>
      <c r="E32" s="22" t="s">
        <v>1</v>
      </c>
    </row>
    <row r="33" spans="1:6" s="21" customFormat="1" x14ac:dyDescent="0.25">
      <c r="A33" s="22">
        <v>28</v>
      </c>
      <c r="B33" s="22" t="s">
        <v>54</v>
      </c>
      <c r="C33" s="22" t="s">
        <v>10</v>
      </c>
      <c r="D33" s="24">
        <f>1.5*E4</f>
        <v>0</v>
      </c>
      <c r="E33" s="22" t="s">
        <v>1</v>
      </c>
    </row>
    <row r="34" spans="1:6" s="29" customFormat="1" x14ac:dyDescent="0.25">
      <c r="A34" s="22">
        <v>29</v>
      </c>
      <c r="B34" s="23" t="s">
        <v>68</v>
      </c>
      <c r="C34" s="26" t="s">
        <v>8</v>
      </c>
      <c r="D34" s="26">
        <f>(F34/10)*4</f>
        <v>22</v>
      </c>
      <c r="E34" s="27" t="s">
        <v>83</v>
      </c>
      <c r="F34" s="28">
        <v>55</v>
      </c>
    </row>
    <row r="35" spans="1:6" s="21" customFormat="1" x14ac:dyDescent="0.25">
      <c r="A35" s="22">
        <v>30</v>
      </c>
      <c r="B35" s="23" t="s">
        <v>69</v>
      </c>
      <c r="C35" s="22" t="s">
        <v>8</v>
      </c>
      <c r="D35" s="26">
        <f>(F34/10)*6</f>
        <v>33</v>
      </c>
      <c r="E35" s="26" t="s">
        <v>82</v>
      </c>
    </row>
    <row r="36" spans="1:6" s="21" customFormat="1" x14ac:dyDescent="0.25">
      <c r="A36" s="22">
        <v>31</v>
      </c>
      <c r="B36" s="23" t="s">
        <v>70</v>
      </c>
      <c r="C36" s="22" t="s">
        <v>8</v>
      </c>
      <c r="D36" s="22">
        <f>14*E4</f>
        <v>0</v>
      </c>
      <c r="E36" s="22" t="s">
        <v>18</v>
      </c>
    </row>
    <row r="37" spans="1:6" s="21" customFormat="1" x14ac:dyDescent="0.25">
      <c r="A37" s="22">
        <v>32</v>
      </c>
      <c r="B37" s="23" t="s">
        <v>71</v>
      </c>
      <c r="C37" s="22" t="s">
        <v>8</v>
      </c>
      <c r="D37" s="22">
        <f>10*D2</f>
        <v>10</v>
      </c>
      <c r="E37" s="22" t="s">
        <v>19</v>
      </c>
    </row>
    <row r="38" spans="1:6" s="29" customFormat="1" x14ac:dyDescent="0.25">
      <c r="A38" s="22">
        <v>33</v>
      </c>
      <c r="B38" s="26" t="s">
        <v>57</v>
      </c>
      <c r="C38" s="26" t="s">
        <v>8</v>
      </c>
      <c r="D38" s="26">
        <v>43</v>
      </c>
      <c r="E38" s="26" t="s">
        <v>9</v>
      </c>
    </row>
    <row r="39" spans="1:6" s="21" customFormat="1" x14ac:dyDescent="0.25">
      <c r="A39" s="22">
        <v>34</v>
      </c>
      <c r="B39" s="22" t="s">
        <v>72</v>
      </c>
      <c r="C39" s="22" t="s">
        <v>8</v>
      </c>
      <c r="D39" s="22">
        <f>3*D2</f>
        <v>3</v>
      </c>
      <c r="E39" s="22" t="s">
        <v>20</v>
      </c>
    </row>
    <row r="40" spans="1:6" s="21" customFormat="1" x14ac:dyDescent="0.25">
      <c r="A40" s="22">
        <v>35</v>
      </c>
      <c r="B40" s="22" t="s">
        <v>73</v>
      </c>
      <c r="C40" s="22" t="s">
        <v>84</v>
      </c>
      <c r="D40" s="22">
        <v>1</v>
      </c>
      <c r="E40" s="22" t="s">
        <v>77</v>
      </c>
    </row>
    <row r="41" spans="1:6" s="21" customFormat="1" x14ac:dyDescent="0.25">
      <c r="A41" s="22">
        <v>36</v>
      </c>
      <c r="B41" s="22" t="s">
        <v>86</v>
      </c>
      <c r="C41" s="22" t="s">
        <v>84</v>
      </c>
      <c r="D41" s="22">
        <v>1</v>
      </c>
      <c r="E41" s="22"/>
    </row>
    <row r="42" spans="1:6" s="21" customFormat="1" x14ac:dyDescent="0.25">
      <c r="A42" s="22">
        <v>37</v>
      </c>
      <c r="B42" s="22" t="s">
        <v>46</v>
      </c>
      <c r="C42" s="22" t="s">
        <v>8</v>
      </c>
      <c r="D42" s="22" t="s">
        <v>85</v>
      </c>
      <c r="E42" s="22" t="s">
        <v>77</v>
      </c>
    </row>
    <row r="43" spans="1:6" s="21" customFormat="1" x14ac:dyDescent="0.25">
      <c r="A43" s="22">
        <v>38</v>
      </c>
      <c r="B43" s="22" t="s">
        <v>79</v>
      </c>
      <c r="C43" s="22" t="s">
        <v>8</v>
      </c>
      <c r="D43" s="22" t="s">
        <v>85</v>
      </c>
      <c r="E43" s="22" t="s">
        <v>77</v>
      </c>
    </row>
    <row r="44" spans="1:6" s="21" customFormat="1" x14ac:dyDescent="0.25">
      <c r="A44" s="22">
        <v>39</v>
      </c>
      <c r="B44" s="22" t="s">
        <v>80</v>
      </c>
      <c r="C44" s="22" t="s">
        <v>8</v>
      </c>
      <c r="D44" s="22" t="s">
        <v>85</v>
      </c>
      <c r="E44" s="22" t="s">
        <v>77</v>
      </c>
    </row>
    <row r="45" spans="1:6" s="21" customFormat="1" x14ac:dyDescent="0.25">
      <c r="A45" s="22">
        <v>40</v>
      </c>
      <c r="B45" s="22" t="s">
        <v>81</v>
      </c>
      <c r="C45" s="22" t="s">
        <v>8</v>
      </c>
      <c r="D45" s="22" t="s">
        <v>85</v>
      </c>
      <c r="E45" s="22" t="s">
        <v>77</v>
      </c>
    </row>
    <row r="46" spans="1:6" s="21" customFormat="1" x14ac:dyDescent="0.25">
      <c r="A46" s="22">
        <v>41</v>
      </c>
      <c r="B46" s="22" t="s">
        <v>47</v>
      </c>
      <c r="C46" s="22" t="s">
        <v>8</v>
      </c>
      <c r="D46" s="22" t="s">
        <v>85</v>
      </c>
      <c r="E46" s="22" t="s">
        <v>77</v>
      </c>
    </row>
    <row r="47" spans="1:6" s="21" customFormat="1" x14ac:dyDescent="0.25">
      <c r="A47" s="22">
        <v>42</v>
      </c>
      <c r="B47" s="22" t="s">
        <v>12</v>
      </c>
      <c r="C47" s="22" t="s">
        <v>8</v>
      </c>
      <c r="D47" s="22">
        <f>E4*3</f>
        <v>0</v>
      </c>
      <c r="E47" s="22" t="s">
        <v>13</v>
      </c>
    </row>
    <row r="48" spans="1:6" s="21" customFormat="1" x14ac:dyDescent="0.25">
      <c r="A48" s="22">
        <v>43</v>
      </c>
      <c r="B48" s="22" t="s">
        <v>21</v>
      </c>
      <c r="C48" s="22" t="s">
        <v>8</v>
      </c>
      <c r="D48" s="22">
        <f>1*D2</f>
        <v>1</v>
      </c>
      <c r="E48" s="22" t="s">
        <v>22</v>
      </c>
    </row>
    <row r="49" spans="1:5" s="21" customFormat="1" x14ac:dyDescent="0.25">
      <c r="A49" s="22">
        <v>44</v>
      </c>
      <c r="B49" s="22" t="s">
        <v>23</v>
      </c>
      <c r="C49" s="22" t="s">
        <v>8</v>
      </c>
      <c r="D49" s="22">
        <f>2*E4</f>
        <v>0</v>
      </c>
      <c r="E49" s="22" t="s">
        <v>25</v>
      </c>
    </row>
    <row r="50" spans="1:5" s="21" customFormat="1" x14ac:dyDescent="0.25">
      <c r="A50" s="22">
        <v>45</v>
      </c>
      <c r="B50" s="22" t="s">
        <v>74</v>
      </c>
      <c r="C50" s="22" t="s">
        <v>8</v>
      </c>
      <c r="D50" s="22"/>
      <c r="E50" s="22" t="s">
        <v>78</v>
      </c>
    </row>
    <row r="51" spans="1:5" s="21" customFormat="1" x14ac:dyDescent="0.25">
      <c r="A51" s="22">
        <v>46</v>
      </c>
      <c r="B51" s="22" t="s">
        <v>50</v>
      </c>
      <c r="C51" s="22" t="s">
        <v>8</v>
      </c>
      <c r="D51" s="22"/>
      <c r="E51" s="22" t="s">
        <v>63</v>
      </c>
    </row>
    <row r="52" spans="1:5" s="21" customFormat="1" x14ac:dyDescent="0.25">
      <c r="A52" s="22">
        <v>47</v>
      </c>
      <c r="B52" s="22" t="s">
        <v>49</v>
      </c>
      <c r="C52" s="22" t="s">
        <v>8</v>
      </c>
      <c r="D52" s="22"/>
      <c r="E52" s="22" t="s">
        <v>63</v>
      </c>
    </row>
    <row r="53" spans="1:5" s="21" customFormat="1" x14ac:dyDescent="0.25">
      <c r="A53" s="30">
        <v>48</v>
      </c>
      <c r="B53" s="30" t="s">
        <v>87</v>
      </c>
      <c r="C53" s="30" t="s">
        <v>88</v>
      </c>
      <c r="D53" s="30">
        <f>E4*4</f>
        <v>0</v>
      </c>
      <c r="E53" s="30" t="s">
        <v>89</v>
      </c>
    </row>
    <row r="54" spans="1:5" s="21" customFormat="1" x14ac:dyDescent="0.25">
      <c r="A54" s="30"/>
      <c r="B54" s="35"/>
      <c r="C54" s="36"/>
      <c r="D54" s="36"/>
      <c r="E54" s="37"/>
    </row>
    <row r="55" spans="1:5" s="21" customFormat="1" x14ac:dyDescent="0.25">
      <c r="A55" s="22" t="s">
        <v>40</v>
      </c>
      <c r="B55" s="31" t="s">
        <v>53</v>
      </c>
      <c r="C55" s="32"/>
      <c r="D55" s="32"/>
      <c r="E55" s="33"/>
    </row>
    <row r="56" spans="1:5" s="21" customFormat="1" x14ac:dyDescent="0.25">
      <c r="A56" s="22"/>
      <c r="B56" s="34" t="s">
        <v>58</v>
      </c>
      <c r="C56" s="34"/>
      <c r="D56" s="34"/>
      <c r="E56" s="34"/>
    </row>
    <row r="57" spans="1:5" s="21" customFormat="1" x14ac:dyDescent="0.25">
      <c r="A57" s="22"/>
      <c r="B57" s="34" t="s">
        <v>75</v>
      </c>
      <c r="C57" s="34"/>
      <c r="D57" s="34"/>
      <c r="E57" s="34"/>
    </row>
    <row r="58" spans="1:5" s="21" customFormat="1" ht="15" customHeight="1" x14ac:dyDescent="0.25">
      <c r="A58" s="22"/>
      <c r="B58" s="34" t="s">
        <v>91</v>
      </c>
      <c r="C58" s="34"/>
      <c r="D58" s="34"/>
      <c r="E58" s="34"/>
    </row>
    <row r="59" spans="1:5" s="21" customFormat="1" x14ac:dyDescent="0.25">
      <c r="A59" s="22"/>
      <c r="B59" s="34" t="s">
        <v>92</v>
      </c>
      <c r="C59" s="34"/>
      <c r="D59" s="34"/>
      <c r="E59" s="34"/>
    </row>
  </sheetData>
  <mergeCells count="6">
    <mergeCell ref="A1:E1"/>
    <mergeCell ref="B58:E58"/>
    <mergeCell ref="B56:E56"/>
    <mergeCell ref="B59:E59"/>
    <mergeCell ref="B55:E55"/>
    <mergeCell ref="B57:E57"/>
  </mergeCells>
  <pageMargins left="0.7" right="0.7" top="0.75" bottom="0.75" header="0.3" footer="0.3"/>
  <pageSetup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Shankar Pandey</dc:creator>
  <cp:lastModifiedBy>PRANAV SONDHI</cp:lastModifiedBy>
  <cp:lastPrinted>2018-03-01T05:41:21Z</cp:lastPrinted>
  <dcterms:created xsi:type="dcterms:W3CDTF">2014-10-14T06:00:24Z</dcterms:created>
  <dcterms:modified xsi:type="dcterms:W3CDTF">2018-04-14T14:03:57Z</dcterms:modified>
</cp:coreProperties>
</file>