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5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5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5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6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6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6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7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7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7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7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7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7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7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8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8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82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8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8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85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86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87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88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89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90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91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92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93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94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95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.xml" ContentType="application/vnd.openxmlformats-officedocument.drawing+xml"/>
  <Override PartName="/xl/charts/chart9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9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9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9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0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101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02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03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04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05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106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107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108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109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10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11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12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13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14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15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16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17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18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19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20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21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22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23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Fiverr Projects\Excel Automation\"/>
    </mc:Choice>
  </mc:AlternateContent>
  <xr:revisionPtr revIDLastSave="0" documentId="13_ncr:1_{A5F8BA61-E09B-4377-90AE-EB0F46995171}" xr6:coauthVersionLast="47" xr6:coauthVersionMax="47" xr10:uidLastSave="{00000000-0000-0000-0000-000000000000}"/>
  <bookViews>
    <workbookView xWindow="-120" yWindow="-120" windowWidth="20730" windowHeight="11160" tabRatio="893" firstSheet="1" activeTab="2" xr2:uid="{00000000-000D-0000-FFFF-FFFF00000000}"/>
  </bookViews>
  <sheets>
    <sheet name="PORTALI" sheetId="1" r:id="rId1"/>
    <sheet name="Grafici" sheetId="2" r:id="rId2"/>
    <sheet name="Confronti Portali Biennali" sheetId="3" r:id="rId3"/>
    <sheet name="Compravendite tabella" sheetId="4" r:id="rId4"/>
    <sheet name="Compravendite grafico" sheetId="5" r:id="rId5"/>
    <sheet name="Incarichi Tabella" sheetId="8" r:id="rId6"/>
    <sheet name="Incarichi grafico" sheetId="7" r:id="rId7"/>
  </sheets>
  <definedNames>
    <definedName name="_xlnm._FilterDatabase" localSheetId="5" hidden="1">'Incarichi Tabella'!$A$251:$I$293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1" i="3" l="1"/>
  <c r="B211" i="3"/>
  <c r="I144" i="3"/>
  <c r="I143" i="3"/>
  <c r="I142" i="3"/>
  <c r="I141" i="3"/>
  <c r="I140" i="3"/>
  <c r="I139" i="3"/>
  <c r="I138" i="3"/>
  <c r="I137" i="3"/>
  <c r="B145" i="3"/>
  <c r="A144" i="3"/>
  <c r="A143" i="3"/>
  <c r="A142" i="3"/>
  <c r="A141" i="3"/>
  <c r="A140" i="3"/>
  <c r="A139" i="3"/>
  <c r="A138" i="3"/>
  <c r="A74" i="3"/>
  <c r="A73" i="3"/>
  <c r="A72" i="3"/>
  <c r="A71" i="3"/>
  <c r="A70" i="3"/>
  <c r="A69" i="3"/>
  <c r="A68" i="3"/>
  <c r="A67" i="3"/>
  <c r="A66" i="3"/>
  <c r="A38" i="3"/>
  <c r="A37" i="3"/>
  <c r="A36" i="3"/>
  <c r="A35" i="3"/>
  <c r="A34" i="3"/>
  <c r="A33" i="3"/>
  <c r="A32" i="3"/>
  <c r="A31" i="3"/>
  <c r="C264" i="3"/>
  <c r="A263" i="3"/>
  <c r="A262" i="3"/>
  <c r="A261" i="3"/>
  <c r="A260" i="3"/>
  <c r="A259" i="3"/>
  <c r="A258" i="3"/>
  <c r="A257" i="3"/>
  <c r="A256" i="3"/>
  <c r="A255" i="3"/>
  <c r="I320" i="3"/>
  <c r="I319" i="3"/>
  <c r="I318" i="3"/>
  <c r="I317" i="3"/>
  <c r="I316" i="3"/>
  <c r="I315" i="3"/>
  <c r="I314" i="3"/>
  <c r="I313" i="3"/>
  <c r="I312" i="3"/>
  <c r="I311" i="3"/>
  <c r="A320" i="3"/>
  <c r="A319" i="3"/>
  <c r="A318" i="3"/>
  <c r="A317" i="3"/>
  <c r="A316" i="3"/>
  <c r="A315" i="3"/>
  <c r="A314" i="3"/>
  <c r="A313" i="3"/>
  <c r="A312" i="3"/>
  <c r="A311" i="3"/>
  <c r="I293" i="3"/>
  <c r="I292" i="3"/>
  <c r="I291" i="3"/>
  <c r="I290" i="3"/>
  <c r="I289" i="3"/>
  <c r="I288" i="3"/>
  <c r="I287" i="3"/>
  <c r="I286" i="3"/>
  <c r="I285" i="3"/>
  <c r="I284" i="3"/>
  <c r="A293" i="3"/>
  <c r="A292" i="3"/>
  <c r="A291" i="3"/>
  <c r="A290" i="3"/>
  <c r="A289" i="3"/>
  <c r="A288" i="3"/>
  <c r="A287" i="3"/>
  <c r="A286" i="3"/>
  <c r="A285" i="3"/>
  <c r="A284" i="3"/>
  <c r="C300" i="3"/>
  <c r="D300" i="3"/>
  <c r="E300" i="3"/>
  <c r="F300" i="3"/>
  <c r="G300" i="3"/>
  <c r="I300" i="3"/>
  <c r="J300" i="3"/>
  <c r="K300" i="3"/>
  <c r="L300" i="3"/>
  <c r="M300" i="3"/>
  <c r="I264" i="3"/>
  <c r="I263" i="3"/>
  <c r="I262" i="3"/>
  <c r="I261" i="3"/>
  <c r="I260" i="3"/>
  <c r="I259" i="3"/>
  <c r="I258" i="3"/>
  <c r="I257" i="3"/>
  <c r="I256" i="3"/>
  <c r="I255" i="3"/>
  <c r="K236" i="3"/>
  <c r="C263" i="3"/>
  <c r="C262" i="3"/>
  <c r="C261" i="3"/>
  <c r="C260" i="3"/>
  <c r="C259" i="3"/>
  <c r="C258" i="3"/>
  <c r="C257" i="3"/>
  <c r="C256" i="3"/>
  <c r="C266" i="3"/>
  <c r="C265" i="3"/>
  <c r="C255" i="3"/>
  <c r="K178" i="3"/>
  <c r="A169" i="3"/>
  <c r="K209" i="3"/>
  <c r="K208" i="3"/>
  <c r="K207" i="3"/>
  <c r="K206" i="3"/>
  <c r="K205" i="3"/>
  <c r="K204" i="3"/>
  <c r="K203" i="3"/>
  <c r="K202" i="3"/>
  <c r="K201" i="3"/>
  <c r="I209" i="3"/>
  <c r="I208" i="3"/>
  <c r="I207" i="3"/>
  <c r="I206" i="3"/>
  <c r="I205" i="3"/>
  <c r="I204" i="3"/>
  <c r="I203" i="3"/>
  <c r="I202" i="3"/>
  <c r="I201" i="3"/>
  <c r="B210" i="3"/>
  <c r="B209" i="3"/>
  <c r="B208" i="3"/>
  <c r="B207" i="3"/>
  <c r="B206" i="3"/>
  <c r="B205" i="3"/>
  <c r="B204" i="3"/>
  <c r="B203" i="3"/>
  <c r="B202" i="3"/>
  <c r="B201" i="3"/>
  <c r="A210" i="3"/>
  <c r="A209" i="3"/>
  <c r="A208" i="3"/>
  <c r="A207" i="3"/>
  <c r="A206" i="3"/>
  <c r="A205" i="3"/>
  <c r="A204" i="3"/>
  <c r="A203" i="3"/>
  <c r="A202" i="3"/>
  <c r="A201" i="3"/>
  <c r="B236" i="3"/>
  <c r="B235" i="3"/>
  <c r="B234" i="3"/>
  <c r="B233" i="3"/>
  <c r="B232" i="3"/>
  <c r="B231" i="3"/>
  <c r="B230" i="3"/>
  <c r="B229" i="3"/>
  <c r="B228" i="3"/>
  <c r="A236" i="3"/>
  <c r="A235" i="3"/>
  <c r="A234" i="3"/>
  <c r="A233" i="3"/>
  <c r="A232" i="3"/>
  <c r="A231" i="3"/>
  <c r="A230" i="3"/>
  <c r="A229" i="3"/>
  <c r="A228" i="3"/>
  <c r="K239" i="3"/>
  <c r="K238" i="3"/>
  <c r="K235" i="3"/>
  <c r="K234" i="3"/>
  <c r="K233" i="3"/>
  <c r="K232" i="3"/>
  <c r="K231" i="3"/>
  <c r="K230" i="3"/>
  <c r="K229" i="3"/>
  <c r="K228" i="3"/>
  <c r="K237" i="3"/>
  <c r="I236" i="3"/>
  <c r="I235" i="3"/>
  <c r="I234" i="3"/>
  <c r="I233" i="3"/>
  <c r="I232" i="3"/>
  <c r="I231" i="3"/>
  <c r="I230" i="3"/>
  <c r="I229" i="3"/>
  <c r="I228" i="3"/>
  <c r="C267" i="3" l="1"/>
  <c r="K177" i="3" l="1"/>
  <c r="K176" i="3"/>
  <c r="K175" i="3"/>
  <c r="K174" i="3"/>
  <c r="K173" i="3"/>
  <c r="K172" i="3"/>
  <c r="K171" i="3"/>
  <c r="K170" i="3"/>
  <c r="K169" i="3"/>
  <c r="I177" i="3"/>
  <c r="K168" i="3"/>
  <c r="B177" i="3"/>
  <c r="B175" i="3"/>
  <c r="B174" i="3"/>
  <c r="B173" i="3"/>
  <c r="B172" i="3"/>
  <c r="B171" i="3"/>
  <c r="B170" i="3"/>
  <c r="B169" i="3"/>
  <c r="I176" i="3"/>
  <c r="I175" i="3"/>
  <c r="I174" i="3"/>
  <c r="I173" i="3"/>
  <c r="I172" i="3"/>
  <c r="I171" i="3"/>
  <c r="I170" i="3"/>
  <c r="I169" i="3"/>
  <c r="I168" i="3"/>
  <c r="B168" i="3"/>
  <c r="A176" i="3"/>
  <c r="A175" i="3"/>
  <c r="A174" i="3"/>
  <c r="A173" i="3"/>
  <c r="A172" i="3"/>
  <c r="A171" i="3"/>
  <c r="A170" i="3"/>
  <c r="A168" i="3"/>
  <c r="K143" i="3"/>
  <c r="K142" i="3"/>
  <c r="K141" i="3"/>
  <c r="K140" i="3"/>
  <c r="K139" i="3"/>
  <c r="K138" i="3"/>
  <c r="K137" i="3"/>
  <c r="K136" i="3"/>
  <c r="I136" i="3"/>
  <c r="B143" i="3"/>
  <c r="B142" i="3"/>
  <c r="B141" i="3"/>
  <c r="B140" i="3"/>
  <c r="B139" i="3"/>
  <c r="B138" i="3"/>
  <c r="B137" i="3"/>
  <c r="B136" i="3"/>
  <c r="A137" i="3"/>
  <c r="A136" i="3"/>
  <c r="K108" i="3"/>
  <c r="K107" i="3"/>
  <c r="K106" i="3"/>
  <c r="K105" i="3"/>
  <c r="K104" i="3"/>
  <c r="K103" i="3"/>
  <c r="K102" i="3"/>
  <c r="K101" i="3"/>
  <c r="I109" i="3"/>
  <c r="I108" i="3"/>
  <c r="I107" i="3"/>
  <c r="I106" i="3"/>
  <c r="I105" i="3"/>
  <c r="I104" i="3"/>
  <c r="I103" i="3"/>
  <c r="I102" i="3"/>
  <c r="I101" i="3"/>
  <c r="B108" i="3"/>
  <c r="B107" i="3"/>
  <c r="B106" i="3"/>
  <c r="B105" i="3"/>
  <c r="B104" i="3"/>
  <c r="B103" i="3"/>
  <c r="B102" i="3"/>
  <c r="B101" i="3"/>
  <c r="A109" i="3"/>
  <c r="A108" i="3"/>
  <c r="A107" i="3"/>
  <c r="A106" i="3"/>
  <c r="A105" i="3"/>
  <c r="A104" i="3"/>
  <c r="A103" i="3"/>
  <c r="A102" i="3"/>
  <c r="A101" i="3"/>
  <c r="K73" i="3"/>
  <c r="K72" i="3"/>
  <c r="K71" i="3"/>
  <c r="K70" i="3"/>
  <c r="K69" i="3"/>
  <c r="K68" i="3"/>
  <c r="K67" i="3"/>
  <c r="K66" i="3"/>
  <c r="I74" i="3"/>
  <c r="I73" i="3"/>
  <c r="I72" i="3"/>
  <c r="I71" i="3"/>
  <c r="I70" i="3"/>
  <c r="I69" i="3"/>
  <c r="I68" i="3"/>
  <c r="I67" i="3"/>
  <c r="I66" i="3"/>
  <c r="B73" i="3"/>
  <c r="B72" i="3"/>
  <c r="B71" i="3"/>
  <c r="B70" i="3"/>
  <c r="B69" i="3"/>
  <c r="B67" i="3"/>
  <c r="B66" i="3"/>
  <c r="I39" i="3"/>
  <c r="B37" i="3"/>
  <c r="B36" i="3"/>
  <c r="B35" i="3"/>
  <c r="B34" i="3"/>
  <c r="B33" i="3"/>
  <c r="B32" i="3"/>
  <c r="B31" i="3"/>
  <c r="I31" i="3"/>
  <c r="K31" i="3"/>
  <c r="I32" i="3"/>
  <c r="K32" i="3"/>
  <c r="I33" i="3"/>
  <c r="I34" i="3"/>
  <c r="K34" i="3"/>
  <c r="I35" i="3"/>
  <c r="K35" i="3"/>
  <c r="I36" i="3"/>
  <c r="K36" i="3"/>
  <c r="I37" i="3"/>
  <c r="K37" i="3"/>
  <c r="I38" i="3"/>
  <c r="K38" i="3"/>
  <c r="K39" i="3"/>
  <c r="K10" i="3"/>
  <c r="K9" i="3"/>
  <c r="K8" i="3"/>
  <c r="K7" i="3"/>
  <c r="K6" i="3"/>
  <c r="K5" i="3"/>
  <c r="K4" i="3"/>
  <c r="I11" i="3"/>
  <c r="I10" i="3"/>
  <c r="I9" i="3"/>
  <c r="I8" i="3"/>
  <c r="I7" i="3"/>
  <c r="I6" i="3"/>
  <c r="I5" i="3"/>
  <c r="I4" i="3"/>
  <c r="B4" i="3"/>
  <c r="A11" i="3"/>
  <c r="A10" i="3"/>
  <c r="A9" i="3"/>
  <c r="A8" i="3"/>
  <c r="A7" i="3"/>
  <c r="A6" i="3"/>
  <c r="A5" i="3"/>
  <c r="A4" i="3"/>
  <c r="B7" i="3"/>
  <c r="B10" i="3"/>
  <c r="B9" i="3"/>
  <c r="B8" i="3"/>
  <c r="B6" i="3"/>
  <c r="B5" i="3"/>
  <c r="B107" i="1"/>
  <c r="B240" i="3"/>
  <c r="M272" i="3"/>
  <c r="L272" i="3"/>
  <c r="M244" i="3"/>
  <c r="L244" i="3"/>
  <c r="K272" i="3"/>
  <c r="J272" i="3"/>
  <c r="I272" i="3"/>
  <c r="H272" i="3"/>
  <c r="G272" i="3"/>
  <c r="F272" i="3"/>
  <c r="E272" i="3"/>
  <c r="D272" i="3"/>
  <c r="C272" i="3"/>
  <c r="B272" i="3"/>
  <c r="AA392" i="1"/>
  <c r="Z392" i="1"/>
  <c r="M331" i="3" s="1"/>
  <c r="Y392" i="1"/>
  <c r="X392" i="1"/>
  <c r="W392" i="1"/>
  <c r="V392" i="1"/>
  <c r="U392" i="1"/>
  <c r="T392" i="1"/>
  <c r="S392" i="1"/>
  <c r="L331" i="3" s="1"/>
  <c r="R392" i="1"/>
  <c r="Q392" i="1"/>
  <c r="P392" i="1"/>
  <c r="O392" i="1"/>
  <c r="N392" i="1"/>
  <c r="K331" i="3" s="1"/>
  <c r="M392" i="1"/>
  <c r="L392" i="1"/>
  <c r="K392" i="1"/>
  <c r="J392" i="1"/>
  <c r="J331" i="3" s="1"/>
  <c r="I392" i="1"/>
  <c r="H392" i="1"/>
  <c r="G392" i="1"/>
  <c r="F392" i="1"/>
  <c r="I331" i="3" s="1"/>
  <c r="E392" i="1"/>
  <c r="D392" i="1"/>
  <c r="C392" i="1"/>
  <c r="B392" i="1"/>
  <c r="H331" i="3" s="1"/>
  <c r="AB390" i="1"/>
  <c r="AB389" i="1"/>
  <c r="AB388" i="1"/>
  <c r="AB387" i="1"/>
  <c r="AB386" i="1"/>
  <c r="AB385" i="1"/>
  <c r="AB384" i="1"/>
  <c r="AB383" i="1"/>
  <c r="AB382" i="1"/>
  <c r="AB381" i="1"/>
  <c r="AA376" i="1"/>
  <c r="Z376" i="1"/>
  <c r="Y376" i="1"/>
  <c r="X376" i="1"/>
  <c r="W376" i="1"/>
  <c r="G331" i="3" s="1"/>
  <c r="V376" i="1"/>
  <c r="U376" i="1"/>
  <c r="T376" i="1"/>
  <c r="S376" i="1"/>
  <c r="F331" i="3" s="1"/>
  <c r="R376" i="1"/>
  <c r="Q376" i="1"/>
  <c r="P376" i="1"/>
  <c r="O376" i="1"/>
  <c r="N376" i="1"/>
  <c r="M376" i="1"/>
  <c r="L376" i="1"/>
  <c r="K376" i="1"/>
  <c r="J376" i="1"/>
  <c r="D331" i="3" s="1"/>
  <c r="I376" i="1"/>
  <c r="H376" i="1"/>
  <c r="G376" i="1"/>
  <c r="F376" i="1"/>
  <c r="C331" i="3" s="1"/>
  <c r="E376" i="1"/>
  <c r="D376" i="1"/>
  <c r="C376" i="1"/>
  <c r="B376" i="1"/>
  <c r="B331" i="3" s="1"/>
  <c r="AB374" i="1"/>
  <c r="K320" i="3" s="1"/>
  <c r="AB373" i="1"/>
  <c r="K319" i="3" s="1"/>
  <c r="AB372" i="1"/>
  <c r="K318" i="3" s="1"/>
  <c r="AB371" i="1"/>
  <c r="K317" i="3" s="1"/>
  <c r="AB370" i="1"/>
  <c r="K316" i="3" s="1"/>
  <c r="AB369" i="1"/>
  <c r="K315" i="3" s="1"/>
  <c r="AB368" i="1"/>
  <c r="K314" i="3" s="1"/>
  <c r="AB367" i="1"/>
  <c r="K313" i="3" s="1"/>
  <c r="AB366" i="1"/>
  <c r="K312" i="3" s="1"/>
  <c r="AB365" i="1"/>
  <c r="K311" i="3" s="1"/>
  <c r="AA355" i="1"/>
  <c r="Z355" i="1"/>
  <c r="Y355" i="1"/>
  <c r="X355" i="1"/>
  <c r="W355" i="1"/>
  <c r="M326" i="3" s="1"/>
  <c r="V355" i="1"/>
  <c r="U355" i="1"/>
  <c r="T355" i="1"/>
  <c r="S355" i="1"/>
  <c r="L326" i="3" s="1"/>
  <c r="R355" i="1"/>
  <c r="Q355" i="1"/>
  <c r="P355" i="1"/>
  <c r="O355" i="1"/>
  <c r="K326" i="3" s="1"/>
  <c r="N355" i="1"/>
  <c r="M355" i="1"/>
  <c r="L355" i="1"/>
  <c r="K355" i="1"/>
  <c r="J326" i="3" s="1"/>
  <c r="J355" i="1"/>
  <c r="J305" i="3" s="1"/>
  <c r="I355" i="1"/>
  <c r="H355" i="1"/>
  <c r="G355" i="1"/>
  <c r="I305" i="3" s="1"/>
  <c r="F355" i="1"/>
  <c r="I326" i="3" s="1"/>
  <c r="E355" i="1"/>
  <c r="D355" i="1"/>
  <c r="C355" i="1"/>
  <c r="B355" i="1"/>
  <c r="AB353" i="1"/>
  <c r="AB352" i="1"/>
  <c r="AB351" i="1"/>
  <c r="AB350" i="1"/>
  <c r="AB349" i="1"/>
  <c r="AB348" i="1"/>
  <c r="AB347" i="1"/>
  <c r="AB346" i="1"/>
  <c r="AB345" i="1"/>
  <c r="AB344" i="1"/>
  <c r="AA339" i="1"/>
  <c r="Z339" i="1"/>
  <c r="Y339" i="1"/>
  <c r="X339" i="1"/>
  <c r="W339" i="1"/>
  <c r="G326" i="3" s="1"/>
  <c r="V339" i="1"/>
  <c r="F305" i="3" s="1"/>
  <c r="U339" i="1"/>
  <c r="T339" i="1"/>
  <c r="S339" i="1"/>
  <c r="F326" i="3" s="1"/>
  <c r="R339" i="1"/>
  <c r="Q339" i="1"/>
  <c r="P339" i="1"/>
  <c r="O339" i="1"/>
  <c r="N339" i="1"/>
  <c r="M339" i="1"/>
  <c r="L339" i="1"/>
  <c r="K339" i="1"/>
  <c r="J339" i="1"/>
  <c r="D305" i="3" s="1"/>
  <c r="I339" i="1"/>
  <c r="H339" i="1"/>
  <c r="G339" i="1"/>
  <c r="F339" i="1"/>
  <c r="C305" i="3" s="1"/>
  <c r="E339" i="1"/>
  <c r="D339" i="1"/>
  <c r="C339" i="1"/>
  <c r="B339" i="1"/>
  <c r="B326" i="3" s="1"/>
  <c r="AB337" i="1"/>
  <c r="AB336" i="1"/>
  <c r="AB335" i="1"/>
  <c r="AB334" i="1"/>
  <c r="AB333" i="1"/>
  <c r="AB332" i="1"/>
  <c r="AB331" i="1"/>
  <c r="AB330" i="1"/>
  <c r="AB329" i="1"/>
  <c r="AB328" i="1"/>
  <c r="AA318" i="1"/>
  <c r="Z318" i="1"/>
  <c r="Y318" i="1"/>
  <c r="X318" i="1"/>
  <c r="W318" i="1"/>
  <c r="V318" i="1"/>
  <c r="U318" i="1"/>
  <c r="T318" i="1"/>
  <c r="S318" i="1"/>
  <c r="L277" i="3" s="1"/>
  <c r="R318" i="1"/>
  <c r="Q318" i="1"/>
  <c r="P318" i="1"/>
  <c r="O318" i="1"/>
  <c r="N318" i="1"/>
  <c r="M318" i="1"/>
  <c r="L318" i="1"/>
  <c r="K318" i="1"/>
  <c r="J318" i="1"/>
  <c r="I318" i="1"/>
  <c r="H318" i="1"/>
  <c r="I277" i="3" s="1"/>
  <c r="G318" i="1"/>
  <c r="F318" i="1"/>
  <c r="E318" i="1"/>
  <c r="D318" i="1"/>
  <c r="C318" i="1"/>
  <c r="B318" i="1"/>
  <c r="AB316" i="1"/>
  <c r="AB315" i="1"/>
  <c r="AB314" i="1"/>
  <c r="AB313" i="1"/>
  <c r="AB312" i="1"/>
  <c r="AB311" i="1"/>
  <c r="AB310" i="1"/>
  <c r="AB309" i="1"/>
  <c r="AB308" i="1"/>
  <c r="AB307" i="1"/>
  <c r="AA302" i="1"/>
  <c r="Z302" i="1"/>
  <c r="Y302" i="1"/>
  <c r="X302" i="1"/>
  <c r="W302" i="1"/>
  <c r="V302" i="1"/>
  <c r="U302" i="1"/>
  <c r="T302" i="1"/>
  <c r="S302" i="1"/>
  <c r="F277" i="3" s="1"/>
  <c r="R302" i="1"/>
  <c r="Q302" i="1"/>
  <c r="P302" i="1"/>
  <c r="O302" i="1"/>
  <c r="N302" i="1"/>
  <c r="M302" i="1"/>
  <c r="L302" i="1"/>
  <c r="K302" i="1"/>
  <c r="D277" i="3" s="1"/>
  <c r="J302" i="1"/>
  <c r="I302" i="1"/>
  <c r="H302" i="1"/>
  <c r="G302" i="1"/>
  <c r="F302" i="1"/>
  <c r="E302" i="1"/>
  <c r="D302" i="1"/>
  <c r="C302" i="1"/>
  <c r="B302" i="1"/>
  <c r="B300" i="3" s="1"/>
  <c r="AB300" i="1"/>
  <c r="C293" i="3" s="1"/>
  <c r="AB299" i="1"/>
  <c r="C292" i="3" s="1"/>
  <c r="AB298" i="1"/>
  <c r="C291" i="3" s="1"/>
  <c r="AB297" i="1"/>
  <c r="C290" i="3" s="1"/>
  <c r="AB296" i="1"/>
  <c r="C289" i="3" s="1"/>
  <c r="AB295" i="1"/>
  <c r="C288" i="3" s="1"/>
  <c r="AB294" i="1"/>
  <c r="C287" i="3" s="1"/>
  <c r="AB293" i="1"/>
  <c r="C286" i="3" s="1"/>
  <c r="AB292" i="1"/>
  <c r="C285" i="3" s="1"/>
  <c r="AB291" i="1"/>
  <c r="D528" i="5"/>
  <c r="C528" i="5"/>
  <c r="B528" i="5"/>
  <c r="A528" i="5"/>
  <c r="D527" i="5"/>
  <c r="C527" i="5"/>
  <c r="B527" i="5"/>
  <c r="A527" i="5"/>
  <c r="B524" i="5"/>
  <c r="D523" i="5"/>
  <c r="D524" i="5" s="1"/>
  <c r="C523" i="5"/>
  <c r="C524" i="5" s="1"/>
  <c r="B523" i="5"/>
  <c r="D474" i="5"/>
  <c r="C474" i="5"/>
  <c r="B474" i="5"/>
  <c r="D473" i="5"/>
  <c r="C473" i="5"/>
  <c r="B473" i="5"/>
  <c r="A474" i="5"/>
  <c r="A473" i="5"/>
  <c r="D469" i="5"/>
  <c r="D470" i="5" s="1"/>
  <c r="C469" i="5"/>
  <c r="B469" i="5"/>
  <c r="B470" i="5" s="1"/>
  <c r="D420" i="5"/>
  <c r="C420" i="5"/>
  <c r="B420" i="5"/>
  <c r="A420" i="5"/>
  <c r="D419" i="5"/>
  <c r="C419" i="5"/>
  <c r="B419" i="5"/>
  <c r="A419" i="5"/>
  <c r="D416" i="5"/>
  <c r="D415" i="5"/>
  <c r="C415" i="5"/>
  <c r="C416" i="5" s="1"/>
  <c r="B415" i="5"/>
  <c r="B416" i="5" s="1"/>
  <c r="D340" i="7"/>
  <c r="C340" i="7"/>
  <c r="B340" i="7"/>
  <c r="D337" i="7"/>
  <c r="C337" i="7"/>
  <c r="B337" i="7"/>
  <c r="A337" i="7"/>
  <c r="D334" i="7"/>
  <c r="C334" i="7"/>
  <c r="B334" i="7"/>
  <c r="A334" i="7"/>
  <c r="D331" i="7"/>
  <c r="D330" i="7"/>
  <c r="C330" i="7"/>
  <c r="C331" i="7" s="1"/>
  <c r="B330" i="7"/>
  <c r="B331" i="7" s="1"/>
  <c r="D286" i="7"/>
  <c r="C286" i="7"/>
  <c r="B286" i="7"/>
  <c r="D283" i="7"/>
  <c r="C283" i="7"/>
  <c r="B283" i="7"/>
  <c r="A283" i="7"/>
  <c r="D280" i="7"/>
  <c r="C280" i="7"/>
  <c r="B280" i="7"/>
  <c r="A280" i="7"/>
  <c r="D276" i="7"/>
  <c r="C276" i="7"/>
  <c r="C277" i="7" s="1"/>
  <c r="B276" i="7"/>
  <c r="B277" i="7" s="1"/>
  <c r="D231" i="7"/>
  <c r="C231" i="7"/>
  <c r="B231" i="7"/>
  <c r="D228" i="7"/>
  <c r="C228" i="7"/>
  <c r="B228" i="7"/>
  <c r="A228" i="7"/>
  <c r="D225" i="7"/>
  <c r="C225" i="7"/>
  <c r="B225" i="7"/>
  <c r="A225" i="7"/>
  <c r="D221" i="7"/>
  <c r="C221" i="7"/>
  <c r="B221" i="7"/>
  <c r="G450" i="8"/>
  <c r="E450" i="8"/>
  <c r="C450" i="8"/>
  <c r="G399" i="8"/>
  <c r="D277" i="7" s="1"/>
  <c r="E399" i="8"/>
  <c r="C399" i="8"/>
  <c r="G348" i="8"/>
  <c r="E348" i="8"/>
  <c r="C348" i="8"/>
  <c r="E117" i="7"/>
  <c r="D69" i="7"/>
  <c r="C69" i="7"/>
  <c r="B69" i="7"/>
  <c r="D66" i="7"/>
  <c r="C66" i="7"/>
  <c r="B66" i="7"/>
  <c r="A66" i="7"/>
  <c r="D63" i="7"/>
  <c r="C63" i="7"/>
  <c r="B63" i="7"/>
  <c r="A63" i="7"/>
  <c r="E60" i="7"/>
  <c r="D60" i="7"/>
  <c r="C60" i="7"/>
  <c r="B60" i="7"/>
  <c r="D59" i="7"/>
  <c r="C59" i="7"/>
  <c r="B59" i="7"/>
  <c r="E14" i="7"/>
  <c r="D14" i="7"/>
  <c r="C14" i="7"/>
  <c r="B14" i="7"/>
  <c r="D11" i="7"/>
  <c r="C11" i="7"/>
  <c r="B11" i="7"/>
  <c r="A11" i="7"/>
  <c r="C8" i="7"/>
  <c r="D8" i="7"/>
  <c r="B8" i="7"/>
  <c r="A8" i="7"/>
  <c r="E5" i="7"/>
  <c r="D5" i="7"/>
  <c r="C5" i="7"/>
  <c r="B5" i="7"/>
  <c r="E4" i="7"/>
  <c r="D4" i="7"/>
  <c r="C4" i="7"/>
  <c r="B4" i="7"/>
  <c r="G402" i="4"/>
  <c r="G403" i="4"/>
  <c r="G404" i="4"/>
  <c r="G405" i="4"/>
  <c r="E366" i="5"/>
  <c r="D362" i="5"/>
  <c r="C362" i="5"/>
  <c r="I361" i="4"/>
  <c r="E315" i="5"/>
  <c r="E264" i="5"/>
  <c r="D208" i="5"/>
  <c r="J218" i="4"/>
  <c r="E213" i="5"/>
  <c r="E162" i="5"/>
  <c r="E111" i="5"/>
  <c r="E60" i="5"/>
  <c r="B55" i="5"/>
  <c r="E9" i="5"/>
  <c r="M191" i="3"/>
  <c r="L191" i="3"/>
  <c r="K191" i="3"/>
  <c r="J191" i="3"/>
  <c r="I191" i="3"/>
  <c r="H191" i="3"/>
  <c r="G191" i="3"/>
  <c r="F191" i="3"/>
  <c r="E191" i="3"/>
  <c r="D191" i="3"/>
  <c r="C191" i="3"/>
  <c r="B191" i="3"/>
  <c r="M184" i="3"/>
  <c r="L184" i="3"/>
  <c r="K184" i="3"/>
  <c r="J184" i="3"/>
  <c r="I184" i="3"/>
  <c r="H184" i="3"/>
  <c r="G184" i="3"/>
  <c r="F184" i="3"/>
  <c r="E184" i="3"/>
  <c r="D184" i="3"/>
  <c r="C184" i="3"/>
  <c r="M157" i="3"/>
  <c r="L157" i="3"/>
  <c r="K157" i="3"/>
  <c r="J157" i="3"/>
  <c r="I157" i="3"/>
  <c r="H157" i="3"/>
  <c r="G157" i="3"/>
  <c r="F157" i="3"/>
  <c r="E157" i="3"/>
  <c r="D157" i="3"/>
  <c r="C157" i="3"/>
  <c r="M151" i="3"/>
  <c r="L151" i="3"/>
  <c r="K151" i="3"/>
  <c r="J151" i="3"/>
  <c r="I151" i="3"/>
  <c r="G151" i="3"/>
  <c r="F151" i="3"/>
  <c r="E151" i="3"/>
  <c r="D151" i="3"/>
  <c r="C151" i="3"/>
  <c r="M125" i="3"/>
  <c r="L125" i="3"/>
  <c r="K125" i="3"/>
  <c r="J125" i="3"/>
  <c r="I125" i="3"/>
  <c r="G125" i="3"/>
  <c r="F125" i="3"/>
  <c r="E125" i="3"/>
  <c r="D125" i="3"/>
  <c r="C125" i="3"/>
  <c r="M119" i="3"/>
  <c r="L119" i="3"/>
  <c r="K119" i="3"/>
  <c r="J119" i="3"/>
  <c r="I119" i="3"/>
  <c r="G119" i="3"/>
  <c r="F119" i="3"/>
  <c r="E119" i="3"/>
  <c r="D119" i="3"/>
  <c r="C119" i="3"/>
  <c r="M90" i="3"/>
  <c r="L90" i="3"/>
  <c r="K90" i="3"/>
  <c r="J90" i="3"/>
  <c r="I90" i="3"/>
  <c r="AB265" i="1"/>
  <c r="AB184" i="1"/>
  <c r="M84" i="3"/>
  <c r="L84" i="3"/>
  <c r="K84" i="3"/>
  <c r="J84" i="3"/>
  <c r="I84" i="3"/>
  <c r="G84" i="3"/>
  <c r="F84" i="3"/>
  <c r="E84" i="3"/>
  <c r="D84" i="3"/>
  <c r="M57" i="3"/>
  <c r="L57" i="3"/>
  <c r="K57" i="3"/>
  <c r="J57" i="3"/>
  <c r="I57" i="3"/>
  <c r="D57" i="3"/>
  <c r="F57" i="3"/>
  <c r="S76" i="1"/>
  <c r="G57" i="3"/>
  <c r="E57" i="3"/>
  <c r="M49" i="3"/>
  <c r="L49" i="3"/>
  <c r="K49" i="3"/>
  <c r="J49" i="3"/>
  <c r="I49" i="3"/>
  <c r="G49" i="3"/>
  <c r="F49" i="3"/>
  <c r="E49" i="3"/>
  <c r="D49" i="3"/>
  <c r="C49" i="3"/>
  <c r="Y281" i="1"/>
  <c r="G361" i="4"/>
  <c r="G360" i="4"/>
  <c r="G359" i="4"/>
  <c r="X281" i="1"/>
  <c r="W281" i="1"/>
  <c r="V281" i="1"/>
  <c r="U281" i="1"/>
  <c r="T281" i="1"/>
  <c r="S281" i="1"/>
  <c r="R281" i="1"/>
  <c r="I289" i="8"/>
  <c r="I288" i="8"/>
  <c r="Q281" i="1"/>
  <c r="P281" i="1"/>
  <c r="O281" i="1"/>
  <c r="N281" i="1"/>
  <c r="M281" i="1"/>
  <c r="L281" i="1"/>
  <c r="K281" i="1"/>
  <c r="J281" i="1"/>
  <c r="I281" i="1"/>
  <c r="H281" i="1"/>
  <c r="G281" i="1"/>
  <c r="I284" i="8"/>
  <c r="F281" i="1"/>
  <c r="I276" i="8"/>
  <c r="I266" i="8"/>
  <c r="I258" i="8"/>
  <c r="I269" i="8"/>
  <c r="G358" i="4"/>
  <c r="E281" i="1"/>
  <c r="D281" i="1"/>
  <c r="C281" i="1"/>
  <c r="I263" i="8"/>
  <c r="I261" i="8"/>
  <c r="I259" i="8"/>
  <c r="I253" i="8"/>
  <c r="U265" i="1"/>
  <c r="T265" i="1"/>
  <c r="S265" i="1"/>
  <c r="R265" i="1"/>
  <c r="Q265" i="1"/>
  <c r="P265" i="1"/>
  <c r="O265" i="1"/>
  <c r="N265" i="1"/>
  <c r="G357" i="4"/>
  <c r="G356" i="4"/>
  <c r="G355" i="4"/>
  <c r="G354" i="4"/>
  <c r="H359" i="4" s="1"/>
  <c r="G353" i="4"/>
  <c r="AB278" i="1"/>
  <c r="AB262" i="1"/>
  <c r="B281" i="1"/>
  <c r="AA265" i="1"/>
  <c r="Z265" i="1"/>
  <c r="Y265" i="1"/>
  <c r="X265" i="1"/>
  <c r="W265" i="1"/>
  <c r="V265" i="1"/>
  <c r="D176" i="7"/>
  <c r="C176" i="7"/>
  <c r="B176" i="7"/>
  <c r="D173" i="7"/>
  <c r="C173" i="7"/>
  <c r="B173" i="7"/>
  <c r="A173" i="7"/>
  <c r="D170" i="7"/>
  <c r="C170" i="7"/>
  <c r="B170" i="7"/>
  <c r="A170" i="7"/>
  <c r="D166" i="7"/>
  <c r="C166" i="7"/>
  <c r="B166" i="7"/>
  <c r="D126" i="7"/>
  <c r="C126" i="7"/>
  <c r="B126" i="7"/>
  <c r="D123" i="7"/>
  <c r="C123" i="7"/>
  <c r="B123" i="7"/>
  <c r="A123" i="7"/>
  <c r="D120" i="7"/>
  <c r="C120" i="7"/>
  <c r="B120" i="7"/>
  <c r="A120" i="7"/>
  <c r="D116" i="7"/>
  <c r="C116" i="7"/>
  <c r="B116" i="7"/>
  <c r="G298" i="8"/>
  <c r="E298" i="8"/>
  <c r="C298" i="8"/>
  <c r="G248" i="8"/>
  <c r="E248" i="8"/>
  <c r="C248" i="8"/>
  <c r="I234" i="8"/>
  <c r="I232" i="8"/>
  <c r="I228" i="8"/>
  <c r="I219" i="8"/>
  <c r="I218" i="8"/>
  <c r="I215" i="8"/>
  <c r="I209" i="8"/>
  <c r="I208" i="8"/>
  <c r="I207" i="8"/>
  <c r="I205" i="8"/>
  <c r="I203" i="8"/>
  <c r="G198" i="8"/>
  <c r="E198" i="8"/>
  <c r="C198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3" i="8"/>
  <c r="G148" i="8"/>
  <c r="E148" i="8"/>
  <c r="C148" i="8"/>
  <c r="I146" i="8"/>
  <c r="I139" i="8"/>
  <c r="I136" i="8"/>
  <c r="I135" i="8"/>
  <c r="I130" i="8"/>
  <c r="I127" i="8"/>
  <c r="I126" i="8"/>
  <c r="I125" i="8"/>
  <c r="I124" i="8"/>
  <c r="I111" i="8"/>
  <c r="I110" i="8"/>
  <c r="I109" i="8"/>
  <c r="G98" i="8"/>
  <c r="E98" i="8"/>
  <c r="C98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G48" i="8"/>
  <c r="E48" i="8"/>
  <c r="C48" i="8"/>
  <c r="I46" i="8"/>
  <c r="I44" i="8"/>
  <c r="I43" i="8"/>
  <c r="I41" i="8"/>
  <c r="I39" i="8"/>
  <c r="I37" i="8"/>
  <c r="I33" i="8"/>
  <c r="I26" i="8"/>
  <c r="I24" i="8"/>
  <c r="I23" i="8"/>
  <c r="I22" i="8"/>
  <c r="I21" i="8"/>
  <c r="I11" i="8"/>
  <c r="I9" i="8"/>
  <c r="I8" i="8"/>
  <c r="I5" i="8"/>
  <c r="D366" i="5"/>
  <c r="C366" i="5"/>
  <c r="B366" i="5"/>
  <c r="A366" i="5"/>
  <c r="D365" i="5"/>
  <c r="C365" i="5"/>
  <c r="B365" i="5"/>
  <c r="A365" i="5"/>
  <c r="D361" i="5"/>
  <c r="C361" i="5"/>
  <c r="B361" i="5"/>
  <c r="D315" i="5"/>
  <c r="C315" i="5"/>
  <c r="B315" i="5"/>
  <c r="A315" i="5"/>
  <c r="D314" i="5"/>
  <c r="C314" i="5"/>
  <c r="B314" i="5"/>
  <c r="A314" i="5"/>
  <c r="D310" i="5"/>
  <c r="C310" i="5"/>
  <c r="B310" i="5"/>
  <c r="D264" i="5"/>
  <c r="C264" i="5"/>
  <c r="B264" i="5"/>
  <c r="A264" i="5"/>
  <c r="D263" i="5"/>
  <c r="C263" i="5"/>
  <c r="B263" i="5"/>
  <c r="A263" i="5"/>
  <c r="E263" i="5" s="1"/>
  <c r="B260" i="5"/>
  <c r="D259" i="5"/>
  <c r="D260" i="5" s="1"/>
  <c r="C259" i="5"/>
  <c r="C260" i="5" s="1"/>
  <c r="B259" i="5"/>
  <c r="E259" i="5" s="1"/>
  <c r="E260" i="5" s="1"/>
  <c r="D213" i="5"/>
  <c r="C213" i="5"/>
  <c r="B213" i="5"/>
  <c r="A213" i="5"/>
  <c r="D212" i="5"/>
  <c r="C212" i="5"/>
  <c r="B212" i="5"/>
  <c r="A212" i="5"/>
  <c r="E212" i="5" s="1"/>
  <c r="E208" i="5"/>
  <c r="E209" i="5" s="1"/>
  <c r="C208" i="5"/>
  <c r="C209" i="5" s="1"/>
  <c r="B208" i="5"/>
  <c r="B209" i="5" s="1"/>
  <c r="D162" i="5"/>
  <c r="C162" i="5"/>
  <c r="B162" i="5"/>
  <c r="A162" i="5"/>
  <c r="D161" i="5"/>
  <c r="C161" i="5"/>
  <c r="B161" i="5"/>
  <c r="A161" i="5"/>
  <c r="E161" i="5" s="1"/>
  <c r="D157" i="5"/>
  <c r="D158" i="5" s="1"/>
  <c r="C157" i="5"/>
  <c r="C158" i="5" s="1"/>
  <c r="B157" i="5"/>
  <c r="B158" i="5" s="1"/>
  <c r="D111" i="5"/>
  <c r="C111" i="5"/>
  <c r="B111" i="5"/>
  <c r="A111" i="5"/>
  <c r="D110" i="5"/>
  <c r="C110" i="5"/>
  <c r="B110" i="5"/>
  <c r="A110" i="5"/>
  <c r="E110" i="5" s="1"/>
  <c r="D106" i="5"/>
  <c r="D107" i="5" s="1"/>
  <c r="C106" i="5"/>
  <c r="C107" i="5" s="1"/>
  <c r="B106" i="5"/>
  <c r="B107" i="5" s="1"/>
  <c r="D60" i="5"/>
  <c r="C60" i="5"/>
  <c r="B60" i="5"/>
  <c r="A60" i="5"/>
  <c r="D59" i="5"/>
  <c r="C59" i="5"/>
  <c r="B59" i="5"/>
  <c r="A59" i="5"/>
  <c r="E59" i="5" s="1"/>
  <c r="D55" i="5"/>
  <c r="D56" i="5" s="1"/>
  <c r="C55" i="5"/>
  <c r="C56" i="5" s="1"/>
  <c r="E55" i="5"/>
  <c r="E56" i="5" s="1"/>
  <c r="D9" i="5"/>
  <c r="C9" i="5"/>
  <c r="B9" i="5"/>
  <c r="A9" i="5"/>
  <c r="D8" i="5"/>
  <c r="C8" i="5"/>
  <c r="B8" i="5"/>
  <c r="A8" i="5"/>
  <c r="E8" i="5" s="1"/>
  <c r="D4" i="5"/>
  <c r="C4" i="5"/>
  <c r="B4" i="5"/>
  <c r="B5" i="5" s="1"/>
  <c r="F547" i="4"/>
  <c r="E547" i="4"/>
  <c r="C547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F497" i="4"/>
  <c r="E497" i="4"/>
  <c r="C470" i="5" s="1"/>
  <c r="C497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F447" i="4"/>
  <c r="E447" i="4"/>
  <c r="C447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F397" i="4"/>
  <c r="E397" i="4"/>
  <c r="C397" i="4"/>
  <c r="F347" i="4"/>
  <c r="E347" i="4"/>
  <c r="C347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H336" i="4" s="1"/>
  <c r="G313" i="4"/>
  <c r="G312" i="4"/>
  <c r="G311" i="4"/>
  <c r="H333" i="4" s="1"/>
  <c r="G310" i="4"/>
  <c r="G309" i="4"/>
  <c r="H330" i="4" s="1"/>
  <c r="G308" i="4"/>
  <c r="G307" i="4"/>
  <c r="G306" i="4"/>
  <c r="G305" i="4"/>
  <c r="H327" i="4" s="1"/>
  <c r="G304" i="4"/>
  <c r="G303" i="4"/>
  <c r="G302" i="4"/>
  <c r="H324" i="4" s="1"/>
  <c r="F297" i="4"/>
  <c r="E297" i="4"/>
  <c r="C297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H286" i="4" s="1"/>
  <c r="F247" i="4"/>
  <c r="E247" i="4"/>
  <c r="C24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H236" i="4" s="1"/>
  <c r="G202" i="4"/>
  <c r="F197" i="4"/>
  <c r="E197" i="4"/>
  <c r="C197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H171" i="4" s="1"/>
  <c r="F147" i="4"/>
  <c r="E147" i="4"/>
  <c r="C147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H136" i="4" s="1"/>
  <c r="G102" i="4"/>
  <c r="H133" i="4" s="1"/>
  <c r="F98" i="4"/>
  <c r="E98" i="4"/>
  <c r="C98" i="4"/>
  <c r="G90" i="4"/>
  <c r="G89" i="4"/>
  <c r="G88" i="4"/>
  <c r="H87" i="4"/>
  <c r="G87" i="4"/>
  <c r="G86" i="4"/>
  <c r="G85" i="4"/>
  <c r="H84" i="4"/>
  <c r="G84" i="4"/>
  <c r="G83" i="4"/>
  <c r="G82" i="4"/>
  <c r="H81" i="4"/>
  <c r="G81" i="4"/>
  <c r="G80" i="4"/>
  <c r="G79" i="4"/>
  <c r="H78" i="4"/>
  <c r="G78" i="4"/>
  <c r="G77" i="4"/>
  <c r="G76" i="4"/>
  <c r="H75" i="4"/>
  <c r="G75" i="4"/>
  <c r="G74" i="4"/>
  <c r="G73" i="4"/>
  <c r="H72" i="4"/>
  <c r="G72" i="4"/>
  <c r="G71" i="4"/>
  <c r="G70" i="4"/>
  <c r="H69" i="4"/>
  <c r="G69" i="4"/>
  <c r="G68" i="4"/>
  <c r="G67" i="4"/>
  <c r="H66" i="4"/>
  <c r="G66" i="4"/>
  <c r="G65" i="4"/>
  <c r="G64" i="4"/>
  <c r="H63" i="4"/>
  <c r="G63" i="4"/>
  <c r="G62" i="4"/>
  <c r="G61" i="4"/>
  <c r="H60" i="4"/>
  <c r="G60" i="4"/>
  <c r="G59" i="4"/>
  <c r="G58" i="4"/>
  <c r="H57" i="4"/>
  <c r="G57" i="4"/>
  <c r="G56" i="4"/>
  <c r="G55" i="4"/>
  <c r="H54" i="4"/>
  <c r="G54" i="4"/>
  <c r="G53" i="4"/>
  <c r="F48" i="4"/>
  <c r="E48" i="4"/>
  <c r="C48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37" i="4" s="1"/>
  <c r="AB280" i="1"/>
  <c r="AB279" i="1"/>
  <c r="AB277" i="1"/>
  <c r="AB276" i="1"/>
  <c r="AB275" i="1"/>
  <c r="AB274" i="1"/>
  <c r="AB273" i="1"/>
  <c r="AB272" i="1"/>
  <c r="AB271" i="1"/>
  <c r="AB270" i="1"/>
  <c r="AB269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B264" i="1"/>
  <c r="AB263" i="1"/>
  <c r="AB261" i="1"/>
  <c r="AB260" i="1"/>
  <c r="AB259" i="1"/>
  <c r="AB258" i="1"/>
  <c r="AB257" i="1"/>
  <c r="AB256" i="1"/>
  <c r="AB255" i="1"/>
  <c r="AB254" i="1"/>
  <c r="AB253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B246" i="1"/>
  <c r="AB245" i="1"/>
  <c r="AB244" i="1"/>
  <c r="AB243" i="1"/>
  <c r="AB242" i="1"/>
  <c r="AB241" i="1"/>
  <c r="AB240" i="1"/>
  <c r="AB239" i="1"/>
  <c r="AB238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B231" i="1"/>
  <c r="AB230" i="1"/>
  <c r="AB229" i="1"/>
  <c r="AB228" i="1"/>
  <c r="AB227" i="1"/>
  <c r="AB226" i="1"/>
  <c r="AB225" i="1"/>
  <c r="AB224" i="1"/>
  <c r="AB223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B215" i="1"/>
  <c r="AB214" i="1"/>
  <c r="AB213" i="1"/>
  <c r="AB212" i="1"/>
  <c r="AB211" i="1"/>
  <c r="AB210" i="1"/>
  <c r="AB209" i="1"/>
  <c r="AB208" i="1"/>
  <c r="AB207" i="1"/>
  <c r="AB206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B199" i="1"/>
  <c r="AB198" i="1"/>
  <c r="AB197" i="1"/>
  <c r="AB196" i="1"/>
  <c r="AB195" i="1"/>
  <c r="AB194" i="1"/>
  <c r="AB193" i="1"/>
  <c r="AB192" i="1"/>
  <c r="AB191" i="1"/>
  <c r="AB190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B182" i="1"/>
  <c r="AB181" i="1"/>
  <c r="AB180" i="1"/>
  <c r="AB179" i="1"/>
  <c r="AB178" i="1"/>
  <c r="AB177" i="1"/>
  <c r="AB176" i="1"/>
  <c r="AB175" i="1"/>
  <c r="AB174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84" i="3" s="1"/>
  <c r="B169" i="1"/>
  <c r="AB167" i="1"/>
  <c r="K144" i="3" s="1"/>
  <c r="AB166" i="1"/>
  <c r="AB165" i="1"/>
  <c r="AB164" i="1"/>
  <c r="AB163" i="1"/>
  <c r="AB162" i="1"/>
  <c r="AB161" i="1"/>
  <c r="AB160" i="1"/>
  <c r="AB159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H151" i="3" s="1"/>
  <c r="B153" i="1"/>
  <c r="AB151" i="1"/>
  <c r="AB150" i="1"/>
  <c r="AB149" i="1"/>
  <c r="AB148" i="1"/>
  <c r="AB147" i="1"/>
  <c r="AB146" i="1"/>
  <c r="AB153" i="1" s="1"/>
  <c r="AB145" i="1"/>
  <c r="AB144" i="1"/>
  <c r="AB143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51" i="3" s="1"/>
  <c r="B138" i="1"/>
  <c r="AB136" i="1"/>
  <c r="B144" i="3" s="1"/>
  <c r="AB135" i="1"/>
  <c r="AB134" i="1"/>
  <c r="AB133" i="1"/>
  <c r="AB132" i="1"/>
  <c r="AB131" i="1"/>
  <c r="AB130" i="1"/>
  <c r="AB129" i="1"/>
  <c r="AB128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H119" i="3" s="1"/>
  <c r="B122" i="1"/>
  <c r="AB120" i="1"/>
  <c r="AB119" i="1"/>
  <c r="AB118" i="1"/>
  <c r="AB117" i="1"/>
  <c r="AB116" i="1"/>
  <c r="AB115" i="1"/>
  <c r="AB114" i="1"/>
  <c r="AB113" i="1"/>
  <c r="AB112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B105" i="1"/>
  <c r="B109" i="3" s="1"/>
  <c r="AB104" i="1"/>
  <c r="AB103" i="1"/>
  <c r="AB102" i="1"/>
  <c r="AB101" i="1"/>
  <c r="AB100" i="1"/>
  <c r="AB99" i="1"/>
  <c r="AB98" i="1"/>
  <c r="AB97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H57" i="3" s="1"/>
  <c r="B91" i="1"/>
  <c r="AB89" i="1"/>
  <c r="AB88" i="1"/>
  <c r="AB87" i="1"/>
  <c r="AB86" i="1"/>
  <c r="AB85" i="1"/>
  <c r="AB84" i="1"/>
  <c r="AB91" i="1" s="1"/>
  <c r="AB83" i="1"/>
  <c r="AB82" i="1"/>
  <c r="AB81" i="1"/>
  <c r="AA76" i="1"/>
  <c r="Z76" i="1"/>
  <c r="Y76" i="1"/>
  <c r="X76" i="1"/>
  <c r="W76" i="1"/>
  <c r="V76" i="1"/>
  <c r="U76" i="1"/>
  <c r="T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C84" i="3" s="1"/>
  <c r="E76" i="1"/>
  <c r="D76" i="1"/>
  <c r="C76" i="1"/>
  <c r="B76" i="1"/>
  <c r="AB74" i="1"/>
  <c r="B74" i="3" s="1"/>
  <c r="AB73" i="1"/>
  <c r="AB72" i="1"/>
  <c r="AB71" i="1"/>
  <c r="AB70" i="1"/>
  <c r="AB69" i="1"/>
  <c r="AB68" i="1"/>
  <c r="K33" i="3" s="1"/>
  <c r="AB67" i="1"/>
  <c r="AB66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H49" i="3" s="1"/>
  <c r="B59" i="1"/>
  <c r="AB57" i="1"/>
  <c r="AB56" i="1"/>
  <c r="AB55" i="1"/>
  <c r="AB54" i="1"/>
  <c r="AB53" i="1"/>
  <c r="AB52" i="1"/>
  <c r="AB51" i="1"/>
  <c r="AB50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B43" i="1"/>
  <c r="B38" i="3" s="1"/>
  <c r="AB42" i="1"/>
  <c r="AB41" i="1"/>
  <c r="AB40" i="1"/>
  <c r="AB39" i="1"/>
  <c r="AB38" i="1"/>
  <c r="AB37" i="1"/>
  <c r="AB36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B27" i="1"/>
  <c r="AB26" i="1"/>
  <c r="AB25" i="1"/>
  <c r="AB24" i="1"/>
  <c r="AB23" i="1"/>
  <c r="AB22" i="1"/>
  <c r="AB21" i="1"/>
  <c r="AB20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3" i="1"/>
  <c r="AB12" i="1"/>
  <c r="AB11" i="1"/>
  <c r="AB10" i="1"/>
  <c r="AB9" i="1"/>
  <c r="AB8" i="1"/>
  <c r="AB7" i="1"/>
  <c r="AB6" i="1"/>
  <c r="B176" i="3" l="1"/>
  <c r="K255" i="3"/>
  <c r="C284" i="3"/>
  <c r="K321" i="3"/>
  <c r="C311" i="3"/>
  <c r="K284" i="3"/>
  <c r="C312" i="3"/>
  <c r="K285" i="3"/>
  <c r="C316" i="3"/>
  <c r="K289" i="3"/>
  <c r="C320" i="3"/>
  <c r="K293" i="3"/>
  <c r="C319" i="3"/>
  <c r="K292" i="3"/>
  <c r="C313" i="3"/>
  <c r="K286" i="3"/>
  <c r="K290" i="3"/>
  <c r="C317" i="3"/>
  <c r="C315" i="3"/>
  <c r="K288" i="3"/>
  <c r="C314" i="3"/>
  <c r="K287" i="3"/>
  <c r="C318" i="3"/>
  <c r="K291" i="3"/>
  <c r="H277" i="3"/>
  <c r="H300" i="3"/>
  <c r="K264" i="3"/>
  <c r="K263" i="3"/>
  <c r="K262" i="3"/>
  <c r="K261" i="3"/>
  <c r="K260" i="3"/>
  <c r="K259" i="3"/>
  <c r="K258" i="3"/>
  <c r="K257" i="3"/>
  <c r="K256" i="3"/>
  <c r="C296" i="3"/>
  <c r="B277" i="3"/>
  <c r="B39" i="3"/>
  <c r="B110" i="3"/>
  <c r="B157" i="3"/>
  <c r="B158" i="3" s="1"/>
  <c r="AB169" i="1"/>
  <c r="K145" i="3"/>
  <c r="K109" i="3"/>
  <c r="K110" i="3" s="1"/>
  <c r="AB138" i="1"/>
  <c r="K74" i="3"/>
  <c r="K75" i="3" s="1"/>
  <c r="AB107" i="1"/>
  <c r="AB122" i="1"/>
  <c r="B68" i="3"/>
  <c r="B75" i="3" s="1"/>
  <c r="C57" i="3"/>
  <c r="AB76" i="1"/>
  <c r="B84" i="3"/>
  <c r="AB45" i="1"/>
  <c r="K12" i="3" s="1"/>
  <c r="K11" i="3"/>
  <c r="B49" i="3"/>
  <c r="B50" i="3" s="1"/>
  <c r="B11" i="3"/>
  <c r="K273" i="3"/>
  <c r="K40" i="3"/>
  <c r="K240" i="3"/>
  <c r="B273" i="3"/>
  <c r="H84" i="3"/>
  <c r="H90" i="3"/>
  <c r="H91" i="3" s="1"/>
  <c r="H125" i="3"/>
  <c r="H126" i="3" s="1"/>
  <c r="B125" i="3"/>
  <c r="B126" i="3" s="1"/>
  <c r="B119" i="3"/>
  <c r="B120" i="3" s="1"/>
  <c r="B57" i="3"/>
  <c r="K305" i="3"/>
  <c r="L305" i="3"/>
  <c r="M305" i="3"/>
  <c r="H305" i="3"/>
  <c r="H306" i="3" s="1"/>
  <c r="B305" i="3"/>
  <c r="B306" i="3" s="1"/>
  <c r="G305" i="3"/>
  <c r="D326" i="3"/>
  <c r="C326" i="3"/>
  <c r="AB339" i="1"/>
  <c r="E305" i="3"/>
  <c r="E306" i="3" s="1"/>
  <c r="J277" i="3"/>
  <c r="H278" i="3" s="1"/>
  <c r="K277" i="3"/>
  <c r="E277" i="3"/>
  <c r="G277" i="3"/>
  <c r="AB302" i="1"/>
  <c r="C277" i="3"/>
  <c r="K301" i="3"/>
  <c r="AB318" i="1"/>
  <c r="M277" i="3"/>
  <c r="E326" i="3"/>
  <c r="E327" i="3" s="1"/>
  <c r="H326" i="3"/>
  <c r="H327" i="3" s="1"/>
  <c r="AB355" i="1"/>
  <c r="AB392" i="1"/>
  <c r="E331" i="3"/>
  <c r="E332" i="3" s="1"/>
  <c r="AB376" i="1"/>
  <c r="K332" i="3"/>
  <c r="H332" i="3"/>
  <c r="B332" i="3"/>
  <c r="H301" i="3"/>
  <c r="K327" i="3"/>
  <c r="H273" i="3"/>
  <c r="E273" i="3"/>
  <c r="E528" i="5"/>
  <c r="H536" i="4"/>
  <c r="E527" i="5"/>
  <c r="H486" i="4"/>
  <c r="E473" i="5"/>
  <c r="E474" i="5"/>
  <c r="E415" i="5"/>
  <c r="E416" i="5" s="1"/>
  <c r="E419" i="5"/>
  <c r="E420" i="5"/>
  <c r="H403" i="4"/>
  <c r="E469" i="5"/>
  <c r="E470" i="5" s="1"/>
  <c r="E334" i="7"/>
  <c r="E340" i="7"/>
  <c r="E331" i="7"/>
  <c r="E286" i="7"/>
  <c r="E283" i="7"/>
  <c r="E280" i="7"/>
  <c r="E277" i="7"/>
  <c r="E276" i="7"/>
  <c r="C222" i="7"/>
  <c r="D222" i="7"/>
  <c r="B222" i="7"/>
  <c r="E221" i="7"/>
  <c r="E231" i="7"/>
  <c r="E228" i="7"/>
  <c r="E225" i="7"/>
  <c r="E222" i="7"/>
  <c r="E330" i="7"/>
  <c r="E69" i="7"/>
  <c r="E66" i="7"/>
  <c r="E63" i="7"/>
  <c r="E59" i="7"/>
  <c r="E11" i="7"/>
  <c r="E8" i="7"/>
  <c r="E4" i="5"/>
  <c r="E5" i="5" s="1"/>
  <c r="D5" i="5"/>
  <c r="K58" i="3"/>
  <c r="H58" i="3"/>
  <c r="E85" i="3"/>
  <c r="E58" i="3"/>
  <c r="K50" i="3"/>
  <c r="H50" i="3"/>
  <c r="E50" i="3"/>
  <c r="C5" i="5"/>
  <c r="B56" i="5"/>
  <c r="E106" i="5"/>
  <c r="E107" i="5" s="1"/>
  <c r="H4" i="4"/>
  <c r="H7" i="4"/>
  <c r="H10" i="4"/>
  <c r="H13" i="4"/>
  <c r="H16" i="4"/>
  <c r="H19" i="4"/>
  <c r="H22" i="4"/>
  <c r="H25" i="4"/>
  <c r="H28" i="4"/>
  <c r="H31" i="4"/>
  <c r="H34" i="4"/>
  <c r="H103" i="4"/>
  <c r="H106" i="4"/>
  <c r="H109" i="4"/>
  <c r="H112" i="4"/>
  <c r="H115" i="4"/>
  <c r="H118" i="4"/>
  <c r="H121" i="4"/>
  <c r="H124" i="4"/>
  <c r="H127" i="4"/>
  <c r="H130" i="4"/>
  <c r="H253" i="4"/>
  <c r="H256" i="4"/>
  <c r="H259" i="4"/>
  <c r="H262" i="4"/>
  <c r="H265" i="4"/>
  <c r="H268" i="4"/>
  <c r="H271" i="4"/>
  <c r="H274" i="4"/>
  <c r="H277" i="4"/>
  <c r="H280" i="4"/>
  <c r="H283" i="4"/>
  <c r="H303" i="4"/>
  <c r="H306" i="4"/>
  <c r="H309" i="4"/>
  <c r="H312" i="4"/>
  <c r="H315" i="4"/>
  <c r="H318" i="4"/>
  <c r="H321" i="4"/>
  <c r="E157" i="5"/>
  <c r="E158" i="5" s="1"/>
  <c r="H156" i="4"/>
  <c r="H162" i="4"/>
  <c r="H165" i="4"/>
  <c r="H168" i="4"/>
  <c r="H174" i="4"/>
  <c r="H177" i="4"/>
  <c r="H180" i="4"/>
  <c r="H183" i="4"/>
  <c r="H186" i="4"/>
  <c r="H409" i="4"/>
  <c r="H503" i="4"/>
  <c r="H509" i="4"/>
  <c r="H518" i="4"/>
  <c r="H524" i="4"/>
  <c r="H533" i="4"/>
  <c r="H153" i="4"/>
  <c r="H159" i="4"/>
  <c r="H433" i="4"/>
  <c r="H506" i="4"/>
  <c r="H512" i="4"/>
  <c r="H515" i="4"/>
  <c r="H521" i="4"/>
  <c r="H527" i="4"/>
  <c r="H530" i="4"/>
  <c r="H203" i="4"/>
  <c r="H206" i="4"/>
  <c r="H209" i="4"/>
  <c r="H212" i="4"/>
  <c r="H215" i="4"/>
  <c r="H218" i="4"/>
  <c r="H221" i="4"/>
  <c r="H224" i="4"/>
  <c r="H227" i="4"/>
  <c r="H230" i="4"/>
  <c r="H233" i="4"/>
  <c r="H453" i="4"/>
  <c r="H456" i="4"/>
  <c r="H459" i="4"/>
  <c r="H462" i="4"/>
  <c r="H465" i="4"/>
  <c r="H468" i="4"/>
  <c r="H471" i="4"/>
  <c r="H474" i="4"/>
  <c r="H477" i="4"/>
  <c r="H480" i="4"/>
  <c r="H483" i="4"/>
  <c r="D311" i="5"/>
  <c r="H380" i="4"/>
  <c r="H430" i="4"/>
  <c r="H436" i="4"/>
  <c r="H383" i="4"/>
  <c r="H412" i="4"/>
  <c r="H424" i="4"/>
  <c r="H418" i="4"/>
  <c r="H406" i="4"/>
  <c r="H415" i="4"/>
  <c r="H421" i="4"/>
  <c r="H427" i="4"/>
  <c r="B117" i="7"/>
  <c r="C117" i="7"/>
  <c r="D117" i="7"/>
  <c r="E116" i="7"/>
  <c r="E120" i="7"/>
  <c r="E123" i="7"/>
  <c r="E126" i="7"/>
  <c r="H371" i="4"/>
  <c r="H377" i="4"/>
  <c r="H365" i="4"/>
  <c r="H356" i="4"/>
  <c r="E365" i="5"/>
  <c r="H353" i="4"/>
  <c r="H362" i="4"/>
  <c r="H368" i="4"/>
  <c r="H386" i="4"/>
  <c r="H374" i="4"/>
  <c r="C311" i="5"/>
  <c r="E314" i="5"/>
  <c r="B311" i="5"/>
  <c r="E310" i="5"/>
  <c r="E311" i="5" s="1"/>
  <c r="E176" i="7"/>
  <c r="E173" i="7"/>
  <c r="B16" i="3"/>
  <c r="G16" i="3"/>
  <c r="L16" i="3"/>
  <c r="H215" i="3"/>
  <c r="I215" i="3"/>
  <c r="J215" i="3"/>
  <c r="K215" i="3"/>
  <c r="D16" i="3"/>
  <c r="F16" i="3"/>
  <c r="H16" i="3"/>
  <c r="F215" i="3"/>
  <c r="G215" i="3"/>
  <c r="L215" i="3"/>
  <c r="M215" i="3"/>
  <c r="AB281" i="1"/>
  <c r="AB248" i="1"/>
  <c r="H152" i="3"/>
  <c r="K158" i="3"/>
  <c r="B192" i="3"/>
  <c r="AB29" i="1"/>
  <c r="M16" i="3"/>
  <c r="D22" i="3"/>
  <c r="E22" i="3"/>
  <c r="K22" i="3"/>
  <c r="C16" i="3"/>
  <c r="E16" i="3"/>
  <c r="B22" i="3"/>
  <c r="C22" i="3"/>
  <c r="F22" i="3"/>
  <c r="G22" i="3"/>
  <c r="C90" i="3"/>
  <c r="G90" i="3"/>
  <c r="E249" i="3"/>
  <c r="H120" i="3"/>
  <c r="K126" i="3"/>
  <c r="H185" i="3"/>
  <c r="K192" i="3"/>
  <c r="H249" i="3"/>
  <c r="K249" i="3"/>
  <c r="I244" i="3"/>
  <c r="I221" i="3"/>
  <c r="K244" i="3"/>
  <c r="K245" i="3" s="1"/>
  <c r="K221" i="3"/>
  <c r="H22" i="3"/>
  <c r="I22" i="3"/>
  <c r="J22" i="3"/>
  <c r="B90" i="3"/>
  <c r="D90" i="3"/>
  <c r="E90" i="3"/>
  <c r="AB233" i="1"/>
  <c r="B244" i="3"/>
  <c r="B221" i="3"/>
  <c r="C244" i="3"/>
  <c r="C221" i="3"/>
  <c r="D244" i="3"/>
  <c r="D221" i="3"/>
  <c r="E244" i="3"/>
  <c r="E221" i="3"/>
  <c r="L221" i="3"/>
  <c r="M221" i="3"/>
  <c r="B249" i="3"/>
  <c r="C249" i="3"/>
  <c r="D249" i="3"/>
  <c r="AB59" i="1"/>
  <c r="AB201" i="1"/>
  <c r="H244" i="3"/>
  <c r="H221" i="3"/>
  <c r="J244" i="3"/>
  <c r="J221" i="3"/>
  <c r="AB15" i="1"/>
  <c r="I16" i="3"/>
  <c r="J16" i="3"/>
  <c r="K16" i="3"/>
  <c r="L22" i="3"/>
  <c r="M22" i="3"/>
  <c r="F90" i="3"/>
  <c r="B215" i="3"/>
  <c r="C215" i="3"/>
  <c r="D215" i="3"/>
  <c r="E215" i="3"/>
  <c r="F244" i="3"/>
  <c r="G244" i="3"/>
  <c r="K91" i="3"/>
  <c r="E120" i="3"/>
  <c r="E152" i="3"/>
  <c r="H158" i="3"/>
  <c r="E185" i="3"/>
  <c r="K185" i="3"/>
  <c r="H192" i="3"/>
  <c r="F221" i="3"/>
  <c r="AB217" i="1"/>
  <c r="B85" i="3"/>
  <c r="E126" i="3"/>
  <c r="B152" i="3"/>
  <c r="E158" i="3"/>
  <c r="B185" i="3"/>
  <c r="E192" i="3"/>
  <c r="G221" i="3"/>
  <c r="K120" i="3"/>
  <c r="K152" i="3"/>
  <c r="I249" i="3"/>
  <c r="J249" i="3"/>
  <c r="L249" i="3"/>
  <c r="M249" i="3"/>
  <c r="G249" i="3"/>
  <c r="F249" i="3"/>
  <c r="B362" i="5"/>
  <c r="E361" i="5"/>
  <c r="E362" i="5" s="1"/>
  <c r="E170" i="7"/>
  <c r="B167" i="7"/>
  <c r="C167" i="7"/>
  <c r="D167" i="7"/>
  <c r="E166" i="7"/>
  <c r="C321" i="3" l="1"/>
  <c r="K296" i="3"/>
  <c r="K267" i="3"/>
  <c r="B278" i="3"/>
  <c r="B58" i="3"/>
  <c r="B59" i="3" s="1"/>
  <c r="H274" i="3"/>
  <c r="B12" i="3"/>
  <c r="B301" i="3"/>
  <c r="E278" i="3"/>
  <c r="K306" i="3"/>
  <c r="H307" i="3" s="1"/>
  <c r="B274" i="3"/>
  <c r="N274" i="3" s="1"/>
  <c r="E301" i="3"/>
  <c r="K216" i="3"/>
  <c r="B327" i="3"/>
  <c r="B328" i="3" s="1"/>
  <c r="K278" i="3"/>
  <c r="H279" i="3" s="1"/>
  <c r="H59" i="3"/>
  <c r="H328" i="3"/>
  <c r="H302" i="3"/>
  <c r="H333" i="3"/>
  <c r="B333" i="3"/>
  <c r="B307" i="3"/>
  <c r="B51" i="3"/>
  <c r="E523" i="5"/>
  <c r="E524" i="5" s="1"/>
  <c r="E337" i="7"/>
  <c r="E167" i="7"/>
  <c r="B193" i="3"/>
  <c r="H153" i="3"/>
  <c r="H51" i="3"/>
  <c r="B159" i="3"/>
  <c r="H85" i="3"/>
  <c r="H23" i="3"/>
  <c r="K17" i="3"/>
  <c r="E91" i="3"/>
  <c r="K250" i="3"/>
  <c r="B186" i="3"/>
  <c r="H92" i="3"/>
  <c r="E23" i="3"/>
  <c r="E17" i="3"/>
  <c r="B23" i="3"/>
  <c r="H193" i="3"/>
  <c r="H250" i="3"/>
  <c r="B121" i="3"/>
  <c r="H186" i="3"/>
  <c r="H121" i="3"/>
  <c r="B17" i="3"/>
  <c r="E250" i="3"/>
  <c r="B222" i="3"/>
  <c r="E216" i="3"/>
  <c r="H17" i="3"/>
  <c r="H216" i="3"/>
  <c r="K23" i="3"/>
  <c r="H127" i="3"/>
  <c r="H159" i="3"/>
  <c r="K85" i="3"/>
  <c r="K222" i="3"/>
  <c r="B127" i="3"/>
  <c r="B153" i="3"/>
  <c r="B86" i="3"/>
  <c r="H222" i="3"/>
  <c r="E222" i="3"/>
  <c r="B91" i="3"/>
  <c r="B92" i="3" s="1"/>
  <c r="B216" i="3"/>
  <c r="H245" i="3"/>
  <c r="H246" i="3" s="1"/>
  <c r="B250" i="3"/>
  <c r="E245" i="3"/>
  <c r="B245" i="3"/>
  <c r="B279" i="3" l="1"/>
  <c r="N279" i="3" s="1"/>
  <c r="B302" i="3"/>
  <c r="N302" i="3" s="1"/>
  <c r="N59" i="3"/>
  <c r="H217" i="3"/>
  <c r="N333" i="3"/>
  <c r="N328" i="3"/>
  <c r="N307" i="3"/>
  <c r="H24" i="3"/>
  <c r="N51" i="3"/>
  <c r="B24" i="3"/>
  <c r="B217" i="3"/>
  <c r="N217" i="3" s="1"/>
  <c r="N153" i="3"/>
  <c r="N193" i="3"/>
  <c r="N121" i="3"/>
  <c r="N92" i="3"/>
  <c r="H86" i="3"/>
  <c r="N86" i="3" s="1"/>
  <c r="N186" i="3"/>
  <c r="B18" i="3"/>
  <c r="N159" i="3"/>
  <c r="H223" i="3"/>
  <c r="H18" i="3"/>
  <c r="H251" i="3"/>
  <c r="B223" i="3"/>
  <c r="N127" i="3"/>
  <c r="B251" i="3"/>
  <c r="B246" i="3"/>
  <c r="N246" i="3" s="1"/>
  <c r="N18" i="3" l="1"/>
  <c r="N24" i="3"/>
  <c r="N223" i="3"/>
  <c r="N2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Utente</author>
  </authors>
  <commentList>
    <comment ref="A23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Immowelt Kontaktanfrage immowelt.de &lt;info@immowelt.de&gt;</t>
        </r>
      </text>
    </comment>
    <comment ref="A2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anfrage@immobilienscout24.de</t>
        </r>
      </text>
    </comment>
    <comment ref="A24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Nuovo contatto per l'annuncio </t>
        </r>
      </text>
    </comment>
    <comment ref="A24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Nuovo contatto per l'annuncio</t>
        </r>
      </text>
    </comment>
    <comment ref="A24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idealista noreply@idealista.it</t>
        </r>
      </text>
    </comment>
    <comment ref="A24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idealista idealista &lt;noreply@idealista.it&gt;
</t>
        </r>
      </text>
    </comment>
    <comment ref="A244" authorId="1" shapeId="0" xr:uid="{00000000-0006-0000-0000-000007000000}">
      <text>
        <r>
          <rPr>
            <b/>
            <sz val="9"/>
            <color indexed="81"/>
            <rFont val="Tahoma"/>
            <charset val="1"/>
          </rPr>
          <t>Utente:</t>
        </r>
        <r>
          <rPr>
            <sz val="9"/>
            <color indexed="81"/>
            <rFont val="Tahoma"/>
            <charset val="1"/>
          </rPr>
          <t xml:space="preserve">
gardasee.de &lt;kontakt@gardasee.de&gt;</t>
        </r>
      </text>
    </comment>
    <comment ref="A24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Magri Immobiliare &lt;no-reply@corcoranmagri.com&gt;</t>
        </r>
      </text>
    </comment>
    <comment ref="P24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 da MM Bonafin</t>
        </r>
      </text>
    </comment>
    <comment ref="Q24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 da MM Wierer</t>
        </r>
      </text>
    </comment>
    <comment ref="A24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P24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 da MM Bonafin</t>
        </r>
      </text>
    </comment>
    <comment ref="Q24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12 da MM Wierer</t>
        </r>
      </text>
    </comment>
    <comment ref="G2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 da MM Celeste</t>
        </r>
      </text>
    </comment>
    <comment ref="J26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user: 4 MM gusterer</t>
        </r>
      </text>
    </comment>
    <comment ref="L26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 per MM Cristanini</t>
        </r>
      </text>
    </comment>
  </commentList>
</comments>
</file>

<file path=xl/sharedStrings.xml><?xml version="1.0" encoding="utf-8"?>
<sst xmlns="http://schemas.openxmlformats.org/spreadsheetml/2006/main" count="3377" uniqueCount="190">
  <si>
    <t>Richieste da Portali Anno 2015</t>
  </si>
  <si>
    <t>Gennaio</t>
  </si>
  <si>
    <t>Febbraio</t>
  </si>
  <si>
    <t>Marzo</t>
  </si>
  <si>
    <t>Aprile</t>
  </si>
  <si>
    <t>Maggio</t>
  </si>
  <si>
    <t>Giugno</t>
  </si>
  <si>
    <t>Settimana</t>
  </si>
  <si>
    <t>Gardaliving</t>
  </si>
  <si>
    <t>Immowelt</t>
  </si>
  <si>
    <t>Immobiliare.it</t>
  </si>
  <si>
    <t>TOT</t>
  </si>
  <si>
    <t>Primo Semestre</t>
  </si>
  <si>
    <t>Totale</t>
  </si>
  <si>
    <t>Luglio</t>
  </si>
  <si>
    <t>Agosto</t>
  </si>
  <si>
    <t>Settembre</t>
  </si>
  <si>
    <t>Ottobre</t>
  </si>
  <si>
    <t>Novembre</t>
  </si>
  <si>
    <t>Dicembre</t>
  </si>
  <si>
    <t>Secondo Semestre</t>
  </si>
  <si>
    <t>Richieste da Portali Anno 2016</t>
  </si>
  <si>
    <t>Richieste da Portali Anno 2017</t>
  </si>
  <si>
    <t>Gardasee.at</t>
  </si>
  <si>
    <t>Richieste da Portali Anno 2018</t>
  </si>
  <si>
    <t>Richieste da Portali Anno 2019</t>
  </si>
  <si>
    <t>Richieste da Portali Anno 2020</t>
  </si>
  <si>
    <t>Richieste da Portali Anno 2021</t>
  </si>
  <si>
    <t>Richieste da Portali Anno 2022</t>
  </si>
  <si>
    <t>N</t>
  </si>
  <si>
    <t>NOMINATIVI</t>
  </si>
  <si>
    <t>IMMOBILE</t>
  </si>
  <si>
    <t>PREZZO</t>
  </si>
  <si>
    <t>1° CONTATTO</t>
  </si>
  <si>
    <t>DATA PROPOSTA</t>
  </si>
  <si>
    <t>T</t>
  </si>
  <si>
    <t>Villa</t>
  </si>
  <si>
    <t>Mail</t>
  </si>
  <si>
    <t>GEN</t>
  </si>
  <si>
    <t>I</t>
  </si>
  <si>
    <t>Telefonata</t>
  </si>
  <si>
    <t>FEB</t>
  </si>
  <si>
    <t>Appartamento</t>
  </si>
  <si>
    <t xml:space="preserve">Personale </t>
  </si>
  <si>
    <t>MAR</t>
  </si>
  <si>
    <t>A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</si>
  <si>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</si>
  <si>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</si>
  <si>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</si>
  <si>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</si>
  <si>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</si>
  <si>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</si>
  <si>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</si>
  <si>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</si>
  <si>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</si>
  <si>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Appartamenti</t>
  </si>
  <si>
    <t>Ville</t>
  </si>
  <si>
    <t>Rustici e Terreni</t>
  </si>
  <si>
    <t>Ammontare</t>
  </si>
  <si>
    <t>Obiettivi</t>
  </si>
  <si>
    <t>COMPRAVENDITE 2016</t>
  </si>
  <si>
    <t>Terreno</t>
  </si>
  <si>
    <t>Chiamata ufficio</t>
  </si>
  <si>
    <t>Trovacasa.it</t>
  </si>
  <si>
    <t>Ufficio</t>
  </si>
  <si>
    <t>Sito internet</t>
  </si>
  <si>
    <t>Rustico</t>
  </si>
  <si>
    <t>V</t>
  </si>
  <si>
    <t>ImmoGardaliving</t>
  </si>
  <si>
    <t>M</t>
  </si>
  <si>
    <t>Collaborazione</t>
  </si>
  <si>
    <t>Idealista</t>
  </si>
  <si>
    <t>Sito</t>
  </si>
  <si>
    <t>COMPRAVENDITE 2017</t>
  </si>
  <si>
    <t>COMPRAVENDITE 2018</t>
  </si>
  <si>
    <t>GardaLiving</t>
  </si>
  <si>
    <t xml:space="preserve">Mail </t>
  </si>
  <si>
    <t>Immobilienscout</t>
  </si>
  <si>
    <t>COMPRAVENDITE 2019</t>
  </si>
  <si>
    <t>Conoscenza</t>
  </si>
  <si>
    <t>Sito + Incrocio</t>
  </si>
  <si>
    <t>COMPRAVENDITE 2020</t>
  </si>
  <si>
    <t>Cartello</t>
  </si>
  <si>
    <t>Gestim</t>
  </si>
  <si>
    <t>COMPRAVENDITE 2021</t>
  </si>
  <si>
    <t>Chiamata</t>
  </si>
  <si>
    <t>Marketing</t>
  </si>
  <si>
    <t>Immoscout</t>
  </si>
  <si>
    <t>Immobiliare</t>
  </si>
  <si>
    <t>COMPRAVENDITE 2022</t>
  </si>
  <si>
    <t>TIPO INC.</t>
  </si>
  <si>
    <t>DATA INCARICO</t>
  </si>
  <si>
    <t>VENDUTO IN</t>
  </si>
  <si>
    <t>E</t>
  </si>
  <si>
    <t>NE</t>
  </si>
  <si>
    <t>R</t>
  </si>
  <si>
    <t xml:space="preserve">I </t>
  </si>
  <si>
    <t>B</t>
  </si>
  <si>
    <t>QUALITÀ  A   B   C</t>
  </si>
  <si>
    <t>Portali 2015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</si>
  <si>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</si>
  <si>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</si>
  <si>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</si>
  <si>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</si>
  <si>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</si>
  <si>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</si>
  <si>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</si>
  <si>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</si>
  <si>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</si>
  <si>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</t>
  </si>
  <si>
    <t>Nov</t>
  </si>
  <si>
    <t>Dic</t>
  </si>
  <si>
    <t>Portali 2016</t>
  </si>
  <si>
    <t>Tot mese</t>
  </si>
  <si>
    <t>Tot trimestre</t>
  </si>
  <si>
    <t>Tot semestre</t>
  </si>
  <si>
    <t>Totale annuo</t>
  </si>
  <si>
    <t>Portali 2021</t>
  </si>
  <si>
    <t>Portali 2022</t>
  </si>
  <si>
    <t>Terreni / Rustici</t>
  </si>
  <si>
    <t>Media</t>
  </si>
  <si>
    <t>Italiani</t>
  </si>
  <si>
    <t>Tedeschi</t>
  </si>
  <si>
    <t>Austriaci</t>
  </si>
  <si>
    <t>Resto del mondo</t>
  </si>
  <si>
    <t>ANNO 2016</t>
  </si>
  <si>
    <t>ANNO 2017</t>
  </si>
  <si>
    <t>ANNO 2018</t>
  </si>
  <si>
    <t>ANNO 2019</t>
  </si>
  <si>
    <t>ANNO 2020</t>
  </si>
  <si>
    <t>ANNO 2021</t>
  </si>
  <si>
    <t>ANNO 2022</t>
  </si>
  <si>
    <t>Esclusiva</t>
  </si>
  <si>
    <t>Non esclusiva</t>
  </si>
  <si>
    <t>Verbale</t>
  </si>
  <si>
    <t>Mester</t>
  </si>
  <si>
    <t>Incarico</t>
  </si>
  <si>
    <t>Qualità A</t>
  </si>
  <si>
    <t>Qualità B</t>
  </si>
  <si>
    <t>Qualità C</t>
  </si>
  <si>
    <t>50 di Qualità</t>
  </si>
  <si>
    <t>20/112022</t>
  </si>
  <si>
    <t>Richieste da Portali Anno 2023</t>
  </si>
  <si>
    <t>Portali 2023</t>
  </si>
  <si>
    <t>COMPRAVENDITE 2023</t>
  </si>
  <si>
    <t>ANNO 2023</t>
  </si>
  <si>
    <t>X</t>
  </si>
  <si>
    <t>Telefono</t>
  </si>
  <si>
    <t>Real estate portal</t>
  </si>
  <si>
    <t>Seller name - Buyer name</t>
  </si>
  <si>
    <t>Seller name</t>
  </si>
  <si>
    <t>LISTINGS 2020</t>
  </si>
  <si>
    <t>LISTINGS 2020 Foglio 2</t>
  </si>
  <si>
    <t>LISTINGS 2021</t>
  </si>
  <si>
    <t>LISTINGS 2021 Foglio 2</t>
  </si>
  <si>
    <t>LISTINGS 2022</t>
  </si>
  <si>
    <t>LISTINGS 2023 - LAGO</t>
  </si>
  <si>
    <t>Portali 2017</t>
  </si>
  <si>
    <t>Portali 2018</t>
  </si>
  <si>
    <t>Portali 2019</t>
  </si>
  <si>
    <t>Portali 2020</t>
  </si>
  <si>
    <t>COMPRAVENDITE 2024</t>
  </si>
  <si>
    <t>LISTINGS 2024</t>
  </si>
  <si>
    <t>LISTINGS 2025</t>
  </si>
  <si>
    <t>LISTINGS 2026</t>
  </si>
  <si>
    <t>ANNO 2024</t>
  </si>
  <si>
    <t>ANNO 2025</t>
  </si>
  <si>
    <t>ANNO 2026</t>
  </si>
  <si>
    <t>COMPRAVENDITE 2025</t>
  </si>
  <si>
    <t>COMPRAVENDITE 2026</t>
  </si>
  <si>
    <t>Richieste da Portali Anno 2024</t>
  </si>
  <si>
    <t>Richieste da Portali Anno 2025</t>
  </si>
  <si>
    <t>Richieste da Portali Anno 2026</t>
  </si>
  <si>
    <t>Portali 2024</t>
  </si>
  <si>
    <t>Portali 2025</t>
  </si>
  <si>
    <t>Portali 2026</t>
  </si>
  <si>
    <t>Confronto Biennale Portali  2015 - 2016</t>
  </si>
  <si>
    <t>Confronto Biennale Portali  2016-17</t>
  </si>
  <si>
    <t>Confronto Biennale Portali  2018-19</t>
  </si>
  <si>
    <t>Confronto Biennale Portali  2020-2021</t>
  </si>
  <si>
    <t>Confronto Biennale Portali  2021 - 2022</t>
  </si>
  <si>
    <t>Confronto Biennale Portali  2022 - 2023</t>
  </si>
  <si>
    <t>Sito.usa</t>
  </si>
  <si>
    <t>Sito.mondo</t>
  </si>
  <si>
    <t>Jemes Editions</t>
  </si>
  <si>
    <t>Confronto Biennale Portali  2017-18</t>
  </si>
  <si>
    <t>Confronto Biennale Portali  2019-2020</t>
  </si>
  <si>
    <t>Confronto Biennale Portali  2023 - 2024</t>
  </si>
  <si>
    <t>Confronto Biennale Portali  2024 - 2025</t>
  </si>
  <si>
    <t>Confronto Biennale Portali  2025 - 2026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</si>
</sst>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[$€-2]\ #,##0.00;[Red]\-[$€-2]\ #,##0.00"/>
    <numFmt numFmtId="166" formatCode="#,##0.00\ &quot;€&quot;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66092"/>
      <name val="Calibri"/>
      <family val="2"/>
      <scheme val="minor"/>
    </font>
    <font>
      <b/>
      <sz val="18"/>
      <color rgb="FF963634"/>
      <name val="Calibri"/>
      <family val="2"/>
      <scheme val="minor"/>
    </font>
    <font>
      <b/>
      <sz val="18"/>
      <color rgb="FF76933C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2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BD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rgb="FF00FFD0"/>
        <bgColor indexed="64"/>
      </patternFill>
    </fill>
    <fill>
      <patternFill patternType="solid">
        <fgColor rgb="FF94C4DC"/>
        <bgColor indexed="64"/>
      </patternFill>
    </fill>
    <fill>
      <patternFill patternType="solid">
        <fgColor rgb="FFDDEF6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4A19"/>
        <bgColor indexed="64"/>
      </patternFill>
    </fill>
    <fill>
      <patternFill patternType="solid">
        <fgColor rgb="FFFFA000"/>
        <bgColor indexed="64"/>
      </patternFill>
    </fill>
    <fill>
      <patternFill patternType="solid">
        <fgColor rgb="FFFBC02D"/>
        <bgColor indexed="64"/>
      </patternFill>
    </fill>
    <fill>
      <patternFill patternType="solid">
        <fgColor rgb="FFAFB42B"/>
        <bgColor indexed="64"/>
      </patternFill>
    </fill>
    <fill>
      <patternFill patternType="solid">
        <fgColor rgb="FF689F38"/>
        <bgColor indexed="64"/>
      </patternFill>
    </fill>
    <fill>
      <patternFill patternType="solid">
        <fgColor rgb="FF6ABF69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00BCD4"/>
        <bgColor indexed="64"/>
      </patternFill>
    </fill>
    <fill>
      <patternFill patternType="solid">
        <fgColor rgb="FF03A9F4"/>
        <bgColor indexed="64"/>
      </patternFill>
    </fill>
    <fill>
      <patternFill patternType="solid">
        <fgColor rgb="FF8E99F3"/>
        <bgColor indexed="64"/>
      </patternFill>
    </fill>
    <fill>
      <patternFill patternType="solid">
        <fgColor rgb="FFFF5722"/>
        <bgColor indexed="64"/>
      </patternFill>
    </fill>
    <fill>
      <patternFill patternType="solid">
        <fgColor rgb="FF79EFFF"/>
        <bgColor indexed="64"/>
      </patternFill>
    </fill>
    <fill>
      <patternFill patternType="solid">
        <fgColor theme="6" tint="0.59999389629810485"/>
        <bgColor indexed="65"/>
      </patternFill>
    </fill>
  </fills>
  <borders count="142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/>
      <bottom style="hair">
        <color theme="1" tint="0.34998626667073579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hair">
        <color theme="1" tint="0.34998626667073579"/>
      </bottom>
      <diagonal/>
    </border>
    <border>
      <left style="thin">
        <color theme="1" tint="0.14999847407452621"/>
      </left>
      <right style="thin">
        <color theme="1" tint="0.14999847407452621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14999847407452621"/>
      </left>
      <right style="thin">
        <color theme="1" tint="0.14999847407452621"/>
      </right>
      <top style="hair">
        <color theme="1" tint="0.34998626667073579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hair">
        <color theme="1" tint="0.34998626667073579"/>
      </bottom>
      <diagonal/>
    </border>
    <border>
      <left/>
      <right style="hair">
        <color theme="1" tint="0.34998626667073579"/>
      </right>
      <top/>
      <bottom style="hair">
        <color theme="1" tint="0.34998626667073579"/>
      </bottom>
      <diagonal/>
    </border>
    <border>
      <left style="thin">
        <color theme="1" tint="0.14999847407452621"/>
      </left>
      <right style="hair">
        <color theme="1" tint="0.34998626667073579"/>
      </right>
      <top style="thin">
        <color theme="1" tint="0.14999847407452621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14999847407452621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theme="1" tint="0.14999847407452621"/>
      </right>
      <top style="thin">
        <color theme="1" tint="0.14999847407452621"/>
      </top>
      <bottom style="hair">
        <color theme="1" tint="0.34998626667073579"/>
      </bottom>
      <diagonal/>
    </border>
    <border>
      <left style="thin">
        <color theme="1" tint="0.14999847407452621"/>
      </left>
      <right style="hair">
        <color theme="1" tint="0.34998626667073579"/>
      </right>
      <top style="hair">
        <color theme="1" tint="0.34998626667073579"/>
      </top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thin">
        <color theme="1" tint="0.14999847407452621"/>
      </bottom>
      <diagonal/>
    </border>
    <border>
      <left style="hair">
        <color theme="1" tint="0.34998626667073579"/>
      </left>
      <right style="thin">
        <color theme="1" tint="0.14999847407452621"/>
      </right>
      <top style="hair">
        <color theme="1" tint="0.34998626667073579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hair">
        <color theme="1" tint="0.34998626667073579"/>
      </top>
      <bottom/>
      <diagonal/>
    </border>
    <border>
      <left/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theme="1" tint="0.14999847407452621"/>
      </left>
      <right style="hair">
        <color theme="1" tint="0.34998626667073579"/>
      </right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/>
      <top style="thin">
        <color theme="1" tint="0.14999847407452621"/>
      </top>
      <bottom style="hair">
        <color theme="1" tint="0.34998626667073579"/>
      </bottom>
      <diagonal/>
    </border>
    <border>
      <left style="hair">
        <color theme="1" tint="0.34998626667073579"/>
      </left>
      <right/>
      <top style="hair">
        <color theme="1" tint="0.34998626667073579"/>
      </top>
      <bottom style="thin">
        <color theme="1" tint="0.14999847407452621"/>
      </bottom>
      <diagonal/>
    </border>
    <border>
      <left style="hair">
        <color theme="1" tint="0.34998626667073579"/>
      </left>
      <right/>
      <top/>
      <bottom style="hair">
        <color theme="1" tint="0.34998626667073579"/>
      </bottom>
      <diagonal/>
    </border>
    <border>
      <left style="hair">
        <color theme="1" tint="0.34998626667073579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/>
      <top style="hair">
        <color theme="1" tint="0.34998626667073579"/>
      </top>
      <bottom/>
      <diagonal/>
    </border>
    <border>
      <left style="hair">
        <color theme="1" tint="0.34998626667073579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hair">
        <color theme="1" tint="0.34998626667073579"/>
      </bottom>
      <diagonal/>
    </border>
    <border>
      <left style="thin">
        <color theme="1" tint="0.14999847407452621"/>
      </left>
      <right/>
      <top style="hair">
        <color theme="1" tint="0.34998626667073579"/>
      </top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 style="hair">
        <color theme="1" tint="0.34998626667073579"/>
      </bottom>
      <diagonal/>
    </border>
    <border>
      <left style="thin">
        <color theme="1" tint="0.14999847407452621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14999847407452621"/>
      </left>
      <right/>
      <top style="hair">
        <color theme="1" tint="0.34998626667073579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hair">
        <color theme="1" tint="0.34998626667073579"/>
      </right>
      <top style="thin">
        <color theme="1" tint="0.14999847407452621"/>
      </top>
      <bottom style="hair">
        <color theme="1" tint="0.34998626667073579"/>
      </bottom>
      <diagonal/>
    </border>
    <border>
      <left/>
      <right style="hair">
        <color theme="1" tint="0.34998626667073579"/>
      </right>
      <top style="hair">
        <color theme="1" tint="0.34998626667073579"/>
      </top>
      <bottom style="thin">
        <color theme="1" tint="0.14999847407452621"/>
      </bottom>
      <diagonal/>
    </border>
    <border>
      <left/>
      <right style="hair">
        <color theme="1" tint="0.34998626667073579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hair">
        <color theme="1" tint="0.34998626667073579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theme="1" tint="0.14999847407452621"/>
      </right>
      <top/>
      <bottom style="hair">
        <color theme="1" tint="0.34998626667073579"/>
      </bottom>
      <diagonal/>
    </border>
    <border>
      <left style="thin">
        <color theme="1" tint="0.14999847407452621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theme="1" tint="0.14999847407452621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14999847407452621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14999847407452621"/>
      </right>
      <top style="hair">
        <color theme="1" tint="0.34998626667073579"/>
      </top>
      <bottom/>
      <diagonal/>
    </border>
    <border>
      <left/>
      <right/>
      <top style="thin">
        <color theme="1" tint="0.14999847407452621"/>
      </top>
      <bottom style="hair">
        <color theme="1" tint="0.34998626667073579"/>
      </bottom>
      <diagonal/>
    </border>
    <border>
      <left style="hair">
        <color theme="2" tint="-0.249977111117893"/>
      </left>
      <right style="hair">
        <color theme="2" tint="-0.249977111117893"/>
      </right>
      <top style="hair">
        <color theme="2" tint="-0.249977111117893"/>
      </top>
      <bottom style="hair">
        <color theme="2" tint="-0.249977111117893"/>
      </bottom>
      <diagonal/>
    </border>
    <border>
      <left style="thin">
        <color indexed="64"/>
      </left>
      <right style="hair">
        <color theme="2" tint="-0.249977111117893"/>
      </right>
      <top style="hair">
        <color theme="2" tint="-0.249977111117893"/>
      </top>
      <bottom style="hair">
        <color theme="2" tint="-0.249977111117893"/>
      </bottom>
      <diagonal/>
    </border>
    <border>
      <left style="hair">
        <color theme="2" tint="-0.249977111117893"/>
      </left>
      <right style="thin">
        <color indexed="64"/>
      </right>
      <top style="hair">
        <color theme="2" tint="-0.249977111117893"/>
      </top>
      <bottom style="hair">
        <color theme="2" tint="-0.249977111117893"/>
      </bottom>
      <diagonal/>
    </border>
    <border>
      <left style="thin">
        <color indexed="64"/>
      </left>
      <right style="hair">
        <color theme="2" tint="-0.249977111117893"/>
      </right>
      <top style="hair">
        <color theme="2" tint="-0.249977111117893"/>
      </top>
      <bottom style="thin">
        <color indexed="64"/>
      </bottom>
      <diagonal/>
    </border>
    <border>
      <left style="hair">
        <color theme="2" tint="-0.249977111117893"/>
      </left>
      <right style="hair">
        <color theme="2" tint="-0.249977111117893"/>
      </right>
      <top style="hair">
        <color theme="2" tint="-0.249977111117893"/>
      </top>
      <bottom style="thin">
        <color indexed="64"/>
      </bottom>
      <diagonal/>
    </border>
    <border>
      <left style="hair">
        <color theme="2" tint="-0.249977111117893"/>
      </left>
      <right style="thin">
        <color indexed="64"/>
      </right>
      <top style="hair">
        <color theme="2" tint="-0.249977111117893"/>
      </top>
      <bottom style="thin">
        <color indexed="64"/>
      </bottom>
      <diagonal/>
    </border>
    <border>
      <left style="thin">
        <color indexed="64"/>
      </left>
      <right style="hair">
        <color theme="2" tint="-0.249977111117893"/>
      </right>
      <top/>
      <bottom style="hair">
        <color theme="2" tint="-0.249977111117893"/>
      </bottom>
      <diagonal/>
    </border>
    <border>
      <left style="hair">
        <color theme="2" tint="-0.249977111117893"/>
      </left>
      <right style="hair">
        <color theme="2" tint="-0.249977111117893"/>
      </right>
      <top/>
      <bottom style="hair">
        <color theme="2" tint="-0.249977111117893"/>
      </bottom>
      <diagonal/>
    </border>
    <border>
      <left style="hair">
        <color theme="2" tint="-0.249977111117893"/>
      </left>
      <right style="thin">
        <color indexed="64"/>
      </right>
      <top/>
      <bottom style="hair">
        <color theme="2" tint="-0.249977111117893"/>
      </bottom>
      <diagonal/>
    </border>
    <border>
      <left style="thin">
        <color indexed="64"/>
      </left>
      <right style="hair">
        <color theme="2" tint="-0.249977111117893"/>
      </right>
      <top style="thin">
        <color indexed="64"/>
      </top>
      <bottom style="thin">
        <color indexed="64"/>
      </bottom>
      <diagonal/>
    </border>
    <border>
      <left style="hair">
        <color theme="2" tint="-0.249977111117893"/>
      </left>
      <right style="hair">
        <color theme="2" tint="-0.249977111117893"/>
      </right>
      <top style="thin">
        <color indexed="64"/>
      </top>
      <bottom style="thin">
        <color indexed="64"/>
      </bottom>
      <diagonal/>
    </border>
    <border>
      <left style="hair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2" tint="-0.249977111117893"/>
      </right>
      <top style="thin">
        <color indexed="64"/>
      </top>
      <bottom/>
      <diagonal/>
    </border>
    <border>
      <left style="hair">
        <color theme="2" tint="-0.249977111117893"/>
      </left>
      <right style="hair">
        <color theme="2" tint="-0.249977111117893"/>
      </right>
      <top style="thin">
        <color indexed="64"/>
      </top>
      <bottom/>
      <diagonal/>
    </border>
    <border>
      <left style="hair">
        <color theme="2" tint="-0.249977111117893"/>
      </left>
      <right style="thin">
        <color indexed="64"/>
      </right>
      <top style="thin">
        <color indexed="64"/>
      </top>
      <bottom/>
      <diagonal/>
    </border>
    <border>
      <left style="hair">
        <color theme="2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2" tint="-0.249977111117893"/>
      </left>
      <right/>
      <top style="thin">
        <color indexed="64"/>
      </top>
      <bottom style="hair">
        <color theme="2" tint="-0.249977111117893"/>
      </bottom>
      <diagonal/>
    </border>
    <border>
      <left/>
      <right style="hair">
        <color theme="2" tint="-0.249977111117893"/>
      </right>
      <top style="thin">
        <color indexed="64"/>
      </top>
      <bottom style="hair">
        <color theme="2" tint="-0.249977111117893"/>
      </bottom>
      <diagonal/>
    </border>
    <border>
      <left style="hair">
        <color theme="2" tint="-0.249977111117893"/>
      </left>
      <right/>
      <top style="hair">
        <color theme="2" tint="-0.249977111117893"/>
      </top>
      <bottom style="thin">
        <color indexed="64"/>
      </bottom>
      <diagonal/>
    </border>
    <border>
      <left/>
      <right/>
      <top style="hair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hair">
        <color theme="2" tint="-0.249977111117893"/>
      </top>
      <bottom style="thin">
        <color indexed="64"/>
      </bottom>
      <diagonal/>
    </border>
    <border>
      <left/>
      <right style="hair">
        <color theme="2" tint="-0.249977111117893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hair">
        <color theme="2" tint="-0.249977111117893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/>
      <right style="hair">
        <color theme="2" tint="-0.249977111117893"/>
      </right>
      <top style="hair">
        <color theme="2" tint="-0.249977111117893"/>
      </top>
      <bottom style="thin">
        <color indexed="64"/>
      </bottom>
      <diagonal/>
    </border>
    <border>
      <left style="thin">
        <color indexed="64"/>
      </left>
      <right/>
      <top style="hair">
        <color theme="2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2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27" fillId="13" borderId="110" applyNumberFormat="0" applyAlignment="0" applyProtection="0"/>
    <xf numFmtId="0" fontId="4" fillId="14" borderId="0" applyNumberFormat="0" applyBorder="0" applyAlignment="0" applyProtection="0"/>
    <xf numFmtId="0" fontId="4" fillId="34" borderId="0" applyNumberFormat="0" applyBorder="0" applyAlignment="0" applyProtection="0"/>
    <xf numFmtId="0" fontId="4" fillId="12" borderId="115" applyFont="0" applyAlignment="0">
      <alignment horizontal="center"/>
    </xf>
  </cellStyleXfs>
  <cellXfs count="472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center"/>
    </xf>
    <xf numFmtId="164" fontId="0" fillId="0" borderId="44" xfId="1" applyFont="1" applyBorder="1"/>
    <xf numFmtId="14" fontId="0" fillId="0" borderId="44" xfId="0" applyNumberFormat="1" applyBorder="1" applyAlignment="1">
      <alignment horizontal="center"/>
    </xf>
    <xf numFmtId="0" fontId="0" fillId="5" borderId="44" xfId="0" applyFill="1" applyBorder="1" applyAlignment="1">
      <alignment horizontal="center"/>
    </xf>
    <xf numFmtId="164" fontId="0" fillId="5" borderId="44" xfId="1" applyFont="1" applyFill="1" applyBorder="1"/>
    <xf numFmtId="14" fontId="0" fillId="5" borderId="44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right"/>
    </xf>
    <xf numFmtId="0" fontId="0" fillId="5" borderId="45" xfId="0" applyFill="1" applyBorder="1" applyAlignment="1">
      <alignment horizontal="center"/>
    </xf>
    <xf numFmtId="0" fontId="0" fillId="6" borderId="46" xfId="0" applyFill="1" applyBorder="1" applyAlignment="1">
      <alignment horizontal="right"/>
    </xf>
    <xf numFmtId="0" fontId="8" fillId="0" borderId="48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164" fontId="0" fillId="0" borderId="51" xfId="1" applyFont="1" applyBorder="1"/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right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5" fontId="0" fillId="0" borderId="51" xfId="1" applyNumberFormat="1" applyFont="1" applyBorder="1"/>
    <xf numFmtId="165" fontId="0" fillId="5" borderId="44" xfId="1" applyNumberFormat="1" applyFont="1" applyFill="1" applyBorder="1"/>
    <xf numFmtId="165" fontId="0" fillId="0" borderId="44" xfId="1" applyNumberFormat="1" applyFont="1" applyBorder="1"/>
    <xf numFmtId="0" fontId="10" fillId="0" borderId="45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165" fontId="10" fillId="0" borderId="44" xfId="1" applyNumberFormat="1" applyFont="1" applyBorder="1"/>
    <xf numFmtId="14" fontId="10" fillId="0" borderId="44" xfId="0" applyNumberFormat="1" applyFont="1" applyBorder="1" applyAlignment="1">
      <alignment horizontal="center"/>
    </xf>
    <xf numFmtId="164" fontId="10" fillId="0" borderId="44" xfId="1" applyFont="1" applyBorder="1"/>
    <xf numFmtId="0" fontId="10" fillId="5" borderId="44" xfId="0" applyFont="1" applyFill="1" applyBorder="1" applyAlignment="1">
      <alignment horizontal="center"/>
    </xf>
    <xf numFmtId="164" fontId="10" fillId="5" borderId="44" xfId="1" applyFont="1" applyFill="1" applyBorder="1"/>
    <xf numFmtId="14" fontId="10" fillId="5" borderId="44" xfId="0" applyNumberFormat="1" applyFont="1" applyFill="1" applyBorder="1" applyAlignment="1">
      <alignment horizontal="center"/>
    </xf>
    <xf numFmtId="165" fontId="10" fillId="5" borderId="44" xfId="1" applyNumberFormat="1" applyFont="1" applyFill="1" applyBorder="1"/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1" fontId="0" fillId="0" borderId="46" xfId="0" applyNumberFormat="1" applyBorder="1" applyAlignment="1">
      <alignment horizontal="right"/>
    </xf>
    <xf numFmtId="1" fontId="0" fillId="5" borderId="46" xfId="0" applyNumberFormat="1" applyFill="1" applyBorder="1" applyAlignment="1">
      <alignment horizontal="right"/>
    </xf>
    <xf numFmtId="0" fontId="10" fillId="5" borderId="45" xfId="0" applyFont="1" applyFill="1" applyBorder="1" applyAlignment="1">
      <alignment horizont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2" xfId="0" applyBorder="1" applyAlignment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15" fillId="2" borderId="80" xfId="0" applyFont="1" applyFill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166" fontId="0" fillId="0" borderId="92" xfId="1" applyNumberFormat="1" applyFont="1" applyBorder="1" applyAlignment="1">
      <alignment horizontal="center" vertical="center"/>
    </xf>
    <xf numFmtId="166" fontId="0" fillId="0" borderId="99" xfId="1" applyNumberFormat="1" applyFont="1" applyBorder="1" applyAlignment="1">
      <alignment horizontal="center" vertical="center"/>
    </xf>
    <xf numFmtId="166" fontId="0" fillId="0" borderId="100" xfId="0" applyNumberFormat="1" applyBorder="1" applyAlignment="1">
      <alignment horizontal="center" vertical="center"/>
    </xf>
    <xf numFmtId="166" fontId="0" fillId="0" borderId="99" xfId="0" applyNumberFormat="1" applyBorder="1" applyAlignment="1">
      <alignment horizontal="center" vertical="center"/>
    </xf>
    <xf numFmtId="0" fontId="19" fillId="0" borderId="97" xfId="0" applyFont="1" applyBorder="1" applyAlignment="1">
      <alignment horizontal="center" vertical="center"/>
    </xf>
    <xf numFmtId="166" fontId="19" fillId="0" borderId="97" xfId="0" applyNumberFormat="1" applyFont="1" applyBorder="1" applyAlignment="1">
      <alignment horizontal="center" vertical="center"/>
    </xf>
    <xf numFmtId="0" fontId="1" fillId="9" borderId="94" xfId="0" applyFont="1" applyFill="1" applyBorder="1" applyAlignment="1">
      <alignment horizontal="center" vertical="center"/>
    </xf>
    <xf numFmtId="166" fontId="0" fillId="9" borderId="92" xfId="1" applyNumberFormat="1" applyFont="1" applyFill="1" applyBorder="1" applyAlignment="1">
      <alignment horizontal="center" vertical="center"/>
    </xf>
    <xf numFmtId="166" fontId="0" fillId="9" borderId="99" xfId="1" applyNumberFormat="1" applyFont="1" applyFill="1" applyBorder="1" applyAlignment="1">
      <alignment horizontal="center" vertical="center"/>
    </xf>
    <xf numFmtId="0" fontId="1" fillId="9" borderId="93" xfId="0" applyFont="1" applyFill="1" applyBorder="1" applyAlignment="1">
      <alignment horizontal="center" vertical="center"/>
    </xf>
    <xf numFmtId="0" fontId="0" fillId="9" borderId="96" xfId="0" applyFill="1" applyBorder="1" applyAlignment="1">
      <alignment horizontal="center" vertical="center"/>
    </xf>
    <xf numFmtId="166" fontId="0" fillId="9" borderId="98" xfId="0" applyNumberFormat="1" applyFill="1" applyBorder="1" applyAlignment="1">
      <alignment horizontal="center" vertical="center"/>
    </xf>
    <xf numFmtId="0" fontId="0" fillId="9" borderId="92" xfId="0" applyFill="1" applyBorder="1" applyAlignment="1">
      <alignment horizontal="center" vertical="center"/>
    </xf>
    <xf numFmtId="166" fontId="0" fillId="9" borderId="99" xfId="0" applyNumberFormat="1" applyFill="1" applyBorder="1" applyAlignment="1">
      <alignment horizontal="center" vertical="center"/>
    </xf>
    <xf numFmtId="0" fontId="0" fillId="9" borderId="99" xfId="1" applyNumberFormat="1" applyFont="1" applyFill="1" applyBorder="1" applyAlignment="1">
      <alignment horizontal="center" vertical="center"/>
    </xf>
    <xf numFmtId="0" fontId="0" fillId="10" borderId="93" xfId="0" applyFill="1" applyBorder="1" applyAlignment="1">
      <alignment horizontal="center" vertical="center"/>
    </xf>
    <xf numFmtId="0" fontId="1" fillId="7" borderId="94" xfId="0" applyFont="1" applyFill="1" applyBorder="1" applyAlignment="1">
      <alignment horizontal="center" vertical="center"/>
    </xf>
    <xf numFmtId="0" fontId="1" fillId="11" borderId="94" xfId="0" applyFont="1" applyFill="1" applyBorder="1" applyAlignment="1">
      <alignment horizontal="center" vertical="center"/>
    </xf>
    <xf numFmtId="0" fontId="1" fillId="12" borderId="94" xfId="0" applyFont="1" applyFill="1" applyBorder="1" applyAlignment="1">
      <alignment horizontal="center" vertical="center"/>
    </xf>
    <xf numFmtId="0" fontId="0" fillId="12" borderId="99" xfId="1" applyNumberFormat="1" applyFont="1" applyFill="1" applyBorder="1" applyAlignment="1">
      <alignment horizontal="center" vertical="center"/>
    </xf>
    <xf numFmtId="0" fontId="0" fillId="9" borderId="98" xfId="0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9" borderId="99" xfId="0" applyFill="1" applyBorder="1" applyAlignment="1">
      <alignment horizontal="center" vertical="center"/>
    </xf>
    <xf numFmtId="0" fontId="19" fillId="0" borderId="100" xfId="0" applyFont="1" applyBorder="1" applyAlignment="1">
      <alignment horizontal="center" vertical="center"/>
    </xf>
    <xf numFmtId="1" fontId="1" fillId="10" borderId="98" xfId="0" applyNumberFormat="1" applyFont="1" applyFill="1" applyBorder="1" applyAlignment="1">
      <alignment horizontal="center" vertical="center"/>
    </xf>
    <xf numFmtId="1" fontId="0" fillId="7" borderId="99" xfId="1" applyNumberFormat="1" applyFont="1" applyFill="1" applyBorder="1" applyAlignment="1">
      <alignment horizontal="center" vertical="center"/>
    </xf>
    <xf numFmtId="1" fontId="0" fillId="11" borderId="99" xfId="1" applyNumberFormat="1" applyFont="1" applyFill="1" applyBorder="1" applyAlignment="1">
      <alignment horizontal="center" vertical="center"/>
    </xf>
    <xf numFmtId="1" fontId="0" fillId="0" borderId="99" xfId="1" applyNumberFormat="1" applyFont="1" applyFill="1" applyBorder="1" applyAlignment="1">
      <alignment horizontal="center" vertical="center"/>
    </xf>
    <xf numFmtId="0" fontId="7" fillId="0" borderId="54" xfId="0" applyFont="1" applyBorder="1"/>
    <xf numFmtId="1" fontId="0" fillId="8" borderId="46" xfId="0" applyNumberFormat="1" applyFill="1" applyBorder="1" applyAlignment="1">
      <alignment horizontal="right"/>
    </xf>
    <xf numFmtId="0" fontId="0" fillId="8" borderId="44" xfId="0" applyFill="1" applyBorder="1" applyAlignment="1">
      <alignment horizontal="center"/>
    </xf>
    <xf numFmtId="0" fontId="23" fillId="5" borderId="45" xfId="0" applyFont="1" applyFill="1" applyBorder="1" applyAlignment="1">
      <alignment horizontal="center"/>
    </xf>
    <xf numFmtId="0" fontId="23" fillId="5" borderId="44" xfId="0" applyFont="1" applyFill="1" applyBorder="1" applyAlignment="1">
      <alignment horizontal="center"/>
    </xf>
    <xf numFmtId="164" fontId="23" fillId="5" borderId="44" xfId="1" applyFont="1" applyFill="1" applyBorder="1"/>
    <xf numFmtId="14" fontId="23" fillId="5" borderId="44" xfId="0" applyNumberFormat="1" applyFont="1" applyFill="1" applyBorder="1" applyAlignment="1">
      <alignment horizontal="center"/>
    </xf>
    <xf numFmtId="0" fontId="23" fillId="6" borderId="46" xfId="0" applyFont="1" applyFill="1" applyBorder="1" applyAlignment="1">
      <alignment horizontal="right"/>
    </xf>
    <xf numFmtId="0" fontId="23" fillId="0" borderId="0" xfId="0" applyFont="1"/>
    <xf numFmtId="0" fontId="9" fillId="0" borderId="54" xfId="0" applyFont="1" applyBorder="1"/>
    <xf numFmtId="0" fontId="9" fillId="0" borderId="55" xfId="0" applyFont="1" applyBorder="1"/>
    <xf numFmtId="0" fontId="7" fillId="0" borderId="51" xfId="0" applyFont="1" applyBorder="1"/>
    <xf numFmtId="0" fontId="9" fillId="0" borderId="51" xfId="0" applyFont="1" applyBorder="1"/>
    <xf numFmtId="0" fontId="9" fillId="0" borderId="52" xfId="0" applyFont="1" applyBorder="1"/>
    <xf numFmtId="0" fontId="0" fillId="0" borderId="106" xfId="0" applyBorder="1" applyAlignment="1">
      <alignment horizontal="center" vertical="center"/>
    </xf>
    <xf numFmtId="164" fontId="4" fillId="5" borderId="44" xfId="1" applyFont="1" applyFill="1" applyBorder="1"/>
    <xf numFmtId="164" fontId="4" fillId="0" borderId="44" xfId="1" applyFont="1" applyBorder="1"/>
    <xf numFmtId="0" fontId="0" fillId="8" borderId="0" xfId="0" applyFill="1"/>
    <xf numFmtId="14" fontId="0" fillId="8" borderId="44" xfId="0" applyNumberFormat="1" applyFill="1" applyBorder="1" applyAlignment="1">
      <alignment horizontal="center"/>
    </xf>
    <xf numFmtId="164" fontId="0" fillId="5" borderId="44" xfId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6" fillId="5" borderId="44" xfId="0" applyFont="1" applyFill="1" applyBorder="1" applyAlignment="1">
      <alignment horizontal="center"/>
    </xf>
    <xf numFmtId="165" fontId="26" fillId="5" borderId="44" xfId="1" applyNumberFormat="1" applyFont="1" applyFill="1" applyBorder="1"/>
    <xf numFmtId="14" fontId="26" fillId="5" borderId="44" xfId="0" applyNumberFormat="1" applyFont="1" applyFill="1" applyBorder="1" applyAlignment="1">
      <alignment horizontal="center"/>
    </xf>
    <xf numFmtId="43" fontId="0" fillId="0" borderId="0" xfId="0" applyNumberFormat="1"/>
    <xf numFmtId="0" fontId="0" fillId="7" borderId="114" xfId="0" applyFill="1" applyBorder="1" applyAlignment="1">
      <alignment horizontal="center" vertical="center"/>
    </xf>
    <xf numFmtId="0" fontId="0" fillId="7" borderId="115" xfId="0" applyFill="1" applyBorder="1" applyAlignment="1">
      <alignment horizontal="center" vertical="center"/>
    </xf>
    <xf numFmtId="0" fontId="0" fillId="15" borderId="114" xfId="0" applyFill="1" applyBorder="1" applyAlignment="1">
      <alignment horizontal="center" vertical="center"/>
    </xf>
    <xf numFmtId="0" fontId="0" fillId="15" borderId="115" xfId="0" applyFill="1" applyBorder="1" applyAlignment="1">
      <alignment horizontal="center" vertical="center"/>
    </xf>
    <xf numFmtId="0" fontId="0" fillId="16" borderId="114" xfId="0" applyFill="1" applyBorder="1" applyAlignment="1">
      <alignment horizontal="center" vertical="center"/>
    </xf>
    <xf numFmtId="0" fontId="0" fillId="16" borderId="115" xfId="0" applyFill="1" applyBorder="1" applyAlignment="1">
      <alignment horizontal="center" vertical="center"/>
    </xf>
    <xf numFmtId="0" fontId="0" fillId="17" borderId="114" xfId="0" applyFill="1" applyBorder="1" applyAlignment="1">
      <alignment horizontal="center" vertical="center"/>
    </xf>
    <xf numFmtId="0" fontId="0" fillId="17" borderId="115" xfId="0" applyFill="1" applyBorder="1" applyAlignment="1">
      <alignment horizontal="center" vertical="center"/>
    </xf>
    <xf numFmtId="0" fontId="0" fillId="18" borderId="114" xfId="0" applyFill="1" applyBorder="1" applyAlignment="1">
      <alignment horizontal="center" vertical="center"/>
    </xf>
    <xf numFmtId="0" fontId="0" fillId="18" borderId="115" xfId="0" applyFill="1" applyBorder="1" applyAlignment="1">
      <alignment horizontal="center" vertical="center"/>
    </xf>
    <xf numFmtId="0" fontId="0" fillId="19" borderId="114" xfId="0" applyFill="1" applyBorder="1" applyAlignment="1">
      <alignment horizontal="center" vertical="center"/>
    </xf>
    <xf numFmtId="0" fontId="0" fillId="19" borderId="115" xfId="0" applyFill="1" applyBorder="1" applyAlignment="1">
      <alignment horizontal="center" vertical="center"/>
    </xf>
    <xf numFmtId="0" fontId="0" fillId="20" borderId="114" xfId="0" applyFill="1" applyBorder="1" applyAlignment="1">
      <alignment horizontal="center" vertical="center"/>
    </xf>
    <xf numFmtId="0" fontId="0" fillId="20" borderId="115" xfId="0" applyFill="1" applyBorder="1" applyAlignment="1">
      <alignment horizontal="center" vertical="center"/>
    </xf>
    <xf numFmtId="0" fontId="0" fillId="21" borderId="114" xfId="0" applyFill="1" applyBorder="1" applyAlignment="1">
      <alignment horizontal="center" vertical="center"/>
    </xf>
    <xf numFmtId="0" fontId="0" fillId="21" borderId="115" xfId="0" applyFill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0" fillId="22" borderId="114" xfId="0" applyFill="1" applyBorder="1" applyAlignment="1">
      <alignment horizontal="center" vertical="center"/>
    </xf>
    <xf numFmtId="0" fontId="0" fillId="23" borderId="114" xfId="0" applyFill="1" applyBorder="1" applyAlignment="1">
      <alignment horizontal="center" vertical="center"/>
    </xf>
    <xf numFmtId="0" fontId="0" fillId="24" borderId="115" xfId="0" applyFill="1" applyBorder="1" applyAlignment="1">
      <alignment horizontal="center" vertical="center"/>
    </xf>
    <xf numFmtId="0" fontId="0" fillId="24" borderId="114" xfId="0" applyFill="1" applyBorder="1" applyAlignment="1">
      <alignment horizontal="center" vertical="center"/>
    </xf>
    <xf numFmtId="0" fontId="0" fillId="25" borderId="115" xfId="0" applyFill="1" applyBorder="1" applyAlignment="1">
      <alignment horizontal="center" vertical="center"/>
    </xf>
    <xf numFmtId="0" fontId="0" fillId="25" borderId="114" xfId="0" applyFill="1" applyBorder="1" applyAlignment="1">
      <alignment horizontal="center" vertical="center"/>
    </xf>
    <xf numFmtId="0" fontId="0" fillId="26" borderId="115" xfId="0" applyFill="1" applyBorder="1" applyAlignment="1">
      <alignment horizontal="center" vertical="center"/>
    </xf>
    <xf numFmtId="0" fontId="0" fillId="26" borderId="114" xfId="0" applyFill="1" applyBorder="1" applyAlignment="1">
      <alignment horizontal="center" vertical="center"/>
    </xf>
    <xf numFmtId="0" fontId="0" fillId="27" borderId="115" xfId="0" applyFill="1" applyBorder="1" applyAlignment="1">
      <alignment horizontal="center" vertical="center"/>
    </xf>
    <xf numFmtId="0" fontId="0" fillId="27" borderId="114" xfId="0" applyFill="1" applyBorder="1" applyAlignment="1">
      <alignment horizontal="center" vertical="center"/>
    </xf>
    <xf numFmtId="0" fontId="0" fillId="28" borderId="115" xfId="0" applyFill="1" applyBorder="1" applyAlignment="1">
      <alignment horizontal="center" vertical="center"/>
    </xf>
    <xf numFmtId="0" fontId="0" fillId="28" borderId="114" xfId="0" applyFill="1" applyBorder="1" applyAlignment="1">
      <alignment horizontal="center" vertical="center"/>
    </xf>
    <xf numFmtId="0" fontId="0" fillId="29" borderId="115" xfId="0" applyFill="1" applyBorder="1" applyAlignment="1">
      <alignment horizontal="center" vertical="center"/>
    </xf>
    <xf numFmtId="0" fontId="0" fillId="29" borderId="114" xfId="0" applyFill="1" applyBorder="1" applyAlignment="1">
      <alignment horizontal="center" vertical="center"/>
    </xf>
    <xf numFmtId="0" fontId="0" fillId="30" borderId="115" xfId="0" applyFill="1" applyBorder="1" applyAlignment="1">
      <alignment horizontal="center" vertical="center"/>
    </xf>
    <xf numFmtId="0" fontId="0" fillId="30" borderId="114" xfId="0" applyFill="1" applyBorder="1" applyAlignment="1">
      <alignment horizontal="center" vertical="center"/>
    </xf>
    <xf numFmtId="0" fontId="0" fillId="31" borderId="115" xfId="0" applyFill="1" applyBorder="1" applyAlignment="1">
      <alignment horizontal="center" vertical="center"/>
    </xf>
    <xf numFmtId="0" fontId="0" fillId="31" borderId="114" xfId="0" applyFill="1" applyBorder="1" applyAlignment="1">
      <alignment horizontal="center" vertical="center"/>
    </xf>
    <xf numFmtId="0" fontId="0" fillId="8" borderId="115" xfId="0" applyFill="1" applyBorder="1" applyAlignment="1">
      <alignment horizontal="center" vertical="center"/>
    </xf>
    <xf numFmtId="0" fontId="0" fillId="11" borderId="114" xfId="0" applyFill="1" applyBorder="1" applyAlignment="1">
      <alignment horizontal="center" vertical="center"/>
    </xf>
    <xf numFmtId="0" fontId="0" fillId="8" borderId="114" xfId="0" applyFill="1" applyBorder="1" applyAlignment="1">
      <alignment horizontal="center" vertical="center"/>
    </xf>
    <xf numFmtId="0" fontId="4" fillId="14" borderId="115" xfId="3" applyBorder="1" applyAlignment="1">
      <alignment horizontal="center" vertical="center"/>
    </xf>
    <xf numFmtId="0" fontId="27" fillId="13" borderId="110" xfId="2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6" borderId="70" xfId="0" applyFill="1" applyBorder="1" applyAlignment="1">
      <alignment horizontal="center" vertical="center"/>
    </xf>
    <xf numFmtId="0" fontId="0" fillId="17" borderId="70" xfId="0" applyFill="1" applyBorder="1" applyAlignment="1">
      <alignment horizontal="center" vertical="center"/>
    </xf>
    <xf numFmtId="0" fontId="0" fillId="18" borderId="70" xfId="0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70" xfId="0" applyFill="1" applyBorder="1" applyAlignment="1">
      <alignment horizontal="center" vertical="center"/>
    </xf>
    <xf numFmtId="0" fontId="0" fillId="21" borderId="70" xfId="0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25" borderId="72" xfId="0" applyFill="1" applyBorder="1" applyAlignment="1">
      <alignment horizontal="center" vertical="center"/>
    </xf>
    <xf numFmtId="0" fontId="0" fillId="26" borderId="72" xfId="0" applyFill="1" applyBorder="1" applyAlignment="1">
      <alignment horizontal="center" vertical="center"/>
    </xf>
    <xf numFmtId="0" fontId="0" fillId="27" borderId="72" xfId="0" applyFill="1" applyBorder="1" applyAlignment="1">
      <alignment horizontal="center" vertical="center"/>
    </xf>
    <xf numFmtId="0" fontId="0" fillId="28" borderId="72" xfId="0" applyFill="1" applyBorder="1" applyAlignment="1">
      <alignment horizontal="center" vertical="center"/>
    </xf>
    <xf numFmtId="0" fontId="0" fillId="29" borderId="72" xfId="0" applyFill="1" applyBorder="1" applyAlignment="1">
      <alignment horizontal="center" vertical="center"/>
    </xf>
    <xf numFmtId="0" fontId="0" fillId="31" borderId="72" xfId="0" applyFill="1" applyBorder="1" applyAlignment="1">
      <alignment horizontal="center" vertical="center"/>
    </xf>
    <xf numFmtId="0" fontId="0" fillId="30" borderId="72" xfId="0" applyFill="1" applyBorder="1" applyAlignment="1">
      <alignment horizontal="center" vertical="center"/>
    </xf>
    <xf numFmtId="0" fontId="0" fillId="15" borderId="114" xfId="0" applyFill="1" applyBorder="1" applyAlignment="1">
      <alignment horizontal="center" vertical="center" wrapText="1"/>
    </xf>
    <xf numFmtId="0" fontId="4" fillId="34" borderId="117" xfId="4" applyBorder="1" applyAlignment="1">
      <alignment horizontal="center" vertical="center"/>
    </xf>
    <xf numFmtId="0" fontId="4" fillId="34" borderId="75" xfId="4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0" fontId="4" fillId="34" borderId="131" xfId="4" applyBorder="1" applyAlignment="1">
      <alignment horizontal="center" vertical="center"/>
    </xf>
    <xf numFmtId="0" fontId="4" fillId="34" borderId="115" xfId="4" applyBorder="1" applyAlignment="1">
      <alignment horizontal="center" vertical="center"/>
    </xf>
    <xf numFmtId="0" fontId="4" fillId="34" borderId="70" xfId="4" applyBorder="1" applyAlignment="1">
      <alignment horizontal="center" vertical="center"/>
    </xf>
    <xf numFmtId="0" fontId="1" fillId="0" borderId="115" xfId="0" applyFont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17" fillId="0" borderId="0" xfId="0" applyFont="1"/>
    <xf numFmtId="0" fontId="0" fillId="16" borderId="114" xfId="0" applyFill="1" applyBorder="1" applyAlignment="1">
      <alignment vertical="center"/>
    </xf>
    <xf numFmtId="0" fontId="0" fillId="17" borderId="114" xfId="0" applyFill="1" applyBorder="1" applyAlignment="1">
      <alignment vertical="center"/>
    </xf>
    <xf numFmtId="0" fontId="0" fillId="18" borderId="114" xfId="0" applyFill="1" applyBorder="1" applyAlignment="1">
      <alignment vertical="center"/>
    </xf>
    <xf numFmtId="0" fontId="0" fillId="19" borderId="114" xfId="0" applyFill="1" applyBorder="1" applyAlignment="1">
      <alignment vertical="center"/>
    </xf>
    <xf numFmtId="0" fontId="0" fillId="20" borderId="114" xfId="0" applyFill="1" applyBorder="1" applyAlignment="1">
      <alignment vertical="center"/>
    </xf>
    <xf numFmtId="0" fontId="0" fillId="21" borderId="114" xfId="0" applyFill="1" applyBorder="1" applyAlignment="1">
      <alignment vertical="center"/>
    </xf>
    <xf numFmtId="0" fontId="4" fillId="34" borderId="115" xfId="4" applyBorder="1" applyAlignment="1">
      <alignment vertical="center"/>
    </xf>
    <xf numFmtId="0" fontId="0" fillId="7" borderId="134" xfId="0" applyFill="1" applyBorder="1" applyAlignment="1">
      <alignment vertical="center"/>
    </xf>
    <xf numFmtId="0" fontId="0" fillId="0" borderId="71" xfId="0" applyBorder="1" applyAlignment="1">
      <alignment horizontal="center"/>
    </xf>
    <xf numFmtId="0" fontId="0" fillId="7" borderId="135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 wrapText="1"/>
    </xf>
    <xf numFmtId="0" fontId="1" fillId="0" borderId="115" xfId="0" applyFont="1" applyBorder="1"/>
    <xf numFmtId="0" fontId="0" fillId="22" borderId="70" xfId="0" applyFill="1" applyBorder="1" applyAlignment="1">
      <alignment horizontal="center" vertical="center"/>
    </xf>
    <xf numFmtId="0" fontId="0" fillId="23" borderId="70" xfId="0" applyFill="1" applyBorder="1" applyAlignment="1">
      <alignment horizontal="center" vertical="center"/>
    </xf>
    <xf numFmtId="0" fontId="0" fillId="24" borderId="70" xfId="0" applyFill="1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0" fillId="26" borderId="70" xfId="0" applyFill="1" applyBorder="1" applyAlignment="1">
      <alignment horizontal="center" vertical="center"/>
    </xf>
    <xf numFmtId="0" fontId="0" fillId="27" borderId="70" xfId="0" applyFill="1" applyBorder="1" applyAlignment="1">
      <alignment horizontal="center" vertical="center"/>
    </xf>
    <xf numFmtId="0" fontId="0" fillId="28" borderId="70" xfId="0" applyFill="1" applyBorder="1" applyAlignment="1">
      <alignment horizontal="center" vertical="center"/>
    </xf>
    <xf numFmtId="0" fontId="0" fillId="29" borderId="70" xfId="0" applyFill="1" applyBorder="1" applyAlignment="1">
      <alignment horizontal="center" vertical="center"/>
    </xf>
    <xf numFmtId="0" fontId="0" fillId="30" borderId="70" xfId="0" applyFill="1" applyBorder="1" applyAlignment="1">
      <alignment horizontal="center" vertical="center"/>
    </xf>
    <xf numFmtId="0" fontId="0" fillId="31" borderId="70" xfId="0" applyFill="1" applyBorder="1" applyAlignment="1">
      <alignment horizontal="center" vertical="center"/>
    </xf>
    <xf numFmtId="0" fontId="0" fillId="23" borderId="140" xfId="0" applyFill="1" applyBorder="1" applyAlignment="1">
      <alignment horizontal="center" vertical="center"/>
    </xf>
    <xf numFmtId="0" fontId="0" fillId="11" borderId="72" xfId="0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0" fillId="8" borderId="70" xfId="0" applyFill="1" applyBorder="1" applyAlignment="1">
      <alignment horizontal="center" vertical="center"/>
    </xf>
    <xf numFmtId="0" fontId="0" fillId="24" borderId="71" xfId="0" applyFill="1" applyBorder="1" applyAlignment="1">
      <alignment horizontal="center" vertical="center"/>
    </xf>
    <xf numFmtId="0" fontId="0" fillId="25" borderId="71" xfId="0" applyFill="1" applyBorder="1" applyAlignment="1">
      <alignment horizontal="center" vertical="center"/>
    </xf>
    <xf numFmtId="0" fontId="0" fillId="26" borderId="71" xfId="0" applyFill="1" applyBorder="1" applyAlignment="1">
      <alignment horizontal="center" vertical="center"/>
    </xf>
    <xf numFmtId="0" fontId="0" fillId="27" borderId="71" xfId="0" applyFill="1" applyBorder="1" applyAlignment="1">
      <alignment horizontal="center" vertical="center"/>
    </xf>
    <xf numFmtId="0" fontId="0" fillId="28" borderId="71" xfId="0" applyFill="1" applyBorder="1" applyAlignment="1">
      <alignment horizontal="center" vertical="center"/>
    </xf>
    <xf numFmtId="0" fontId="0" fillId="29" borderId="71" xfId="0" applyFill="1" applyBorder="1" applyAlignment="1">
      <alignment horizontal="center" vertical="center"/>
    </xf>
    <xf numFmtId="0" fontId="0" fillId="30" borderId="71" xfId="0" applyFill="1" applyBorder="1" applyAlignment="1">
      <alignment horizontal="center" vertical="center"/>
    </xf>
    <xf numFmtId="0" fontId="0" fillId="31" borderId="71" xfId="0" applyFill="1" applyBorder="1" applyAlignment="1">
      <alignment horizontal="center" vertical="center"/>
    </xf>
    <xf numFmtId="0" fontId="0" fillId="32" borderId="7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33" borderId="71" xfId="0" applyFill="1" applyBorder="1" applyAlignment="1">
      <alignment horizontal="center" vertical="center"/>
    </xf>
    <xf numFmtId="0" fontId="0" fillId="23" borderId="135" xfId="0" applyFill="1" applyBorder="1" applyAlignment="1">
      <alignment horizontal="center" vertical="center"/>
    </xf>
    <xf numFmtId="0" fontId="0" fillId="0" borderId="116" xfId="0" applyBorder="1"/>
    <xf numFmtId="0" fontId="1" fillId="0" borderId="119" xfId="0" applyFont="1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29" fillId="13" borderId="110" xfId="2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0" fillId="0" borderId="123" xfId="0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30" xfId="0" applyBorder="1" applyAlignment="1">
      <alignment horizontal="center"/>
    </xf>
    <xf numFmtId="0" fontId="1" fillId="0" borderId="115" xfId="0" applyFont="1" applyBorder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/>
    </xf>
    <xf numFmtId="0" fontId="14" fillId="2" borderId="89" xfId="0" applyFont="1" applyFill="1" applyBorder="1" applyAlignment="1">
      <alignment horizontal="center" vertical="center"/>
    </xf>
    <xf numFmtId="0" fontId="14" fillId="2" borderId="90" xfId="0" applyFont="1" applyFill="1" applyBorder="1" applyAlignment="1">
      <alignment horizontal="center" vertical="center"/>
    </xf>
    <xf numFmtId="0" fontId="14" fillId="2" borderId="91" xfId="0" applyFont="1" applyFill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120" xfId="0" applyFont="1" applyBorder="1" applyAlignment="1">
      <alignment horizontal="center" vertical="center"/>
    </xf>
    <xf numFmtId="0" fontId="0" fillId="27" borderId="72" xfId="0" applyFill="1" applyBorder="1" applyAlignment="1">
      <alignment horizontal="center" vertical="center"/>
    </xf>
    <xf numFmtId="0" fontId="0" fillId="27" borderId="60" xfId="0" applyFill="1" applyBorder="1" applyAlignment="1">
      <alignment horizontal="center" vertical="center"/>
    </xf>
    <xf numFmtId="0" fontId="0" fillId="28" borderId="72" xfId="0" applyFill="1" applyBorder="1" applyAlignment="1">
      <alignment horizontal="center" vertical="center"/>
    </xf>
    <xf numFmtId="0" fontId="0" fillId="28" borderId="60" xfId="0" applyFill="1" applyBorder="1" applyAlignment="1">
      <alignment horizontal="center" vertical="center"/>
    </xf>
    <xf numFmtId="0" fontId="0" fillId="29" borderId="72" xfId="0" applyFill="1" applyBorder="1" applyAlignment="1">
      <alignment horizontal="center" vertical="center"/>
    </xf>
    <xf numFmtId="0" fontId="0" fillId="29" borderId="60" xfId="0" applyFill="1" applyBorder="1" applyAlignment="1">
      <alignment horizontal="center" vertical="center"/>
    </xf>
    <xf numFmtId="0" fontId="0" fillId="30" borderId="72" xfId="0" applyFill="1" applyBorder="1" applyAlignment="1">
      <alignment horizontal="center" vertical="center"/>
    </xf>
    <xf numFmtId="0" fontId="0" fillId="30" borderId="60" xfId="0" applyFill="1" applyBorder="1" applyAlignment="1">
      <alignment horizontal="center" vertical="center"/>
    </xf>
    <xf numFmtId="0" fontId="0" fillId="32" borderId="72" xfId="0" applyFill="1" applyBorder="1" applyAlignment="1">
      <alignment horizontal="center" vertical="center"/>
    </xf>
    <xf numFmtId="0" fontId="0" fillId="32" borderId="60" xfId="0" applyFill="1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0" fontId="0" fillId="12" borderId="60" xfId="0" applyFill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25" borderId="72" xfId="0" applyFill="1" applyBorder="1" applyAlignment="1">
      <alignment horizontal="center" vertical="center"/>
    </xf>
    <xf numFmtId="0" fontId="0" fillId="25" borderId="60" xfId="0" applyFill="1" applyBorder="1" applyAlignment="1">
      <alignment horizontal="center" vertical="center"/>
    </xf>
    <xf numFmtId="0" fontId="0" fillId="26" borderId="72" xfId="0" applyFill="1" applyBorder="1" applyAlignment="1">
      <alignment horizontal="center" vertical="center"/>
    </xf>
    <xf numFmtId="0" fontId="0" fillId="26" borderId="60" xfId="0" applyFill="1" applyBorder="1" applyAlignment="1">
      <alignment horizontal="center" vertical="center"/>
    </xf>
    <xf numFmtId="0" fontId="0" fillId="31" borderId="72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1" fillId="0" borderId="73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0" fillId="23" borderId="82" xfId="0" applyFill="1" applyBorder="1" applyAlignment="1">
      <alignment horizontal="center" vertical="center"/>
    </xf>
    <xf numFmtId="0" fontId="0" fillId="23" borderId="139" xfId="0" applyFill="1" applyBorder="1" applyAlignment="1">
      <alignment horizontal="center" vertical="center"/>
    </xf>
    <xf numFmtId="0" fontId="0" fillId="24" borderId="72" xfId="0" applyFill="1" applyBorder="1" applyAlignment="1">
      <alignment horizontal="center" vertical="center"/>
    </xf>
    <xf numFmtId="0" fontId="0" fillId="24" borderId="60" xfId="0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8" fillId="0" borderId="111" xfId="0" applyFont="1" applyBorder="1" applyAlignment="1">
      <alignment horizontal="center" vertical="center"/>
    </xf>
    <xf numFmtId="0" fontId="28" fillId="0" borderId="112" xfId="0" applyFont="1" applyBorder="1" applyAlignment="1">
      <alignment horizontal="center" vertical="center"/>
    </xf>
    <xf numFmtId="0" fontId="28" fillId="0" borderId="113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0" fillId="0" borderId="115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7" borderId="114" xfId="0" applyFill="1" applyBorder="1" applyAlignment="1">
      <alignment horizontal="center" vertical="center"/>
    </xf>
    <xf numFmtId="0" fontId="0" fillId="7" borderId="115" xfId="0" applyFill="1" applyBorder="1" applyAlignment="1">
      <alignment horizontal="center" vertical="center"/>
    </xf>
    <xf numFmtId="0" fontId="0" fillId="15" borderId="114" xfId="0" applyFill="1" applyBorder="1" applyAlignment="1">
      <alignment horizontal="center" vertical="center" wrapText="1"/>
    </xf>
    <xf numFmtId="0" fontId="0" fillId="15" borderId="115" xfId="0" applyFill="1" applyBorder="1" applyAlignment="1">
      <alignment horizontal="center" vertical="center" wrapText="1"/>
    </xf>
    <xf numFmtId="0" fontId="0" fillId="16" borderId="114" xfId="0" applyFill="1" applyBorder="1" applyAlignment="1">
      <alignment horizontal="center" vertical="center"/>
    </xf>
    <xf numFmtId="0" fontId="0" fillId="16" borderId="115" xfId="0" applyFill="1" applyBorder="1" applyAlignment="1">
      <alignment horizontal="center" vertical="center"/>
    </xf>
    <xf numFmtId="0" fontId="0" fillId="17" borderId="114" xfId="0" applyFill="1" applyBorder="1" applyAlignment="1">
      <alignment horizontal="center" vertical="center"/>
    </xf>
    <xf numFmtId="0" fontId="0" fillId="17" borderId="115" xfId="0" applyFill="1" applyBorder="1" applyAlignment="1">
      <alignment horizontal="center" vertical="center"/>
    </xf>
    <xf numFmtId="0" fontId="0" fillId="18" borderId="114" xfId="0" applyFill="1" applyBorder="1" applyAlignment="1">
      <alignment horizontal="center" vertical="center"/>
    </xf>
    <xf numFmtId="0" fontId="0" fillId="18" borderId="115" xfId="0" applyFill="1" applyBorder="1" applyAlignment="1">
      <alignment horizontal="center" vertical="center"/>
    </xf>
    <xf numFmtId="0" fontId="0" fillId="19" borderId="114" xfId="0" applyFill="1" applyBorder="1" applyAlignment="1">
      <alignment horizontal="center" vertical="center"/>
    </xf>
    <xf numFmtId="0" fontId="0" fillId="19" borderId="115" xfId="0" applyFill="1" applyBorder="1" applyAlignment="1">
      <alignment horizontal="center" vertical="center"/>
    </xf>
    <xf numFmtId="0" fontId="0" fillId="0" borderId="0" xfId="0"/>
    <xf numFmtId="0" fontId="27" fillId="13" borderId="110" xfId="2" applyAlignment="1">
      <alignment horizontal="center" vertical="center"/>
    </xf>
    <xf numFmtId="0" fontId="0" fillId="20" borderId="114" xfId="0" applyFill="1" applyBorder="1" applyAlignment="1">
      <alignment horizontal="center" vertical="center"/>
    </xf>
    <xf numFmtId="0" fontId="0" fillId="20" borderId="115" xfId="0" applyFill="1" applyBorder="1" applyAlignment="1">
      <alignment horizontal="center" vertical="center"/>
    </xf>
    <xf numFmtId="0" fontId="0" fillId="21" borderId="114" xfId="0" applyFill="1" applyBorder="1" applyAlignment="1">
      <alignment horizontal="center" vertical="center"/>
    </xf>
    <xf numFmtId="0" fontId="0" fillId="21" borderId="115" xfId="0" applyFill="1" applyBorder="1" applyAlignment="1">
      <alignment horizontal="center" vertical="center"/>
    </xf>
    <xf numFmtId="0" fontId="28" fillId="0" borderId="121" xfId="0" applyFont="1" applyBorder="1" applyAlignment="1">
      <alignment horizontal="center" vertical="center"/>
    </xf>
    <xf numFmtId="0" fontId="28" fillId="0" borderId="122" xfId="0" applyFont="1" applyBorder="1" applyAlignment="1">
      <alignment horizontal="center" vertical="center"/>
    </xf>
    <xf numFmtId="0" fontId="4" fillId="14" borderId="114" xfId="3" applyBorder="1" applyAlignment="1">
      <alignment horizontal="center" vertical="center"/>
    </xf>
    <xf numFmtId="0" fontId="4" fillId="14" borderId="115" xfId="3" applyBorder="1" applyAlignment="1">
      <alignment horizontal="center" vertical="center"/>
    </xf>
    <xf numFmtId="0" fontId="4" fillId="34" borderId="132" xfId="4" applyBorder="1" applyAlignment="1">
      <alignment horizontal="center" vertical="center"/>
    </xf>
    <xf numFmtId="0" fontId="4" fillId="34" borderId="133" xfId="4" applyBorder="1" applyAlignment="1">
      <alignment horizontal="center" vertical="center"/>
    </xf>
    <xf numFmtId="0" fontId="0" fillId="21" borderId="72" xfId="0" applyFill="1" applyBorder="1" applyAlignment="1">
      <alignment horizontal="center" vertical="center"/>
    </xf>
    <xf numFmtId="0" fontId="0" fillId="21" borderId="60" xfId="0" applyFill="1" applyBorder="1" applyAlignment="1">
      <alignment horizontal="center" vertical="center"/>
    </xf>
    <xf numFmtId="0" fontId="4" fillId="34" borderId="70" xfId="4" applyBorder="1" applyAlignment="1">
      <alignment horizontal="center" vertical="center"/>
    </xf>
    <xf numFmtId="0" fontId="4" fillId="34" borderId="60" xfId="4" applyBorder="1" applyAlignment="1">
      <alignment horizontal="center" vertical="center"/>
    </xf>
    <xf numFmtId="0" fontId="4" fillId="34" borderId="115" xfId="4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1" xfId="0" applyFont="1" applyBorder="1" applyAlignment="1">
      <alignment horizontal="center"/>
    </xf>
    <xf numFmtId="0" fontId="1" fillId="0" borderId="102" xfId="0" applyFont="1" applyBorder="1" applyAlignment="1">
      <alignment horizontal="center"/>
    </xf>
    <xf numFmtId="0" fontId="1" fillId="0" borderId="103" xfId="0" applyFont="1" applyBorder="1" applyAlignment="1">
      <alignment horizontal="center"/>
    </xf>
    <xf numFmtId="0" fontId="0" fillId="7" borderId="140" xfId="0" applyFill="1" applyBorder="1" applyAlignment="1">
      <alignment horizontal="center" vertical="center"/>
    </xf>
    <xf numFmtId="0" fontId="17" fillId="0" borderId="126" xfId="0" applyFont="1" applyBorder="1" applyAlignment="1">
      <alignment horizontal="center"/>
    </xf>
    <xf numFmtId="0" fontId="17" fillId="0" borderId="127" xfId="0" applyFont="1" applyBorder="1" applyAlignment="1">
      <alignment horizontal="center"/>
    </xf>
    <xf numFmtId="0" fontId="17" fillId="0" borderId="129" xfId="0" applyFont="1" applyBorder="1" applyAlignment="1">
      <alignment horizontal="center"/>
    </xf>
    <xf numFmtId="0" fontId="17" fillId="0" borderId="130" xfId="0" applyFont="1" applyBorder="1" applyAlignment="1">
      <alignment horizontal="center"/>
    </xf>
    <xf numFmtId="0" fontId="29" fillId="13" borderId="110" xfId="2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28" fillId="0" borderId="89" xfId="0" applyFont="1" applyBorder="1" applyAlignment="1">
      <alignment horizontal="center" vertical="center"/>
    </xf>
    <xf numFmtId="0" fontId="28" fillId="0" borderId="90" xfId="0" applyFont="1" applyBorder="1" applyAlignment="1">
      <alignment horizontal="center" vertical="center"/>
    </xf>
    <xf numFmtId="0" fontId="28" fillId="0" borderId="124" xfId="0" applyFont="1" applyBorder="1" applyAlignment="1">
      <alignment horizontal="center" vertical="center"/>
    </xf>
    <xf numFmtId="0" fontId="28" fillId="0" borderId="125" xfId="0" applyFont="1" applyBorder="1" applyAlignment="1">
      <alignment horizontal="center" vertical="center"/>
    </xf>
    <xf numFmtId="0" fontId="28" fillId="0" borderId="101" xfId="0" applyFont="1" applyBorder="1" applyAlignment="1">
      <alignment horizontal="center" vertical="center"/>
    </xf>
    <xf numFmtId="0" fontId="28" fillId="0" borderId="102" xfId="0" applyFont="1" applyBorder="1" applyAlignment="1">
      <alignment horizontal="center" vertical="center"/>
    </xf>
    <xf numFmtId="0" fontId="28" fillId="0" borderId="103" xfId="0" applyFont="1" applyBorder="1" applyAlignment="1">
      <alignment horizontal="center" vertical="center"/>
    </xf>
    <xf numFmtId="0" fontId="16" fillId="0" borderId="141" xfId="0" applyFont="1" applyBorder="1" applyAlignment="1">
      <alignment horizontal="center" vertical="center"/>
    </xf>
    <xf numFmtId="0" fontId="0" fillId="23" borderId="72" xfId="0" applyFill="1" applyBorder="1" applyAlignment="1">
      <alignment horizontal="center" vertical="center"/>
    </xf>
    <xf numFmtId="0" fontId="0" fillId="23" borderId="60" xfId="0" applyFill="1" applyBorder="1" applyAlignment="1">
      <alignment horizontal="center" vertical="center"/>
    </xf>
    <xf numFmtId="0" fontId="0" fillId="33" borderId="72" xfId="0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5" fillId="4" borderId="56" xfId="0" applyFont="1" applyFill="1" applyBorder="1" applyAlignment="1">
      <alignment horizontal="center" vertical="center"/>
    </xf>
    <xf numFmtId="0" fontId="5" fillId="4" borderId="57" xfId="0" applyFont="1" applyFill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5" fillId="4" borderId="70" xfId="0" applyFont="1" applyFill="1" applyBorder="1" applyAlignment="1">
      <alignment horizontal="center" vertical="center"/>
    </xf>
    <xf numFmtId="0" fontId="5" fillId="4" borderId="71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6" fillId="0" borderId="109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104" xfId="0" applyFont="1" applyBorder="1" applyAlignment="1">
      <alignment horizontal="center"/>
    </xf>
    <xf numFmtId="0" fontId="9" fillId="0" borderId="105" xfId="0" applyFont="1" applyBorder="1" applyAlignment="1">
      <alignment horizontal="center"/>
    </xf>
    <xf numFmtId="0" fontId="6" fillId="0" borderId="108" xfId="0" applyFont="1" applyBorder="1" applyAlignment="1">
      <alignment horizontal="center"/>
    </xf>
    <xf numFmtId="0" fontId="6" fillId="0" borderId="107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6" xfId="0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9" fillId="0" borderId="60" xfId="0" applyFont="1" applyBorder="1" applyAlignment="1">
      <alignment horizontal="center"/>
    </xf>
    <xf numFmtId="0" fontId="6" fillId="0" borderId="101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8" fillId="0" borderId="66" xfId="0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0" fontId="11" fillId="0" borderId="64" xfId="0" applyFont="1" applyBorder="1" applyAlignment="1">
      <alignment horizontal="center"/>
    </xf>
    <xf numFmtId="0" fontId="11" fillId="0" borderId="65" xfId="0" applyFont="1" applyBorder="1" applyAlignment="1">
      <alignment horizont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0" fillId="8" borderId="72" xfId="0" applyFill="1" applyBorder="1" applyAlignment="1">
      <alignment horizontal="center" vertical="center"/>
    </xf>
    <xf numFmtId="0" fontId="0" fillId="8" borderId="60" xfId="0" applyFill="1" applyBorder="1" applyAlignment="1">
      <alignment horizontal="center" vertical="center"/>
    </xf>
  </cellXfs>
  <cellStyles count="6">
    <cellStyle name="40% - Accent3" xfId="4" builtinId="39"/>
    <cellStyle name="40% - Accent6" xfId="3" builtinId="51"/>
    <cellStyle name="Currency" xfId="1" builtinId="4"/>
    <cellStyle name="Normal" xfId="0" builtinId="0"/>
    <cellStyle name="Output" xfId="2" builtinId="21"/>
    <cellStyle name="Style 1" xfId="5" xr:uid="{1438A9F9-5570-4237-8060-725AA9AF7732}"/>
  </cellStyles>
  <dxfs count="0"/>
  <tableStyles count="0" defaultTableStyle="TableStyleMedium2" defaultPivotStyle="PivotStyleLight16"/>
  <colors>
    <mruColors>
      <color rgb="FFBA4B06"/>
      <color rgb="FFAC66E0"/>
      <color rgb="FF0C5CB4"/>
      <color rgb="FFA3CF35"/>
      <color rgb="FFEEA004"/>
      <color rgb="FF247A98"/>
      <color rgb="FF91BA2C"/>
      <color rgb="FFC7BD3D"/>
      <color rgb="FFECB6E6"/>
      <color rgb="FFBDD9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2015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PORTALI!$B$15:$AA$15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14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5</c:v>
                </c:pt>
                <c:pt idx="24">
                  <c:v>8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6FB-850D-9E8ADAC8D662}"/>
            </c:ext>
          </c:extLst>
        </c:ser>
        <c:ser>
          <c:idx val="1"/>
          <c:order val="1"/>
          <c:tx>
            <c:v>2016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PORTALI!$B$45:$AA$45</c:f>
              <c:numCache>
                <c:formatCode>General</c:formatCode>
                <c:ptCount val="26"/>
                <c:pt idx="0">
                  <c:v>0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12</c:v>
                </c:pt>
                <c:pt idx="15">
                  <c:v>16</c:v>
                </c:pt>
                <c:pt idx="16">
                  <c:v>15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20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0-46FB-850D-9E8ADAC8D662}"/>
            </c:ext>
          </c:extLst>
        </c:ser>
        <c:ser>
          <c:idx val="2"/>
          <c:order val="2"/>
          <c:tx>
            <c:v>2017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PORTALI!$B$76:$AA$76</c:f>
              <c:numCache>
                <c:formatCode>General</c:formatCode>
                <c:ptCount val="26"/>
                <c:pt idx="0">
                  <c:v>16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19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26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0-46FB-850D-9E8ADAC8D662}"/>
            </c:ext>
          </c:extLst>
        </c:ser>
        <c:ser>
          <c:idx val="3"/>
          <c:order val="3"/>
          <c:tx>
            <c:v>2018</c:v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PORTALI!$B$107:$AA$107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9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22</c:v>
                </c:pt>
                <c:pt idx="16">
                  <c:v>11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12</c:v>
                </c:pt>
                <c:pt idx="21">
                  <c:v>11</c:v>
                </c:pt>
                <c:pt idx="22">
                  <c:v>18</c:v>
                </c:pt>
                <c:pt idx="23">
                  <c:v>15</c:v>
                </c:pt>
                <c:pt idx="24">
                  <c:v>22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0-46FB-850D-9E8ADAC8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PORTALI!$B$153:$AA$153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15</c:v>
                </c:pt>
                <c:pt idx="21">
                  <c:v>7</c:v>
                </c:pt>
                <c:pt idx="22">
                  <c:v>14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E-4028-9793-0F71E692DE5F}"/>
            </c:ext>
          </c:extLst>
        </c:ser>
        <c:ser>
          <c:idx val="1"/>
          <c:order val="1"/>
          <c:tx>
            <c:v>2020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PORTALI!$B$184:$AA$184</c:f>
              <c:numCache>
                <c:formatCode>General</c:formatCode>
                <c:ptCount val="26"/>
                <c:pt idx="0">
                  <c:v>19</c:v>
                </c:pt>
                <c:pt idx="1">
                  <c:v>21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7</c:v>
                </c:pt>
                <c:pt idx="18">
                  <c:v>18</c:v>
                </c:pt>
                <c:pt idx="19">
                  <c:v>12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E-4028-9793-0F71E692DE5F}"/>
            </c:ext>
          </c:extLst>
        </c:ser>
        <c:ser>
          <c:idx val="2"/>
          <c:order val="2"/>
          <c:tx>
            <c:v>2021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PORTALI!$B$217:$AA$217</c:f>
              <c:numCache>
                <c:formatCode>General</c:formatCode>
                <c:ptCount val="26"/>
                <c:pt idx="0">
                  <c:v>54</c:v>
                </c:pt>
                <c:pt idx="1">
                  <c:v>46</c:v>
                </c:pt>
                <c:pt idx="2">
                  <c:v>49</c:v>
                </c:pt>
                <c:pt idx="3">
                  <c:v>35</c:v>
                </c:pt>
                <c:pt idx="4">
                  <c:v>33</c:v>
                </c:pt>
                <c:pt idx="5">
                  <c:v>40</c:v>
                </c:pt>
                <c:pt idx="6">
                  <c:v>30</c:v>
                </c:pt>
                <c:pt idx="7">
                  <c:v>44</c:v>
                </c:pt>
                <c:pt idx="8">
                  <c:v>45</c:v>
                </c:pt>
                <c:pt idx="9">
                  <c:v>28</c:v>
                </c:pt>
                <c:pt idx="10">
                  <c:v>33</c:v>
                </c:pt>
                <c:pt idx="11">
                  <c:v>28</c:v>
                </c:pt>
                <c:pt idx="12">
                  <c:v>50</c:v>
                </c:pt>
                <c:pt idx="13">
                  <c:v>44</c:v>
                </c:pt>
                <c:pt idx="14">
                  <c:v>31</c:v>
                </c:pt>
                <c:pt idx="15">
                  <c:v>42</c:v>
                </c:pt>
                <c:pt idx="16">
                  <c:v>30</c:v>
                </c:pt>
                <c:pt idx="17">
                  <c:v>33</c:v>
                </c:pt>
                <c:pt idx="18">
                  <c:v>23</c:v>
                </c:pt>
                <c:pt idx="19">
                  <c:v>21</c:v>
                </c:pt>
                <c:pt idx="20">
                  <c:v>16</c:v>
                </c:pt>
                <c:pt idx="21">
                  <c:v>26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E-4028-9793-0F71E692DE5F}"/>
            </c:ext>
          </c:extLst>
        </c:ser>
        <c:ser>
          <c:idx val="3"/>
          <c:order val="3"/>
          <c:tx>
            <c:v>2022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PORTALI!$B$248:$AA$248</c:f>
              <c:numCache>
                <c:formatCode>General</c:formatCode>
                <c:ptCount val="26"/>
                <c:pt idx="0">
                  <c:v>24</c:v>
                </c:pt>
                <c:pt idx="1">
                  <c:v>10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31</c:v>
                </c:pt>
                <c:pt idx="12">
                  <c:v>14</c:v>
                </c:pt>
                <c:pt idx="13">
                  <c:v>8</c:v>
                </c:pt>
                <c:pt idx="14">
                  <c:v>44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E-4028-9793-0F71E692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71-418B-BA0B-34A8B9C74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71-418B-BA0B-34A8B9C74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71-418B-BA0B-34A8B9C747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71-418B-BA0B-34A8B9C747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grafico'!$A$172:$D$172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grafico'!$A$173:$D$173</c:f>
              <c:numCache>
                <c:formatCode>0</c:formatCode>
                <c:ptCount val="4"/>
                <c:pt idx="0">
                  <c:v>38</c:v>
                </c:pt>
                <c:pt idx="1">
                  <c:v>3</c:v>
                </c:pt>
                <c:pt idx="2">
                  <c:v>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71-418B-BA0B-34A8B9C747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A2-4CAC-8BBA-F02C6ECB9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A2-4CAC-8BBA-F02C6ECB9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A2-4CAC-8BBA-F02C6ECB9A78}"/>
              </c:ext>
            </c:extLst>
          </c:dPt>
          <c:dLbls>
            <c:dLbl>
              <c:idx val="1"/>
              <c:layout>
                <c:manualLayout>
                  <c:x val="7.4275262500619485E-2"/>
                  <c:y val="4.01431402525338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A2-4CAC-8BBA-F02C6ECB9A78}"/>
                </c:ext>
              </c:extLst>
            </c:dLbl>
            <c:dLbl>
              <c:idx val="2"/>
              <c:layout>
                <c:manualLayout>
                  <c:x val="-0.14855514229101918"/>
                  <c:y val="4.58959288828491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A2-4CAC-8BBA-F02C6ECB9A7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grafico'!$B$175:$D$175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grafico'!$B$176:$D$176</c:f>
              <c:numCache>
                <c:formatCode>0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2-4CAC-8BBA-F02C6ECB9A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07-45C7-8014-0A1E30331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07-45C7-8014-0A1E30331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07-45C7-8014-0A1E30331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07-45C7-8014-0A1E303310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grafico'!$A$169:$D$169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grafico'!$A$170:$D$170</c:f>
              <c:numCache>
                <c:formatCode>General</c:formatCode>
                <c:ptCount val="4"/>
                <c:pt idx="0">
                  <c:v>25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7-45C7-8014-0A1E303310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BD-453B-9423-F16D10B9B5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BD-453B-9423-F16D10B9B5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BD-453B-9423-F16D10B9B55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('Incarichi Tabella'!$C$297:$D$297,'Incarichi Tabella'!$E$297:$F$297,'Incarichi Tabella'!$G$297:$I$297)</c15:sqref>
                  </c15:fullRef>
                </c:ext>
              </c:extLst>
              <c:f>('Incarichi Tabella'!$C$297,'Incarichi Tabella'!$E$297,'Incarichi Tabella'!$G$297)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('Incarichi Tabella'!$C$298:$D$298,'Incarichi Tabella'!$E$298:$F$298,'Incarichi Tabella'!$G$298:$I$298)</c15:sqref>
                  </c15:fullRef>
                </c:ext>
              </c:extLst>
              <c:f>('Incarichi Tabella'!$C$298,'Incarichi Tabella'!$E$298,'Incarichi Tabella'!$G$298)</c:f>
              <c:numCache>
                <c:formatCode>General</c:formatCode>
                <c:ptCount val="3"/>
                <c:pt idx="0">
                  <c:v>12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3-EF68-41C1-BFBA-D15FCDB36D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55F-4AC7-BBCB-7CAD2FA6AB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87-49EF-BE50-9FD84819D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87-49EF-BE50-9FD84819D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55F-4AC7-BBCB-7CAD2FA6AB0A}"/>
              </c:ext>
            </c:extLst>
          </c:dPt>
          <c:dLbls>
            <c:dLbl>
              <c:idx val="3"/>
              <c:layout>
                <c:manualLayout>
                  <c:x val="0.12163408837846748"/>
                  <c:y val="2.86768739480889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5F-4AC7-BBCB-7CAD2FA6AB0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grafico'!$A$10:$D$10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grafico'!$A$11:$D$11</c:f>
              <c:numCache>
                <c:formatCode>0</c:formatCode>
                <c:ptCount val="4"/>
                <c:pt idx="0">
                  <c:v>33</c:v>
                </c:pt>
                <c:pt idx="1">
                  <c:v>9</c:v>
                </c:pt>
                <c:pt idx="2">
                  <c:v>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5F-4AC7-BBCB-7CAD2FA6AB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5D-481B-A03C-5C6E00C6A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5D-481B-A03C-5C6E00C6A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5D-481B-A03C-5C6E00C6ACA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grafico'!$B$13:$D$13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grafico'!$B$14:$D$14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4-4FCC-B1EE-8CE24C633F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CA-4C62-BBC7-04BAFFD2C3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4FB-45B9-BB9A-D22CAAE11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FB-45B9-BB9A-D22CAAE11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4FB-45B9-BB9A-D22CAAE1109C}"/>
              </c:ext>
            </c:extLst>
          </c:dPt>
          <c:dLbls>
            <c:dLbl>
              <c:idx val="1"/>
              <c:layout>
                <c:manualLayout>
                  <c:x val="6.3616950019711307E-2"/>
                  <c:y val="0.16340325207658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FB-45B9-BB9A-D22CAAE1109C}"/>
                </c:ext>
              </c:extLst>
            </c:dLbl>
            <c:dLbl>
              <c:idx val="2"/>
              <c:layout>
                <c:manualLayout>
                  <c:x val="0.17656630980289897"/>
                  <c:y val="4.62931728071003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FB-45B9-BB9A-D22CAAE1109C}"/>
                </c:ext>
              </c:extLst>
            </c:dLbl>
            <c:dLbl>
              <c:idx val="3"/>
              <c:layout>
                <c:manualLayout>
                  <c:x val="-0.16479820904892489"/>
                  <c:y val="5.22269370469664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FB-45B9-BB9A-D22CAAE1109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grafico'!$A$7:$D$7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grafico'!$A$8:$D$8</c:f>
              <c:numCache>
                <c:formatCode>General</c:formatCode>
                <c:ptCount val="4"/>
                <c:pt idx="0">
                  <c:v>40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FB-45B9-BB9A-D22CAAE110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A-4567-A8F6-122AF9C46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A-4567-A8F6-122AF9C46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ACA-4789-A1F3-E173F4EF1219}"/>
              </c:ext>
            </c:extLst>
          </c:dPt>
          <c:dLbls>
            <c:dLbl>
              <c:idx val="2"/>
              <c:layout>
                <c:manualLayout>
                  <c:x val="-0.15980276298654655"/>
                  <c:y val="4.6251122509337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CA-4789-A1F3-E173F4EF121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grafico'!$B$3:$D$3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'Incarichi grafico'!$B$4:$D$4</c:f>
              <c:numCache>
                <c:formatCode>#,##0.00\ "€"</c:formatCode>
                <c:ptCount val="3"/>
                <c:pt idx="0">
                  <c:v>9057700</c:v>
                </c:pt>
                <c:pt idx="1">
                  <c:v>18108000</c:v>
                </c:pt>
                <c:pt idx="2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A-4789-A1F3-E173F4EF12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43-4D8B-8C83-EDE67D956C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43-4D8B-8C83-EDE67D956C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43-4D8B-8C83-EDE67D956C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43-4D8B-8C83-EDE67D956C4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grafico'!$A$65:$D$65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grafico'!$A$66:$D$66</c:f>
              <c:numCache>
                <c:formatCode>0</c:formatCode>
                <c:ptCount val="4"/>
                <c:pt idx="0">
                  <c:v>26</c:v>
                </c:pt>
                <c:pt idx="1">
                  <c:v>4</c:v>
                </c:pt>
                <c:pt idx="2">
                  <c:v>10</c:v>
                </c:pt>
                <c:pt idx="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2D-44CF-AD8A-FAC2B9990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A4-4017-A5E8-446464242C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A4-4017-A5E8-446464242C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A4-4017-A5E8-446464242C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grafico'!$B$68:$D$68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grafico'!$B$69:$D$69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EA-419A-B9C2-C932FE5794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PORTALI!$B$169:$AA$169</c:f>
              <c:numCache>
                <c:formatCode>General</c:formatCode>
                <c:ptCount val="2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21</c:v>
                </c:pt>
                <c:pt idx="8">
                  <c:v>29</c:v>
                </c:pt>
                <c:pt idx="9">
                  <c:v>25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10</c:v>
                </c:pt>
                <c:pt idx="18">
                  <c:v>16</c:v>
                </c:pt>
                <c:pt idx="19">
                  <c:v>9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0-4808-9F12-9B6D4CBE9122}"/>
            </c:ext>
          </c:extLst>
        </c:ser>
        <c:ser>
          <c:idx val="2"/>
          <c:order val="1"/>
          <c:tx>
            <c:v>2021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PORTALI!$B$201:$AA$201</c:f>
              <c:numCache>
                <c:formatCode>General</c:formatCode>
                <c:ptCount val="26"/>
                <c:pt idx="0">
                  <c:v>17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41</c:v>
                </c:pt>
                <c:pt idx="9">
                  <c:v>41</c:v>
                </c:pt>
                <c:pt idx="10">
                  <c:v>21</c:v>
                </c:pt>
                <c:pt idx="11">
                  <c:v>29</c:v>
                </c:pt>
                <c:pt idx="12">
                  <c:v>35</c:v>
                </c:pt>
                <c:pt idx="13">
                  <c:v>44</c:v>
                </c:pt>
                <c:pt idx="14">
                  <c:v>44</c:v>
                </c:pt>
                <c:pt idx="15">
                  <c:v>64</c:v>
                </c:pt>
                <c:pt idx="16">
                  <c:v>29</c:v>
                </c:pt>
                <c:pt idx="17">
                  <c:v>24</c:v>
                </c:pt>
                <c:pt idx="18">
                  <c:v>43</c:v>
                </c:pt>
                <c:pt idx="19">
                  <c:v>44</c:v>
                </c:pt>
                <c:pt idx="20">
                  <c:v>59</c:v>
                </c:pt>
                <c:pt idx="21">
                  <c:v>34</c:v>
                </c:pt>
                <c:pt idx="22">
                  <c:v>43</c:v>
                </c:pt>
                <c:pt idx="23">
                  <c:v>53</c:v>
                </c:pt>
                <c:pt idx="24">
                  <c:v>51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0-4808-9F12-9B6D4CBE9122}"/>
            </c:ext>
          </c:extLst>
        </c:ser>
        <c:ser>
          <c:idx val="3"/>
          <c:order val="2"/>
          <c:tx>
            <c:v>2022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PORTALI!$B$233:$AA$233</c:f>
              <c:numCache>
                <c:formatCode>General</c:formatCode>
                <c:ptCount val="26"/>
                <c:pt idx="0">
                  <c:v>15</c:v>
                </c:pt>
                <c:pt idx="1">
                  <c:v>25</c:v>
                </c:pt>
                <c:pt idx="2">
                  <c:v>18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55</c:v>
                </c:pt>
                <c:pt idx="7">
                  <c:v>32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16</c:v>
                </c:pt>
                <c:pt idx="13">
                  <c:v>23</c:v>
                </c:pt>
                <c:pt idx="14">
                  <c:v>26</c:v>
                </c:pt>
                <c:pt idx="15">
                  <c:v>20</c:v>
                </c:pt>
                <c:pt idx="16">
                  <c:v>15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28</c:v>
                </c:pt>
                <c:pt idx="23">
                  <c:v>25</c:v>
                </c:pt>
                <c:pt idx="24">
                  <c:v>19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0-4808-9F12-9B6D4CBE9122}"/>
            </c:ext>
          </c:extLst>
        </c:ser>
        <c:ser>
          <c:idx val="4"/>
          <c:order val="3"/>
          <c:tx>
            <c:v>2023</c:v>
          </c:tx>
          <c:spPr>
            <a:ln w="3810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PORTALI!$B$265:$AA$265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25</c:v>
                </c:pt>
                <c:pt idx="15">
                  <c:v>12</c:v>
                </c:pt>
                <c:pt idx="16">
                  <c:v>16</c:v>
                </c:pt>
                <c:pt idx="17">
                  <c:v>9</c:v>
                </c:pt>
                <c:pt idx="18">
                  <c:v>18</c:v>
                </c:pt>
                <c:pt idx="19">
                  <c:v>14</c:v>
                </c:pt>
                <c:pt idx="20">
                  <c:v>19</c:v>
                </c:pt>
                <c:pt idx="21">
                  <c:v>19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0-4808-9F12-9B6D4CBE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DB-4A0E-B1F3-FE0DE09A51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5A9-4AE8-8DB2-54AAA54404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5A9-4AE8-8DB2-54AAA54404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A9-4AE8-8DB2-54AAA54404FF}"/>
              </c:ext>
            </c:extLst>
          </c:dPt>
          <c:dLbls>
            <c:dLbl>
              <c:idx val="1"/>
              <c:layout>
                <c:manualLayout>
                  <c:x val="7.3098469245310146E-2"/>
                  <c:y val="0.178781213903537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A9-4AE8-8DB2-54AAA54404FF}"/>
                </c:ext>
              </c:extLst>
            </c:dLbl>
            <c:dLbl>
              <c:idx val="2"/>
              <c:layout>
                <c:manualLayout>
                  <c:x val="-0.10919982675928747"/>
                  <c:y val="-3.5760221161825541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A9-4AE8-8DB2-54AAA54404FF}"/>
                </c:ext>
              </c:extLst>
            </c:dLbl>
            <c:dLbl>
              <c:idx val="3"/>
              <c:layout>
                <c:manualLayout>
                  <c:x val="0.12898152745486677"/>
                  <c:y val="5.60590066253605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A9-4AE8-8DB2-54AAA54404F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grafico'!$A$62:$D$62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grafico'!$A$63:$D$63</c:f>
              <c:numCache>
                <c:formatCode>General</c:formatCode>
                <c:ptCount val="4"/>
                <c:pt idx="0">
                  <c:v>38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A9-4AE8-8DB2-54AAA54404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1-4C17-BA22-DB178007B4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1-4C17-BA22-DB178007B4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91-4C17-BA22-DB178007B4E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grafico'!$B$58:$D$58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'Incarichi grafico'!$B$59:$D$59</c:f>
              <c:numCache>
                <c:formatCode>#,##0.00\ "€"</c:formatCode>
                <c:ptCount val="3"/>
                <c:pt idx="0">
                  <c:v>10158000</c:v>
                </c:pt>
                <c:pt idx="1">
                  <c:v>22285000</c:v>
                </c:pt>
                <c:pt idx="2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A3-4911-8248-81F1883C48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03-4196-9B2C-491A143D16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03-4196-9B2C-491A143D16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03-4196-9B2C-491A143D16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03-4196-9B2C-491A143D169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grafico'!$A$227:$D$227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grafico'!$A$228:$D$228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63-49A7-8647-10B1100DDB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41-44AA-BD1A-8445E2342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41-44AA-BD1A-8445E23420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41-44AA-BD1A-8445E23420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grafico'!$B$230:$D$230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grafico'!$B$231:$D$231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23-4046-8F19-513619903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AF-43A3-BABF-E82407931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AF-43A3-BABF-E82407931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AF-43A3-BABF-E82407931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AF-43A3-BABF-E824079317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grafico'!$A$224:$D$224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grafico'!$A$225:$D$225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6E-4F2F-8D5D-8B2A9F81A4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F1-45DF-BF46-01C47449F1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F1-45DF-BF46-01C47449F1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F1-45DF-BF46-01C47449F1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F1-45DF-BF46-01C47449F1A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('Incarichi Tabella'!$C$347,'Incarichi Tabella'!$E$347,'Incarichi Tabella'!$G$347:$I$347)</c15:sqref>
                  </c15:fullRef>
                </c:ext>
              </c:extLst>
              <c:f>('Incarichi Tabella'!$C$347,'Incarichi Tabella'!$E$347,'Incarichi Tabella'!$G$347:$H$347)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('Incarichi Tabella'!$C$348,'Incarichi Tabella'!$E$348,'Incarichi Tabella'!$G$348:$I$348)</c15:sqref>
                  </c15:fullRef>
                </c:ext>
              </c:extLst>
              <c:f>('Incarichi Tabella'!$C$348,'Incarichi Tabella'!$E$348,'Incarichi Tabella'!$G$348:$H$348)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990B-4975-ADFA-3FE12E8665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71-4EEB-9FC9-192A488A5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66E-401B-974A-A60F8C620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66E-401B-974A-A60F8C6204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66E-401B-974A-A60F8C6204E7}"/>
              </c:ext>
            </c:extLst>
          </c:dPt>
          <c:dLbls>
            <c:dLbl>
              <c:idx val="1"/>
              <c:layout>
                <c:manualLayout>
                  <c:x val="7.3587385830468713E-2"/>
                  <c:y val="0.134657290388625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6E-401B-974A-A60F8C6204E7}"/>
                </c:ext>
              </c:extLst>
            </c:dLbl>
            <c:dLbl>
              <c:idx val="2"/>
              <c:layout>
                <c:manualLayout>
                  <c:x val="-0.1068753603587901"/>
                  <c:y val="-1.696188644592143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6E-401B-974A-A60F8C6204E7}"/>
                </c:ext>
              </c:extLst>
            </c:dLbl>
            <c:dLbl>
              <c:idx val="3"/>
              <c:layout>
                <c:manualLayout>
                  <c:x val="8.2273632981147052E-2"/>
                  <c:y val="-3.045659488306652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6E-401B-974A-A60F8C6204E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grafico'!$A$282:$D$282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grafico'!$A$283:$D$283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6E-401B-974A-A60F8C6204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78-4E54-A6AF-6105BE55E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78-4E54-A6AF-6105BE55E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78-4E54-A6AF-6105BE55E0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grafico'!$B$285:$D$285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grafico'!$B$286:$D$286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6F-490A-AED7-0F75F298F7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B8-4AAE-8081-F6A5A6602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B8-4AAE-8081-F6A5A6602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941-4FBC-868D-F315A634F6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B8-4AAE-8081-F6A5A6602706}"/>
              </c:ext>
            </c:extLst>
          </c:dPt>
          <c:dLbls>
            <c:dLbl>
              <c:idx val="2"/>
              <c:layout>
                <c:manualLayout>
                  <c:x val="5.4259259259259261E-3"/>
                  <c:y val="-5.56500000000000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41-4FBC-868D-F315A634F60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grafico'!$A$279:$D$279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grafico'!$A$280:$D$280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1-4FBC-868D-F315A634F6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9E-4597-95F8-2B4E74DA81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9E-4597-95F8-2B4E74DA81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9E-4597-95F8-2B4E74DA818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('Incarichi Tabella'!$C$398:$D$398,'Incarichi Tabella'!$E$398:$F$398,'Incarichi Tabella'!$G$398:$I$398)</c15:sqref>
                  </c15:fullRef>
                </c:ext>
              </c:extLst>
              <c:f>('Incarichi Tabella'!$C$398,'Incarichi Tabella'!$E$398,'Incarichi Tabella'!$G$398)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('Incarichi Tabella'!$C$399:$D$399,'Incarichi Tabella'!$E$399:$F$399,'Incarichi Tabella'!$G$399:$I$399)</c15:sqref>
                  </c15:fullRef>
                </c:ext>
              </c:extLst>
              <c:f>('Incarichi Tabella'!$C$399,'Incarichi Tabella'!$E$399,'Incarichi Tabella'!$G$399)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9-0E5A-4D32-B144-C2903AAA3C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PORTALI!$B$184:$AA$184</c:f>
              <c:numCache>
                <c:formatCode>General</c:formatCode>
                <c:ptCount val="26"/>
                <c:pt idx="0">
                  <c:v>19</c:v>
                </c:pt>
                <c:pt idx="1">
                  <c:v>21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7</c:v>
                </c:pt>
                <c:pt idx="18">
                  <c:v>18</c:v>
                </c:pt>
                <c:pt idx="19">
                  <c:v>12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F75-B1FF-2BA8555F5D47}"/>
            </c:ext>
          </c:extLst>
        </c:ser>
        <c:ser>
          <c:idx val="2"/>
          <c:order val="1"/>
          <c:tx>
            <c:v>2021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PORTALI!$B$217:$AA$217</c:f>
              <c:numCache>
                <c:formatCode>General</c:formatCode>
                <c:ptCount val="26"/>
                <c:pt idx="0">
                  <c:v>54</c:v>
                </c:pt>
                <c:pt idx="1">
                  <c:v>46</c:v>
                </c:pt>
                <c:pt idx="2">
                  <c:v>49</c:v>
                </c:pt>
                <c:pt idx="3">
                  <c:v>35</c:v>
                </c:pt>
                <c:pt idx="4">
                  <c:v>33</c:v>
                </c:pt>
                <c:pt idx="5">
                  <c:v>40</c:v>
                </c:pt>
                <c:pt idx="6">
                  <c:v>30</c:v>
                </c:pt>
                <c:pt idx="7">
                  <c:v>44</c:v>
                </c:pt>
                <c:pt idx="8">
                  <c:v>45</c:v>
                </c:pt>
                <c:pt idx="9">
                  <c:v>28</c:v>
                </c:pt>
                <c:pt idx="10">
                  <c:v>33</c:v>
                </c:pt>
                <c:pt idx="11">
                  <c:v>28</c:v>
                </c:pt>
                <c:pt idx="12">
                  <c:v>50</c:v>
                </c:pt>
                <c:pt idx="13">
                  <c:v>44</c:v>
                </c:pt>
                <c:pt idx="14">
                  <c:v>31</c:v>
                </c:pt>
                <c:pt idx="15">
                  <c:v>42</c:v>
                </c:pt>
                <c:pt idx="16">
                  <c:v>30</c:v>
                </c:pt>
                <c:pt idx="17">
                  <c:v>33</c:v>
                </c:pt>
                <c:pt idx="18">
                  <c:v>23</c:v>
                </c:pt>
                <c:pt idx="19">
                  <c:v>21</c:v>
                </c:pt>
                <c:pt idx="20">
                  <c:v>16</c:v>
                </c:pt>
                <c:pt idx="21">
                  <c:v>26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3-4F75-B1FF-2BA8555F5D47}"/>
            </c:ext>
          </c:extLst>
        </c:ser>
        <c:ser>
          <c:idx val="3"/>
          <c:order val="2"/>
          <c:tx>
            <c:v>2022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PORTALI!$B$248:$AA$248</c:f>
              <c:numCache>
                <c:formatCode>General</c:formatCode>
                <c:ptCount val="26"/>
                <c:pt idx="0">
                  <c:v>24</c:v>
                </c:pt>
                <c:pt idx="1">
                  <c:v>10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31</c:v>
                </c:pt>
                <c:pt idx="12">
                  <c:v>14</c:v>
                </c:pt>
                <c:pt idx="13">
                  <c:v>8</c:v>
                </c:pt>
                <c:pt idx="14">
                  <c:v>44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3-4F75-B1FF-2BA8555F5D47}"/>
            </c:ext>
          </c:extLst>
        </c:ser>
        <c:ser>
          <c:idx val="0"/>
          <c:order val="3"/>
          <c:tx>
            <c:v>2023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PORTALI!$B$281:$AA$281</c:f>
              <c:numCache>
                <c:formatCode>General</c:formatCode>
                <c:ptCount val="2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24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19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15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6</c:v>
                </c:pt>
                <c:pt idx="22">
                  <c:v>7</c:v>
                </c:pt>
                <c:pt idx="23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F23-4F75-B1FF-2BA8555F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9D-40A7-B04D-379E78A32D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9D-40A7-B04D-379E78A32D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1F-4636-B45A-646E8CFEA6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31F-4636-B45A-646E8CFEA638}"/>
              </c:ext>
            </c:extLst>
          </c:dPt>
          <c:dLbls>
            <c:dLbl>
              <c:idx val="2"/>
              <c:layout>
                <c:manualLayout>
                  <c:x val="3.4609259259259222E-2"/>
                  <c:y val="0.1698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1F-4636-B45A-646E8CFEA638}"/>
                </c:ext>
              </c:extLst>
            </c:dLbl>
            <c:dLbl>
              <c:idx val="3"/>
              <c:layout>
                <c:manualLayout>
                  <c:x val="0.13718981481481474"/>
                  <c:y val="3.6574537037037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1F-4636-B45A-646E8CFEA63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grafico'!$A$336:$D$336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grafico'!$A$337:$D$337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1F-4636-B45A-646E8CFEA6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B-4FD0-B642-F7C77BC4FD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B-4FD0-B642-F7C77BC4FD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0B-4FD0-B642-F7C77BC4FDF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grafico'!$B$339:$D$339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grafico'!$B$340:$D$340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1-4EA0-9589-EE537FF1A6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F4-40B7-8B9A-AAFDCD2EC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F4-40B7-8B9A-AAFDCD2EC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F4-40B7-8B9A-AAFDCD2EC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F4-40B7-8B9A-AAFDCD2ECF0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grafico'!$A$333:$D$333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grafico'!$A$334:$D$334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9F-4A08-AC77-E3947D5776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6E-401D-8AEC-72F7139A90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6E-401D-8AEC-72F7139A90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6E-401D-8AEC-72F7139A90B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('Incarichi Tabella'!$C$449:$D$449,'Incarichi Tabella'!$E$449:$F$449,'Incarichi Tabella'!$G$449:$I$449)</c15:sqref>
                  </c15:fullRef>
                </c:ext>
              </c:extLst>
              <c:f>('Incarichi Tabella'!$C$449,'Incarichi Tabella'!$E$449,'Incarichi Tabella'!$G$449)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('Incarichi Tabella'!$C$450:$D$450,'Incarichi Tabella'!$E$450:$F$450,'Incarichi Tabella'!$G$450:$I$450)</c15:sqref>
                  </c15:fullRef>
                </c:ext>
              </c:extLst>
              <c:f>('Incarichi Tabella'!$C$450,'Incarichi Tabella'!$E$450,'Incarichi Tabella'!$G$450)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870A-4DB4-9348-85CE62EF46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2021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PORTALI!$B$201:$AA$201</c:f>
              <c:numCache>
                <c:formatCode>General</c:formatCode>
                <c:ptCount val="26"/>
                <c:pt idx="0">
                  <c:v>17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41</c:v>
                </c:pt>
                <c:pt idx="9">
                  <c:v>41</c:v>
                </c:pt>
                <c:pt idx="10">
                  <c:v>21</c:v>
                </c:pt>
                <c:pt idx="11">
                  <c:v>29</c:v>
                </c:pt>
                <c:pt idx="12">
                  <c:v>35</c:v>
                </c:pt>
                <c:pt idx="13">
                  <c:v>44</c:v>
                </c:pt>
                <c:pt idx="14">
                  <c:v>44</c:v>
                </c:pt>
                <c:pt idx="15">
                  <c:v>64</c:v>
                </c:pt>
                <c:pt idx="16">
                  <c:v>29</c:v>
                </c:pt>
                <c:pt idx="17">
                  <c:v>24</c:v>
                </c:pt>
                <c:pt idx="18">
                  <c:v>43</c:v>
                </c:pt>
                <c:pt idx="19">
                  <c:v>44</c:v>
                </c:pt>
                <c:pt idx="20">
                  <c:v>59</c:v>
                </c:pt>
                <c:pt idx="21">
                  <c:v>34</c:v>
                </c:pt>
                <c:pt idx="22">
                  <c:v>43</c:v>
                </c:pt>
                <c:pt idx="23">
                  <c:v>53</c:v>
                </c:pt>
                <c:pt idx="24">
                  <c:v>51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E-4AE4-B3B1-97F67154B131}"/>
            </c:ext>
          </c:extLst>
        </c:ser>
        <c:ser>
          <c:idx val="3"/>
          <c:order val="1"/>
          <c:tx>
            <c:v>2022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PORTALI!$B$233:$AA$233</c:f>
              <c:numCache>
                <c:formatCode>General</c:formatCode>
                <c:ptCount val="26"/>
                <c:pt idx="0">
                  <c:v>15</c:v>
                </c:pt>
                <c:pt idx="1">
                  <c:v>25</c:v>
                </c:pt>
                <c:pt idx="2">
                  <c:v>18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55</c:v>
                </c:pt>
                <c:pt idx="7">
                  <c:v>32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16</c:v>
                </c:pt>
                <c:pt idx="13">
                  <c:v>23</c:v>
                </c:pt>
                <c:pt idx="14">
                  <c:v>26</c:v>
                </c:pt>
                <c:pt idx="15">
                  <c:v>20</c:v>
                </c:pt>
                <c:pt idx="16">
                  <c:v>15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28</c:v>
                </c:pt>
                <c:pt idx="23">
                  <c:v>25</c:v>
                </c:pt>
                <c:pt idx="24">
                  <c:v>19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E-4AE4-B3B1-97F67154B131}"/>
            </c:ext>
          </c:extLst>
        </c:ser>
        <c:ser>
          <c:idx val="4"/>
          <c:order val="2"/>
          <c:tx>
            <c:v>2023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val>
            <c:numRef>
              <c:f>PORTALI!$B$265:$AA$265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25</c:v>
                </c:pt>
                <c:pt idx="15">
                  <c:v>12</c:v>
                </c:pt>
                <c:pt idx="16">
                  <c:v>16</c:v>
                </c:pt>
                <c:pt idx="17">
                  <c:v>9</c:v>
                </c:pt>
                <c:pt idx="18">
                  <c:v>18</c:v>
                </c:pt>
                <c:pt idx="19">
                  <c:v>14</c:v>
                </c:pt>
                <c:pt idx="20">
                  <c:v>19</c:v>
                </c:pt>
                <c:pt idx="21">
                  <c:v>19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E-4AE4-B3B1-97F67154B131}"/>
            </c:ext>
          </c:extLst>
        </c:ser>
        <c:ser>
          <c:idx val="0"/>
          <c:order val="3"/>
          <c:tx>
            <c:v>2024</c:v>
          </c:tx>
          <c:spPr>
            <a:ln w="34925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PORTALI!$B$302:$AA$302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E-4AE4-B3B1-97F6715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2021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PORTALI!$B$217:$AA$217</c:f>
              <c:numCache>
                <c:formatCode>General</c:formatCode>
                <c:ptCount val="26"/>
                <c:pt idx="0">
                  <c:v>54</c:v>
                </c:pt>
                <c:pt idx="1">
                  <c:v>46</c:v>
                </c:pt>
                <c:pt idx="2">
                  <c:v>49</c:v>
                </c:pt>
                <c:pt idx="3">
                  <c:v>35</c:v>
                </c:pt>
                <c:pt idx="4">
                  <c:v>33</c:v>
                </c:pt>
                <c:pt idx="5">
                  <c:v>40</c:v>
                </c:pt>
                <c:pt idx="6">
                  <c:v>30</c:v>
                </c:pt>
                <c:pt idx="7">
                  <c:v>44</c:v>
                </c:pt>
                <c:pt idx="8">
                  <c:v>45</c:v>
                </c:pt>
                <c:pt idx="9">
                  <c:v>28</c:v>
                </c:pt>
                <c:pt idx="10">
                  <c:v>33</c:v>
                </c:pt>
                <c:pt idx="11">
                  <c:v>28</c:v>
                </c:pt>
                <c:pt idx="12">
                  <c:v>50</c:v>
                </c:pt>
                <c:pt idx="13">
                  <c:v>44</c:v>
                </c:pt>
                <c:pt idx="14">
                  <c:v>31</c:v>
                </c:pt>
                <c:pt idx="15">
                  <c:v>42</c:v>
                </c:pt>
                <c:pt idx="16">
                  <c:v>30</c:v>
                </c:pt>
                <c:pt idx="17">
                  <c:v>33</c:v>
                </c:pt>
                <c:pt idx="18">
                  <c:v>23</c:v>
                </c:pt>
                <c:pt idx="19">
                  <c:v>21</c:v>
                </c:pt>
                <c:pt idx="20">
                  <c:v>16</c:v>
                </c:pt>
                <c:pt idx="21">
                  <c:v>26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5-4921-9804-E28A4E908233}"/>
            </c:ext>
          </c:extLst>
        </c:ser>
        <c:ser>
          <c:idx val="3"/>
          <c:order val="1"/>
          <c:tx>
            <c:v>2022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PORTALI!$B$248:$AA$248</c:f>
              <c:numCache>
                <c:formatCode>General</c:formatCode>
                <c:ptCount val="26"/>
                <c:pt idx="0">
                  <c:v>24</c:v>
                </c:pt>
                <c:pt idx="1">
                  <c:v>10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31</c:v>
                </c:pt>
                <c:pt idx="12">
                  <c:v>14</c:v>
                </c:pt>
                <c:pt idx="13">
                  <c:v>8</c:v>
                </c:pt>
                <c:pt idx="14">
                  <c:v>44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5-4921-9804-E28A4E908233}"/>
            </c:ext>
          </c:extLst>
        </c:ser>
        <c:ser>
          <c:idx val="0"/>
          <c:order val="2"/>
          <c:tx>
            <c:v>2023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val>
            <c:numRef>
              <c:f>PORTALI!$B$281:$AA$281</c:f>
              <c:numCache>
                <c:formatCode>General</c:formatCode>
                <c:ptCount val="2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24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19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15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6</c:v>
                </c:pt>
                <c:pt idx="22">
                  <c:v>7</c:v>
                </c:pt>
                <c:pt idx="23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15-4921-9804-E28A4E908233}"/>
            </c:ext>
          </c:extLst>
        </c:ser>
        <c:ser>
          <c:idx val="1"/>
          <c:order val="3"/>
          <c:tx>
            <c:v>2024</c:v>
          </c:tx>
          <c:spPr>
            <a:ln w="34925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PORTALI!$B$318:$AA$318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5-4921-9804-E28A4E90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2022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PORTALI!$B$233:$AA$233</c:f>
              <c:numCache>
                <c:formatCode>General</c:formatCode>
                <c:ptCount val="26"/>
                <c:pt idx="0">
                  <c:v>15</c:v>
                </c:pt>
                <c:pt idx="1">
                  <c:v>25</c:v>
                </c:pt>
                <c:pt idx="2">
                  <c:v>18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55</c:v>
                </c:pt>
                <c:pt idx="7">
                  <c:v>32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16</c:v>
                </c:pt>
                <c:pt idx="13">
                  <c:v>23</c:v>
                </c:pt>
                <c:pt idx="14">
                  <c:v>26</c:v>
                </c:pt>
                <c:pt idx="15">
                  <c:v>20</c:v>
                </c:pt>
                <c:pt idx="16">
                  <c:v>15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28</c:v>
                </c:pt>
                <c:pt idx="23">
                  <c:v>25</c:v>
                </c:pt>
                <c:pt idx="24">
                  <c:v>19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8-4EE9-8B3F-881A837C592A}"/>
            </c:ext>
          </c:extLst>
        </c:ser>
        <c:ser>
          <c:idx val="4"/>
          <c:order val="1"/>
          <c:tx>
            <c:v>2023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val>
            <c:numRef>
              <c:f>PORTALI!$B$265:$AA$265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25</c:v>
                </c:pt>
                <c:pt idx="15">
                  <c:v>12</c:v>
                </c:pt>
                <c:pt idx="16">
                  <c:v>16</c:v>
                </c:pt>
                <c:pt idx="17">
                  <c:v>9</c:v>
                </c:pt>
                <c:pt idx="18">
                  <c:v>18</c:v>
                </c:pt>
                <c:pt idx="19">
                  <c:v>14</c:v>
                </c:pt>
                <c:pt idx="20">
                  <c:v>19</c:v>
                </c:pt>
                <c:pt idx="21">
                  <c:v>19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8-4EE9-8B3F-881A837C592A}"/>
            </c:ext>
          </c:extLst>
        </c:ser>
        <c:ser>
          <c:idx val="0"/>
          <c:order val="2"/>
          <c:tx>
            <c:v>2024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PORTALI!$B$302:$AA$302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8-4EE9-8B3F-881A837C592A}"/>
            </c:ext>
          </c:extLst>
        </c:ser>
        <c:ser>
          <c:idx val="1"/>
          <c:order val="3"/>
          <c:tx>
            <c:v>2025</c:v>
          </c:tx>
          <c:spPr>
            <a:ln w="34925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PORTALI!$B$339:$AA$339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8-4EE9-8B3F-881A837C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2022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PORTALI!$B$248:$AA$248</c:f>
              <c:numCache>
                <c:formatCode>General</c:formatCode>
                <c:ptCount val="26"/>
                <c:pt idx="0">
                  <c:v>24</c:v>
                </c:pt>
                <c:pt idx="1">
                  <c:v>10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31</c:v>
                </c:pt>
                <c:pt idx="12">
                  <c:v>14</c:v>
                </c:pt>
                <c:pt idx="13">
                  <c:v>8</c:v>
                </c:pt>
                <c:pt idx="14">
                  <c:v>44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D-4A93-97C8-FDE6FA23540E}"/>
            </c:ext>
          </c:extLst>
        </c:ser>
        <c:ser>
          <c:idx val="0"/>
          <c:order val="1"/>
          <c:tx>
            <c:v>2023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val>
            <c:numRef>
              <c:f>PORTALI!$B$281:$AA$281</c:f>
              <c:numCache>
                <c:formatCode>General</c:formatCode>
                <c:ptCount val="2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24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19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15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6</c:v>
                </c:pt>
                <c:pt idx="22">
                  <c:v>7</c:v>
                </c:pt>
                <c:pt idx="23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32D-4A93-97C8-FDE6FA23540E}"/>
            </c:ext>
          </c:extLst>
        </c:ser>
        <c:ser>
          <c:idx val="1"/>
          <c:order val="2"/>
          <c:tx>
            <c:v>2024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PORTALI!$B$318:$AA$318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D-4A93-97C8-FDE6FA23540E}"/>
            </c:ext>
          </c:extLst>
        </c:ser>
        <c:ser>
          <c:idx val="2"/>
          <c:order val="3"/>
          <c:tx>
            <c:v>2025</c:v>
          </c:tx>
          <c:spPr>
            <a:ln w="34925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val>
            <c:numRef>
              <c:f>PORTALI!$B$355:$AA$355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D-4A93-97C8-FDE6FA23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2023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val>
            <c:numRef>
              <c:f>PORTALI!$B$265:$AA$265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25</c:v>
                </c:pt>
                <c:pt idx="15">
                  <c:v>12</c:v>
                </c:pt>
                <c:pt idx="16">
                  <c:v>16</c:v>
                </c:pt>
                <c:pt idx="17">
                  <c:v>9</c:v>
                </c:pt>
                <c:pt idx="18">
                  <c:v>18</c:v>
                </c:pt>
                <c:pt idx="19">
                  <c:v>14</c:v>
                </c:pt>
                <c:pt idx="20">
                  <c:v>19</c:v>
                </c:pt>
                <c:pt idx="21">
                  <c:v>19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5-4564-B997-6EDA294E0E22}"/>
            </c:ext>
          </c:extLst>
        </c:ser>
        <c:ser>
          <c:idx val="0"/>
          <c:order val="1"/>
          <c:tx>
            <c:v>2024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PORTALI!$B$302:$AA$302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5-4564-B997-6EDA294E0E22}"/>
            </c:ext>
          </c:extLst>
        </c:ser>
        <c:ser>
          <c:idx val="1"/>
          <c:order val="2"/>
          <c:tx>
            <c:v>2025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PORTALI!$B$339:$AA$339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5-4564-B997-6EDA294E0E22}"/>
            </c:ext>
          </c:extLst>
        </c:ser>
        <c:ser>
          <c:idx val="2"/>
          <c:order val="3"/>
          <c:tx>
            <c:v>2026</c:v>
          </c:tx>
          <c:spPr>
            <a:ln w="34925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PORTALI!$B$376:$AA$376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5-4564-B997-6EDA294E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val>
            <c:numRef>
              <c:f>PORTALI!$B$281:$AA$281</c:f>
              <c:numCache>
                <c:formatCode>General</c:formatCode>
                <c:ptCount val="2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24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19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15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6</c:v>
                </c:pt>
                <c:pt idx="22">
                  <c:v>7</c:v>
                </c:pt>
                <c:pt idx="23">
                  <c:v>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3C7-4306-AABC-5507499FCAD1}"/>
            </c:ext>
          </c:extLst>
        </c:ser>
        <c:ser>
          <c:idx val="1"/>
          <c:order val="1"/>
          <c:tx>
            <c:v>2024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PORTALI!$B$318:$AA$318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7-4306-AABC-5507499FCAD1}"/>
            </c:ext>
          </c:extLst>
        </c:ser>
        <c:ser>
          <c:idx val="2"/>
          <c:order val="2"/>
          <c:tx>
            <c:v>2025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PORTALI!$B$355:$AA$355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7-4306-AABC-5507499FCAD1}"/>
            </c:ext>
          </c:extLst>
        </c:ser>
        <c:ser>
          <c:idx val="3"/>
          <c:order val="3"/>
          <c:tx>
            <c:v>2026</c:v>
          </c:tx>
          <c:spPr>
            <a:ln w="34925">
              <a:solidFill>
                <a:srgbClr val="00B050">
                  <a:alpha val="86000"/>
                </a:srgbClr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PORTALI!$B$392:$AA$392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7-4306-AABC-5507499F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C-4CCB-8911-C75CD9D20ACC}"/>
              </c:ext>
            </c:extLst>
          </c:dPt>
          <c:dPt>
            <c:idx val="1"/>
            <c:bubble3D val="0"/>
            <c:spPr>
              <a:solidFill>
                <a:srgbClr val="FEC2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C-4CCB-8911-C75CD9D20ACC}"/>
              </c:ext>
            </c:extLst>
          </c:dPt>
          <c:dPt>
            <c:idx val="2"/>
            <c:bubble3D val="0"/>
            <c:spPr>
              <a:solidFill>
                <a:srgbClr val="69EDD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C-4CCB-8911-C75CD9D20ACC}"/>
              </c:ext>
            </c:extLst>
          </c:dPt>
          <c:dPt>
            <c:idx val="3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FC-4CCB-8911-C75CD9D20ACC}"/>
              </c:ext>
            </c:extLst>
          </c:dPt>
          <c:dPt>
            <c:idx val="4"/>
            <c:bubble3D val="0"/>
            <c:spPr>
              <a:solidFill>
                <a:srgbClr val="D4E90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FC-4CCB-8911-C75CD9D20ACC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FC-4CCB-8911-C75CD9D20ACC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FC-4CCB-8911-C75CD9D20A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FC-4CCB-8911-C75CD9D20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Biennali'!$K$4:$K$11</c:f>
              <c:numCache>
                <c:formatCode>General</c:formatCode>
                <c:ptCount val="8"/>
                <c:pt idx="0">
                  <c:v>135</c:v>
                </c:pt>
                <c:pt idx="1">
                  <c:v>192</c:v>
                </c:pt>
                <c:pt idx="2">
                  <c:v>41</c:v>
                </c:pt>
                <c:pt idx="3">
                  <c:v>88</c:v>
                </c:pt>
                <c:pt idx="4">
                  <c:v>28</c:v>
                </c:pt>
                <c:pt idx="5">
                  <c:v>82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74-4DAC-9F70-29DF58C5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PORTALI!$B$29:$AA$29</c:f>
              <c:numCache>
                <c:formatCode>General</c:formatCode>
                <c:ptCount val="26"/>
                <c:pt idx="0">
                  <c:v>8</c:v>
                </c:pt>
                <c:pt idx="1">
                  <c:v>7</c:v>
                </c:pt>
                <c:pt idx="2">
                  <c:v>16</c:v>
                </c:pt>
                <c:pt idx="3">
                  <c:v>18</c:v>
                </c:pt>
                <c:pt idx="4">
                  <c:v>13</c:v>
                </c:pt>
                <c:pt idx="5">
                  <c:v>22</c:v>
                </c:pt>
                <c:pt idx="6">
                  <c:v>16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14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6-4C2D-9539-76C660E76C54}"/>
            </c:ext>
          </c:extLst>
        </c:ser>
        <c:ser>
          <c:idx val="1"/>
          <c:order val="1"/>
          <c:tx>
            <c:v>2016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PORTALI!$B$59:$AA$59</c:f>
              <c:numCache>
                <c:formatCode>General</c:formatCode>
                <c:ptCount val="26"/>
                <c:pt idx="0">
                  <c:v>8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6-4C2D-9539-76C660E76C54}"/>
            </c:ext>
          </c:extLst>
        </c:ser>
        <c:ser>
          <c:idx val="2"/>
          <c:order val="2"/>
          <c:tx>
            <c:v>2017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PORTALI!$B$91:$AA$91</c:f>
              <c:numCache>
                <c:formatCode>General</c:formatCode>
                <c:ptCount val="26"/>
                <c:pt idx="0">
                  <c:v>16</c:v>
                </c:pt>
                <c:pt idx="1">
                  <c:v>20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10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12</c:v>
                </c:pt>
                <c:pt idx="10">
                  <c:v>18</c:v>
                </c:pt>
                <c:pt idx="11">
                  <c:v>19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9</c:v>
                </c:pt>
                <c:pt idx="18">
                  <c:v>12</c:v>
                </c:pt>
                <c:pt idx="19">
                  <c:v>7</c:v>
                </c:pt>
                <c:pt idx="20">
                  <c:v>17</c:v>
                </c:pt>
                <c:pt idx="21">
                  <c:v>13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6-4C2D-9539-76C660E76C54}"/>
            </c:ext>
          </c:extLst>
        </c:ser>
        <c:ser>
          <c:idx val="3"/>
          <c:order val="3"/>
          <c:tx>
            <c:v>2018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 w="6350">
                <a:solidFill>
                  <a:srgbClr val="00B050"/>
                </a:solidFill>
              </a:ln>
            </c:spPr>
          </c:marker>
          <c:val>
            <c:numRef>
              <c:f>PORTALI!$B$122:$AA$122</c:f>
              <c:numCache>
                <c:formatCode>General</c:formatCode>
                <c:ptCount val="26"/>
                <c:pt idx="0">
                  <c:v>17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21</c:v>
                </c:pt>
                <c:pt idx="5">
                  <c:v>24</c:v>
                </c:pt>
                <c:pt idx="6">
                  <c:v>11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18</c:v>
                </c:pt>
                <c:pt idx="12">
                  <c:v>15</c:v>
                </c:pt>
                <c:pt idx="13">
                  <c:v>21</c:v>
                </c:pt>
                <c:pt idx="14">
                  <c:v>9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6</c:v>
                </c:pt>
                <c:pt idx="21">
                  <c:v>12</c:v>
                </c:pt>
                <c:pt idx="22">
                  <c:v>9</c:v>
                </c:pt>
                <c:pt idx="23">
                  <c:v>8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6-4C2D-9539-76C660E7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AE-4EA8-A3B4-0C4D48CA41CD}"/>
              </c:ext>
            </c:extLst>
          </c:dPt>
          <c:dPt>
            <c:idx val="1"/>
            <c:bubble3D val="0"/>
            <c:spPr>
              <a:solidFill>
                <a:srgbClr val="FFC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E-4EA8-A3B4-0C4D48CA41CD}"/>
              </c:ext>
            </c:extLst>
          </c:dPt>
          <c:dPt>
            <c:idx val="2"/>
            <c:bubble3D val="0"/>
            <c:spPr>
              <a:solidFill>
                <a:srgbClr val="00FFD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AE-4EA8-A3B4-0C4D48CA41CD}"/>
              </c:ext>
            </c:extLst>
          </c:dPt>
          <c:dPt>
            <c:idx val="3"/>
            <c:bubble3D val="0"/>
            <c:spPr>
              <a:solidFill>
                <a:srgbClr val="94C4D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AE-4EA8-A3B4-0C4D48CA41CD}"/>
              </c:ext>
            </c:extLst>
          </c:dPt>
          <c:dPt>
            <c:idx val="4"/>
            <c:bubble3D val="0"/>
            <c:spPr>
              <a:solidFill>
                <a:srgbClr val="DDEF6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AE-4EA8-A3B4-0C4D48CA41CD}"/>
              </c:ext>
            </c:extLst>
          </c:dPt>
          <c:dPt>
            <c:idx val="5"/>
            <c:bubble3D val="0"/>
            <c:spPr>
              <a:solidFill>
                <a:srgbClr val="DAEEF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AE-4EA8-A3B4-0C4D48CA41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AE-4EA8-A3B4-0C4D48CA41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AE-4EA8-A3B4-0C4D48CA4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Biennali'!$B$4:$B$11</c:f>
              <c:numCache>
                <c:formatCode>General</c:formatCode>
                <c:ptCount val="8"/>
                <c:pt idx="0">
                  <c:v>139</c:v>
                </c:pt>
                <c:pt idx="1">
                  <c:v>176</c:v>
                </c:pt>
                <c:pt idx="2">
                  <c:v>95</c:v>
                </c:pt>
                <c:pt idx="3">
                  <c:v>39</c:v>
                </c:pt>
                <c:pt idx="4">
                  <c:v>34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11-4F9C-BE68-0DBF3B66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ABE00"/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94-4BCE-BFAC-662188776459}"/>
              </c:ext>
            </c:extLst>
          </c:dPt>
          <c:dPt>
            <c:idx val="1"/>
            <c:bubble3D val="0"/>
            <c:spPr>
              <a:solidFill>
                <a:srgbClr val="FEC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4-4BCE-BFAC-662188776459}"/>
              </c:ext>
            </c:extLst>
          </c:dPt>
          <c:dPt>
            <c:idx val="2"/>
            <c:bubble3D val="0"/>
            <c:spPr>
              <a:solidFill>
                <a:srgbClr val="79E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4-4BCE-BFAC-662188776459}"/>
              </c:ext>
            </c:extLst>
          </c:dPt>
          <c:dPt>
            <c:idx val="3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94-4BCE-BFAC-662188776459}"/>
              </c:ext>
            </c:extLst>
          </c:dPt>
          <c:dPt>
            <c:idx val="4"/>
            <c:bubble3D val="0"/>
            <c:spPr>
              <a:solidFill>
                <a:srgbClr val="C1D2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94-4BCE-BFAC-662188776459}"/>
              </c:ext>
            </c:extLst>
          </c:dPt>
          <c:dPt>
            <c:idx val="5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4-4BCE-BFAC-662188776459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94-4BCE-BFAC-6621887764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4-4BCE-BFAC-6621887764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94-4BCE-BFAC-662188776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Biennali'!$K$66:$K$74</c:f>
              <c:numCache>
                <c:formatCode>General</c:formatCode>
                <c:ptCount val="9"/>
                <c:pt idx="0">
                  <c:v>162</c:v>
                </c:pt>
                <c:pt idx="1">
                  <c:v>265</c:v>
                </c:pt>
                <c:pt idx="2">
                  <c:v>93</c:v>
                </c:pt>
                <c:pt idx="3">
                  <c:v>203</c:v>
                </c:pt>
                <c:pt idx="4">
                  <c:v>52</c:v>
                </c:pt>
                <c:pt idx="5">
                  <c:v>53</c:v>
                </c:pt>
                <c:pt idx="6">
                  <c:v>37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4-4BCE-BFAC-6621887764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B-97E3-4116-8787-F30EFEB21DCB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</c:spPr>
            <c:extLst>
              <c:ext xmlns:c16="http://schemas.microsoft.com/office/drawing/2014/chart" uri="{C3380CC4-5D6E-409C-BE32-E72D297353CC}">
                <c16:uniqueId val="{00000026-97E3-4116-8787-F30EFEB21DCB}"/>
              </c:ext>
            </c:extLst>
          </c:dPt>
          <c:dPt>
            <c:idx val="2"/>
            <c:bubble3D val="0"/>
            <c:spPr>
              <a:solidFill>
                <a:srgbClr val="69EDDD"/>
              </a:solidFill>
            </c:spPr>
            <c:extLst>
              <c:ext xmlns:c16="http://schemas.microsoft.com/office/drawing/2014/chart" uri="{C3380CC4-5D6E-409C-BE32-E72D297353CC}">
                <c16:uniqueId val="{0000002C-97E3-4116-8787-F30EFEB21DCB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7-97E3-4116-8787-F30EFEB21DCB}"/>
              </c:ext>
            </c:extLst>
          </c:dPt>
          <c:dPt>
            <c:idx val="4"/>
            <c:bubble3D val="0"/>
            <c:spPr>
              <a:solidFill>
                <a:srgbClr val="CCE109"/>
              </a:solidFill>
            </c:spPr>
            <c:extLst>
              <c:ext xmlns:c16="http://schemas.microsoft.com/office/drawing/2014/chart" uri="{C3380CC4-5D6E-409C-BE32-E72D297353CC}">
                <c16:uniqueId val="{00000028-97E3-4116-8787-F30EFEB21DCB}"/>
              </c:ext>
            </c:extLst>
          </c:dPt>
          <c:dPt>
            <c:idx val="5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9-97E3-4116-8787-F30EFEB21DCB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A-97E3-4116-8787-F30EFEB21D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D-97E3-4116-8787-F30EFEB21DC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Biennali'!$B$66:$B$74</c:f>
              <c:numCache>
                <c:formatCode>General</c:formatCode>
                <c:ptCount val="9"/>
                <c:pt idx="0">
                  <c:v>126</c:v>
                </c:pt>
                <c:pt idx="1">
                  <c:v>254</c:v>
                </c:pt>
                <c:pt idx="2">
                  <c:v>2</c:v>
                </c:pt>
                <c:pt idx="3">
                  <c:v>269</c:v>
                </c:pt>
                <c:pt idx="4">
                  <c:v>37</c:v>
                </c:pt>
                <c:pt idx="5">
                  <c:v>59</c:v>
                </c:pt>
                <c:pt idx="6">
                  <c:v>28</c:v>
                </c:pt>
                <c:pt idx="7">
                  <c:v>30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E3-4116-8787-F30EFEB21D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910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F7-4CDA-ACA7-838A4CFE8F2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8F7-4CDA-ACA7-838A4CFE8F2A}"/>
              </c:ext>
            </c:extLst>
          </c:dPt>
          <c:dPt>
            <c:idx val="2"/>
            <c:bubble3D val="0"/>
            <c:spPr>
              <a:solidFill>
                <a:srgbClr val="39CC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F7-4CDA-ACA7-838A4CFE8F2A}"/>
              </c:ext>
            </c:extLst>
          </c:dPt>
          <c:dPt>
            <c:idx val="3"/>
            <c:bubble3D val="0"/>
            <c:spPr>
              <a:solidFill>
                <a:srgbClr val="1E85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8F7-4CDA-ACA7-838A4CFE8F2A}"/>
              </c:ext>
            </c:extLst>
          </c:dPt>
          <c:dPt>
            <c:idx val="4"/>
            <c:bubble3D val="0"/>
            <c:spPr>
              <a:solidFill>
                <a:srgbClr val="D6D2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F7-4CDA-ACA7-838A4CFE8F2A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8F7-4CDA-ACA7-838A4CFE8F2A}"/>
              </c:ext>
            </c:extLst>
          </c:dPt>
          <c:dPt>
            <c:idx val="6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F7-4CDA-ACA7-838A4CFE8F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8F7-4CDA-ACA7-838A4CFE8F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F7-4CDA-ACA7-838A4CFE8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Biennali'!$K$101:$K$109</c:f>
              <c:numCache>
                <c:formatCode>General</c:formatCode>
                <c:ptCount val="9"/>
                <c:pt idx="0">
                  <c:v>80</c:v>
                </c:pt>
                <c:pt idx="1">
                  <c:v>283</c:v>
                </c:pt>
                <c:pt idx="2">
                  <c:v>151</c:v>
                </c:pt>
                <c:pt idx="3">
                  <c:v>230</c:v>
                </c:pt>
                <c:pt idx="4">
                  <c:v>37</c:v>
                </c:pt>
                <c:pt idx="5">
                  <c:v>54</c:v>
                </c:pt>
                <c:pt idx="6">
                  <c:v>52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F7-4CDA-ACA7-838A4CFE8F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1A5-43B6-A959-FC1D9EC2620E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A5-43B6-A959-FC1D9EC2620E}"/>
              </c:ext>
            </c:extLst>
          </c:dPt>
          <c:dPt>
            <c:idx val="2"/>
            <c:bubble3D val="0"/>
            <c:spPr>
              <a:solidFill>
                <a:srgbClr val="69E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A5-43B6-A959-FC1D9EC2620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1A5-43B6-A959-FC1D9EC2620E}"/>
              </c:ext>
            </c:extLst>
          </c:dPt>
          <c:dPt>
            <c:idx val="4"/>
            <c:bubble3D val="0"/>
            <c:spPr>
              <a:solidFill>
                <a:srgbClr val="C5D9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A5-43B6-A959-FC1D9EC2620E}"/>
              </c:ext>
            </c:extLst>
          </c:dPt>
          <c:dPt>
            <c:idx val="5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1A5-43B6-A959-FC1D9EC2620E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A5-43B6-A959-FC1D9EC262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1A5-43B6-A959-FC1D9EC262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A5-43B6-A959-FC1D9EC262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Biennali'!$B$101:$B$109</c:f>
              <c:numCache>
                <c:formatCode>General</c:formatCode>
                <c:ptCount val="9"/>
                <c:pt idx="0">
                  <c:v>162</c:v>
                </c:pt>
                <c:pt idx="1">
                  <c:v>265</c:v>
                </c:pt>
                <c:pt idx="2">
                  <c:v>93</c:v>
                </c:pt>
                <c:pt idx="3">
                  <c:v>203</c:v>
                </c:pt>
                <c:pt idx="4">
                  <c:v>52</c:v>
                </c:pt>
                <c:pt idx="5">
                  <c:v>53</c:v>
                </c:pt>
                <c:pt idx="6">
                  <c:v>37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A5-43B6-A959-FC1D9EC262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BB-40B5-94AA-0630699550C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ABB-40B5-94AA-0630699550C5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BB-40B5-94AA-0630699550C5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ABB-40B5-94AA-0630699550C5}"/>
              </c:ext>
            </c:extLst>
          </c:dPt>
          <c:dPt>
            <c:idx val="4"/>
            <c:bubble3D val="0"/>
            <c:spPr>
              <a:solidFill>
                <a:srgbClr val="C1D2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BB-40B5-94AA-0630699550C5}"/>
              </c:ext>
            </c:extLst>
          </c:dPt>
          <c:dPt>
            <c:idx val="5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ABB-40B5-94AA-0630699550C5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ABB-40B5-94AA-0630699550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ABB-40B5-94AA-0630699550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ABB-40B5-94AA-063069955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Biennali'!$K$136:$K$144</c:f>
              <c:numCache>
                <c:formatCode>General</c:formatCode>
                <c:ptCount val="9"/>
                <c:pt idx="0">
                  <c:v>30</c:v>
                </c:pt>
                <c:pt idx="1">
                  <c:v>226</c:v>
                </c:pt>
                <c:pt idx="2">
                  <c:v>191</c:v>
                </c:pt>
                <c:pt idx="3">
                  <c:v>190</c:v>
                </c:pt>
                <c:pt idx="4">
                  <c:v>42</c:v>
                </c:pt>
                <c:pt idx="5">
                  <c:v>92</c:v>
                </c:pt>
                <c:pt idx="6">
                  <c:v>108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BB-40B5-94AA-0630699550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AF-4DD0-BC91-BEB12509669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8AF-4DD0-BC91-BEB125096691}"/>
              </c:ext>
            </c:extLst>
          </c:dPt>
          <c:dPt>
            <c:idx val="2"/>
            <c:bubble3D val="0"/>
            <c:spPr>
              <a:solidFill>
                <a:srgbClr val="69E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AF-4DD0-BC91-BEB125096691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8AF-4DD0-BC91-BEB125096691}"/>
              </c:ext>
            </c:extLst>
          </c:dPt>
          <c:dPt>
            <c:idx val="4"/>
            <c:bubble3D val="0"/>
            <c:spPr>
              <a:solidFill>
                <a:srgbClr val="F1EB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AF-4DD0-BC91-BEB1250966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8AF-4DD0-BC91-BEB125096691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AF-4DD0-BC91-BEB1250966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8AF-4DD0-BC91-BEB1250966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AF-4DD0-BC91-BEB125096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Biennali'!$B$136:$B$144</c:f>
              <c:numCache>
                <c:formatCode>General</c:formatCode>
                <c:ptCount val="9"/>
                <c:pt idx="0">
                  <c:v>80</c:v>
                </c:pt>
                <c:pt idx="1">
                  <c:v>283</c:v>
                </c:pt>
                <c:pt idx="2">
                  <c:v>151</c:v>
                </c:pt>
                <c:pt idx="3">
                  <c:v>230</c:v>
                </c:pt>
                <c:pt idx="4">
                  <c:v>37</c:v>
                </c:pt>
                <c:pt idx="5">
                  <c:v>54</c:v>
                </c:pt>
                <c:pt idx="6">
                  <c:v>52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8AF-4DD0-BC91-BEB1250966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9525"/>
          </c:spPr>
          <c:dPt>
            <c:idx val="0"/>
            <c:bubble3D val="0"/>
            <c:spPr>
              <a:solidFill>
                <a:srgbClr val="EEA00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456-4274-AADA-C028960D058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56-4274-AADA-C028960D058E}"/>
              </c:ext>
            </c:extLst>
          </c:dPt>
          <c:dPt>
            <c:idx val="2"/>
            <c:bubble3D val="0"/>
            <c:spPr>
              <a:solidFill>
                <a:srgbClr val="CAC33E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456-4274-AADA-C028960D058E}"/>
              </c:ext>
            </c:extLst>
          </c:dPt>
          <c:dPt>
            <c:idx val="3"/>
            <c:bubble3D val="0"/>
            <c:spPr>
              <a:solidFill>
                <a:srgbClr val="A3CF3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56-4274-AADA-C028960D058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456-4274-AADA-C028960D058E}"/>
              </c:ext>
            </c:extLst>
          </c:dPt>
          <c:dPt>
            <c:idx val="5"/>
            <c:bubble3D val="0"/>
            <c:spPr>
              <a:solidFill>
                <a:srgbClr val="2A787A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13-4DAF-ACB2-8AD9BB99A2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13-4DAF-ACB2-8AD9BB99A2D2}"/>
              </c:ext>
            </c:extLst>
          </c:dPt>
          <c:dPt>
            <c:idx val="7"/>
            <c:bubble3D val="0"/>
            <c:spPr>
              <a:solidFill>
                <a:srgbClr val="3BB8D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13-4DAF-ACB2-8AD9BB99A2D2}"/>
              </c:ext>
            </c:extLst>
          </c:dPt>
          <c:dPt>
            <c:idx val="8"/>
            <c:bubble3D val="0"/>
            <c:spPr>
              <a:solidFill>
                <a:srgbClr val="B4AEDA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13-4DAF-ACB2-8AD9BB99A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Biennali'!$K$201:$K$209</c:f>
              <c:numCache>
                <c:formatCode>General</c:formatCode>
                <c:ptCount val="9"/>
                <c:pt idx="0">
                  <c:v>152</c:v>
                </c:pt>
                <c:pt idx="1">
                  <c:v>151</c:v>
                </c:pt>
                <c:pt idx="2">
                  <c:v>120</c:v>
                </c:pt>
                <c:pt idx="3">
                  <c:v>57</c:v>
                </c:pt>
                <c:pt idx="4">
                  <c:v>98</c:v>
                </c:pt>
                <c:pt idx="5">
                  <c:v>133</c:v>
                </c:pt>
                <c:pt idx="6">
                  <c:v>15</c:v>
                </c:pt>
                <c:pt idx="7">
                  <c:v>46</c:v>
                </c:pt>
                <c:pt idx="8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56-4274-AADA-C028960D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9525"/>
          </c:spPr>
          <c:dPt>
            <c:idx val="0"/>
            <c:bubble3D val="0"/>
            <c:spPr>
              <a:solidFill>
                <a:srgbClr val="C0000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DB-4086-B5F6-8E64FCB40F3D}"/>
              </c:ext>
            </c:extLst>
          </c:dPt>
          <c:dPt>
            <c:idx val="1"/>
            <c:bubble3D val="0"/>
            <c:spPr>
              <a:solidFill>
                <a:srgbClr val="E8922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9DB-4086-B5F6-8E64FCB40F3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DB-4086-B5F6-8E64FCB40F3D}"/>
              </c:ext>
            </c:extLst>
          </c:dPt>
          <c:dPt>
            <c:idx val="3"/>
            <c:bubble3D val="0"/>
            <c:spPr>
              <a:solidFill>
                <a:srgbClr val="A3CF3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9DB-4086-B5F6-8E64FCB40F3D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9DB-4086-B5F6-8E64FCB40F3D}"/>
              </c:ext>
            </c:extLst>
          </c:dPt>
          <c:dPt>
            <c:idx val="5"/>
            <c:bubble3D val="0"/>
            <c:spPr>
              <a:solidFill>
                <a:srgbClr val="7CD09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6-4646-A19B-B8736898250C}"/>
              </c:ext>
            </c:extLst>
          </c:dPt>
          <c:dPt>
            <c:idx val="6"/>
            <c:bubble3D val="0"/>
            <c:spPr>
              <a:solidFill>
                <a:srgbClr val="29909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6-4646-A19B-B8736898250C}"/>
              </c:ext>
            </c:extLst>
          </c:dPt>
          <c:dPt>
            <c:idx val="7"/>
            <c:bubble3D val="0"/>
            <c:spPr>
              <a:solidFill>
                <a:srgbClr val="3BB8D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6-4646-A19B-B8736898250C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6-4646-A19B-B8736898250C}"/>
              </c:ext>
            </c:extLst>
          </c:dPt>
          <c:dPt>
            <c:idx val="9"/>
            <c:bubble3D val="0"/>
            <c:spPr>
              <a:solidFill>
                <a:srgbClr val="B4AEDA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56-4646-A19B-B873689825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Biennali'!$B$201:$B$210</c:f>
              <c:numCache>
                <c:formatCode>General</c:formatCode>
                <c:ptCount val="10"/>
                <c:pt idx="0">
                  <c:v>38</c:v>
                </c:pt>
                <c:pt idx="1">
                  <c:v>293</c:v>
                </c:pt>
                <c:pt idx="2">
                  <c:v>236</c:v>
                </c:pt>
                <c:pt idx="3">
                  <c:v>190</c:v>
                </c:pt>
                <c:pt idx="4">
                  <c:v>109</c:v>
                </c:pt>
                <c:pt idx="5">
                  <c:v>132</c:v>
                </c:pt>
                <c:pt idx="6">
                  <c:v>271</c:v>
                </c:pt>
                <c:pt idx="7">
                  <c:v>11</c:v>
                </c:pt>
                <c:pt idx="8">
                  <c:v>70</c:v>
                </c:pt>
                <c:pt idx="9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DB-4086-B5F6-8E64FCB4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EEA00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4-4AF9-B27A-AA89B2C1979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4-4AF9-B27A-AA89B2C19795}"/>
              </c:ext>
            </c:extLst>
          </c:dPt>
          <c:dPt>
            <c:idx val="2"/>
            <c:bubble3D val="0"/>
            <c:spPr>
              <a:solidFill>
                <a:srgbClr val="A3CF35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4-4AF9-B27A-AA89B2C1979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04-4AF9-B27A-AA89B2C1979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04-4AF9-B27A-AA89B2C19795}"/>
              </c:ext>
            </c:extLst>
          </c:dPt>
          <c:dPt>
            <c:idx val="5"/>
            <c:bubble3D val="0"/>
            <c:spPr>
              <a:solidFill>
                <a:srgbClr val="0C5CB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04-4AF9-B27A-AA89B2C1979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04-4AF9-B27A-AA89B2C19795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04-4AF9-B27A-AA89B2C19795}"/>
              </c:ext>
            </c:extLst>
          </c:dPt>
          <c:dPt>
            <c:idx val="8"/>
            <c:bubble3D val="0"/>
            <c:spPr>
              <a:solidFill>
                <a:srgbClr val="AC66E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04-4AF9-B27A-AA89B2C19795}"/>
              </c:ext>
            </c:extLst>
          </c:dPt>
          <c:dPt>
            <c:idx val="9"/>
            <c:bubble3D val="0"/>
            <c:spPr>
              <a:solidFill>
                <a:srgbClr val="BA4B0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04-4AF9-B27A-AA89B2C19795}"/>
              </c:ext>
            </c:extLst>
          </c:dPt>
          <c:dPt>
            <c:idx val="10"/>
            <c:bubble3D val="0"/>
            <c:spPr>
              <a:solidFill>
                <a:srgbClr val="BA4B0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04-4AF9-B27A-AA89B2C19795}"/>
              </c:ext>
            </c:extLst>
          </c:dPt>
          <c:dPt>
            <c:idx val="1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04-4AF9-B27A-AA89B2C19795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0C50FD1E-82D3-4CA7-8D8F-4602591E5A78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204-4AF9-B27A-AA89B2C197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236D47-D0A2-4159-8FDB-7B24CE57E6DA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204-4AF9-B27A-AA89B2C197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DB3077-E3D5-4D4D-ABB6-5CE996B23B98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204-4AF9-B27A-AA89B2C197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E5D016-6A50-4D00-833D-02625717A6F0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204-4AF9-B27A-AA89B2C197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3D6548-9C11-479A-BCFB-A3A8B7037715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1204-4AF9-B27A-AA89B2C197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EB58E7A-7B0A-4D03-AE75-B8C387B6D073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1204-4AF9-B27A-AA89B2C197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70EBF34-1C1A-4814-B806-7EBD073F8240}" type="PERCENTAGE">
                      <a:rPr lang="en-US"/>
                      <a:pPr/>
                      <a:t>[PERCENTAGE]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1204-4AF9-B27A-AA89B2C19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Biennali'!$K$228:$K$239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41</c:v>
                </c:pt>
                <c:pt idx="4">
                  <c:v>81</c:v>
                </c:pt>
                <c:pt idx="5">
                  <c:v>85</c:v>
                </c:pt>
                <c:pt idx="6">
                  <c:v>4</c:v>
                </c:pt>
                <c:pt idx="7">
                  <c:v>45</c:v>
                </c:pt>
                <c:pt idx="8">
                  <c:v>48</c:v>
                </c:pt>
                <c:pt idx="9">
                  <c:v>8</c:v>
                </c:pt>
                <c:pt idx="10">
                  <c:v>14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1B-45D0-98AE-480DE5BC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2016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PORTALI!$B$45:$AA$45</c:f>
              <c:numCache>
                <c:formatCode>General</c:formatCode>
                <c:ptCount val="26"/>
                <c:pt idx="0">
                  <c:v>0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12</c:v>
                </c:pt>
                <c:pt idx="15">
                  <c:v>16</c:v>
                </c:pt>
                <c:pt idx="16">
                  <c:v>15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20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C-49DC-8596-FA3B7EFACEDC}"/>
            </c:ext>
          </c:extLst>
        </c:ser>
        <c:ser>
          <c:idx val="2"/>
          <c:order val="1"/>
          <c:tx>
            <c:v>2017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PORTALI!$B$76:$AA$76</c:f>
              <c:numCache>
                <c:formatCode>General</c:formatCode>
                <c:ptCount val="26"/>
                <c:pt idx="0">
                  <c:v>16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19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26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C-49DC-8596-FA3B7EFACEDC}"/>
            </c:ext>
          </c:extLst>
        </c:ser>
        <c:ser>
          <c:idx val="3"/>
          <c:order val="2"/>
          <c:tx>
            <c:v>2018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noFill/>
              </a:ln>
              <a:effectLst/>
            </c:spPr>
          </c:marker>
          <c:val>
            <c:numRef>
              <c:f>PORTALI!$B$107:$AA$107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9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22</c:v>
                </c:pt>
                <c:pt idx="16">
                  <c:v>11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12</c:v>
                </c:pt>
                <c:pt idx="21">
                  <c:v>11</c:v>
                </c:pt>
                <c:pt idx="22">
                  <c:v>18</c:v>
                </c:pt>
                <c:pt idx="23">
                  <c:v>15</c:v>
                </c:pt>
                <c:pt idx="24">
                  <c:v>22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C-49DC-8596-FA3B7EFACEDC}"/>
            </c:ext>
          </c:extLst>
        </c:ser>
        <c:ser>
          <c:idx val="0"/>
          <c:order val="3"/>
          <c:tx>
            <c:v>2019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PORTALI!$B$138:$AA$138</c:f>
              <c:numCache>
                <c:formatCode>General</c:formatCode>
                <c:ptCount val="26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20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15</c:v>
                </c:pt>
                <c:pt idx="13">
                  <c:v>22</c:v>
                </c:pt>
                <c:pt idx="14">
                  <c:v>26</c:v>
                </c:pt>
                <c:pt idx="15">
                  <c:v>11</c:v>
                </c:pt>
                <c:pt idx="16">
                  <c:v>37</c:v>
                </c:pt>
                <c:pt idx="17">
                  <c:v>20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C-49DC-8596-FA3B7EFA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EA00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BB-4FB1-8602-F08E603B1B4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BB-4FB1-8602-F08E603B1B4D}"/>
              </c:ext>
            </c:extLst>
          </c:dPt>
          <c:dPt>
            <c:idx val="2"/>
            <c:bubble3D val="0"/>
            <c:spPr>
              <a:solidFill>
                <a:srgbClr val="91BA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BB-4FB1-8602-F08E603B1B4D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BB-4FB1-8602-F08E603B1B4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BB-4FB1-8602-F08E603B1B4D}"/>
              </c:ext>
            </c:extLst>
          </c:dPt>
          <c:dPt>
            <c:idx val="5"/>
            <c:bubble3D val="0"/>
            <c:spPr>
              <a:solidFill>
                <a:srgbClr val="247A9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BB-4FB1-8602-F08E603B1B4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BB-4FB1-8602-F08E603B1B4D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BB-4FB1-8602-F08E603B1B4D}"/>
              </c:ext>
            </c:extLst>
          </c:dPt>
          <c:dPt>
            <c:idx val="8"/>
            <c:bubble3D val="0"/>
            <c:spPr>
              <a:solidFill>
                <a:srgbClr val="AC66E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BB-4FB1-8602-F08E603B1B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Biennali'!$B$228:$B$236</c:f>
              <c:numCache>
                <c:formatCode>General</c:formatCode>
                <c:ptCount val="9"/>
                <c:pt idx="0">
                  <c:v>152</c:v>
                </c:pt>
                <c:pt idx="1">
                  <c:v>151</c:v>
                </c:pt>
                <c:pt idx="2">
                  <c:v>120</c:v>
                </c:pt>
                <c:pt idx="3">
                  <c:v>57</c:v>
                </c:pt>
                <c:pt idx="4">
                  <c:v>98</c:v>
                </c:pt>
                <c:pt idx="5">
                  <c:v>133</c:v>
                </c:pt>
                <c:pt idx="6">
                  <c:v>15</c:v>
                </c:pt>
                <c:pt idx="7">
                  <c:v>46</c:v>
                </c:pt>
                <c:pt idx="8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9D-49DC-83DE-78BC160805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51-4546-B146-5C5FD51323B0}"/>
              </c:ext>
            </c:extLst>
          </c:dPt>
          <c:dPt>
            <c:idx val="1"/>
            <c:bubble3D val="0"/>
            <c:spPr>
              <a:solidFill>
                <a:srgbClr val="EEB5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1-4546-B146-5C5FD51323B0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51-4546-B146-5C5FD51323B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51-4546-B146-5C5FD51323B0}"/>
              </c:ext>
            </c:extLst>
          </c:dPt>
          <c:dPt>
            <c:idx val="4"/>
            <c:bubble3D val="0"/>
            <c:spPr>
              <a:solidFill>
                <a:srgbClr val="C1D2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51-4546-B146-5C5FD51323B0}"/>
              </c:ext>
            </c:extLst>
          </c:dPt>
          <c:dPt>
            <c:idx val="5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51-4546-B146-5C5FD51323B0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51-4546-B146-5C5FD51323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51-4546-B146-5C5FD51323B0}"/>
              </c:ext>
            </c:extLst>
          </c:dPt>
          <c:dPt>
            <c:idx val="8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51-4546-B146-5C5FD5132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Biennali'!$K$31:$K$39</c:f>
              <c:numCache>
                <c:formatCode>General</c:formatCode>
                <c:ptCount val="9"/>
                <c:pt idx="0">
                  <c:v>126</c:v>
                </c:pt>
                <c:pt idx="1">
                  <c:v>254</c:v>
                </c:pt>
                <c:pt idx="2">
                  <c:v>2</c:v>
                </c:pt>
                <c:pt idx="3">
                  <c:v>269</c:v>
                </c:pt>
                <c:pt idx="4">
                  <c:v>37</c:v>
                </c:pt>
                <c:pt idx="5">
                  <c:v>59</c:v>
                </c:pt>
                <c:pt idx="6">
                  <c:v>28</c:v>
                </c:pt>
                <c:pt idx="7">
                  <c:v>30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7-46E2-8E4C-3E582A90BC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8CC4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BAB-4F07-BD6D-A20B5D04B03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AB-4F07-BD6D-A20B5D04B03F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BAB-4F07-BD6D-A20B5D04B03F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AB-4F07-BD6D-A20B5D04B03F}"/>
              </c:ext>
            </c:extLst>
          </c:dPt>
          <c:dPt>
            <c:idx val="4"/>
            <c:bubble3D val="0"/>
            <c:spPr>
              <a:solidFill>
                <a:srgbClr val="BDD92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BAB-4F07-BD6D-A20B5D04B03F}"/>
              </c:ext>
            </c:extLst>
          </c:dPt>
          <c:dPt>
            <c:idx val="5"/>
            <c:bubble3D val="0"/>
            <c:spPr>
              <a:solidFill>
                <a:srgbClr val="ECB6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AB-4F07-BD6D-A20B5D04B03F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BAB-4F07-BD6D-A20B5D04B0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BAB-4F07-BD6D-A20B5D04B0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Biennali'!$B$31:$B$38</c:f>
              <c:numCache>
                <c:formatCode>General</c:formatCode>
                <c:ptCount val="8"/>
                <c:pt idx="0">
                  <c:v>135</c:v>
                </c:pt>
                <c:pt idx="1">
                  <c:v>192</c:v>
                </c:pt>
                <c:pt idx="2">
                  <c:v>41</c:v>
                </c:pt>
                <c:pt idx="3">
                  <c:v>88</c:v>
                </c:pt>
                <c:pt idx="4">
                  <c:v>28</c:v>
                </c:pt>
                <c:pt idx="5">
                  <c:v>82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AB-4F07-BD6D-A20B5D04B03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910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D9-40D1-A2C9-84750E4FE78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FD9-40D1-A2C9-84750E4FE789}"/>
              </c:ext>
            </c:extLst>
          </c:dPt>
          <c:dPt>
            <c:idx val="2"/>
            <c:bubble3D val="0"/>
            <c:spPr>
              <a:solidFill>
                <a:srgbClr val="39CC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D9-40D1-A2C9-84750E4FE789}"/>
              </c:ext>
            </c:extLst>
          </c:dPt>
          <c:dPt>
            <c:idx val="3"/>
            <c:bubble3D val="0"/>
            <c:spPr>
              <a:solidFill>
                <a:srgbClr val="0988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FD9-40D1-A2C9-84750E4FE789}"/>
              </c:ext>
            </c:extLst>
          </c:dPt>
          <c:dPt>
            <c:idx val="4"/>
            <c:bubble3D val="0"/>
            <c:spPr>
              <a:solidFill>
                <a:srgbClr val="D6D2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D9-40D1-A2C9-84750E4FE789}"/>
              </c:ext>
            </c:extLst>
          </c:dPt>
          <c:dPt>
            <c:idx val="5"/>
            <c:bubble3D val="0"/>
            <c:spPr>
              <a:solidFill>
                <a:srgbClr val="DBAD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FD9-40D1-A2C9-84750E4FE789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FD9-40D1-A2C9-84750E4FE789}"/>
              </c:ext>
            </c:extLst>
          </c:dPt>
          <c:dPt>
            <c:idx val="7"/>
            <c:bubble3D val="0"/>
            <c:spPr>
              <a:solidFill>
                <a:srgbClr val="EF946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FD9-40D1-A2C9-84750E4FE7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FD9-40D1-A2C9-84750E4FE7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Biennali'!$B$168:$B$176</c:f>
              <c:numCache>
                <c:formatCode>General</c:formatCode>
                <c:ptCount val="9"/>
                <c:pt idx="0">
                  <c:v>30</c:v>
                </c:pt>
                <c:pt idx="1">
                  <c:v>226</c:v>
                </c:pt>
                <c:pt idx="2">
                  <c:v>191</c:v>
                </c:pt>
                <c:pt idx="3">
                  <c:v>190</c:v>
                </c:pt>
                <c:pt idx="4">
                  <c:v>42</c:v>
                </c:pt>
                <c:pt idx="5">
                  <c:v>92</c:v>
                </c:pt>
                <c:pt idx="6">
                  <c:v>108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9-40D1-A2C9-84750E4FE7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E9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0AE-4117-862F-DD421CF2440E}"/>
              </c:ext>
            </c:extLst>
          </c:dPt>
          <c:dPt>
            <c:idx val="1"/>
            <c:bubble3D val="0"/>
            <c:spPr>
              <a:solidFill>
                <a:srgbClr val="FFA41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0AE-4117-862F-DD421CF2440E}"/>
              </c:ext>
            </c:extLst>
          </c:dPt>
          <c:dPt>
            <c:idx val="2"/>
            <c:bubble3D val="0"/>
            <c:spPr>
              <a:solidFill>
                <a:srgbClr val="C6D34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0AE-4117-862F-DD421CF2440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0AE-4117-862F-DD421CF2440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0AE-4117-862F-DD421CF2440E}"/>
              </c:ext>
            </c:extLst>
          </c:dPt>
          <c:dPt>
            <c:idx val="5"/>
            <c:bubble3D val="0"/>
            <c:spPr>
              <a:solidFill>
                <a:srgbClr val="317F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0AE-4117-862F-DD421CF2440E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0AE-4117-862F-DD421CF2440E}"/>
              </c:ext>
            </c:extLst>
          </c:dPt>
          <c:dPt>
            <c:idx val="7"/>
            <c:bubble3D val="0"/>
            <c:spPr>
              <a:solidFill>
                <a:srgbClr val="009B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0AE-4117-862F-DD421CF2440E}"/>
              </c:ext>
            </c:extLst>
          </c:dPt>
          <c:dPt>
            <c:idx val="8"/>
            <c:bubble3D val="0"/>
            <c:spPr>
              <a:solidFill>
                <a:srgbClr val="4989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0AE-4117-862F-DD421CF2440E}"/>
              </c:ext>
            </c:extLst>
          </c:dPt>
          <c:dPt>
            <c:idx val="9"/>
            <c:bubble3D val="0"/>
            <c:spPr>
              <a:solidFill>
                <a:srgbClr val="F6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0AE-4117-862F-DD421CF2440E}"/>
              </c:ext>
            </c:extLst>
          </c:dPt>
          <c:dPt>
            <c:idx val="10"/>
            <c:bubble3D val="0"/>
            <c:spPr>
              <a:solidFill>
                <a:srgbClr val="DA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0AE-4117-862F-DD421CF2440E}"/>
              </c:ext>
            </c:extLst>
          </c:dPt>
          <c:dPt>
            <c:idx val="11"/>
            <c:bubble3D val="0"/>
            <c:spPr>
              <a:solidFill>
                <a:srgbClr val="69E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0AE-4117-862F-DD421CF244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Biennali'!$C$255:$C$266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41</c:v>
                </c:pt>
                <c:pt idx="4">
                  <c:v>81</c:v>
                </c:pt>
                <c:pt idx="5">
                  <c:v>85</c:v>
                </c:pt>
                <c:pt idx="6">
                  <c:v>4</c:v>
                </c:pt>
                <c:pt idx="7">
                  <c:v>45</c:v>
                </c:pt>
                <c:pt idx="8">
                  <c:v>14</c:v>
                </c:pt>
                <c:pt idx="9">
                  <c:v>8</c:v>
                </c:pt>
                <c:pt idx="10">
                  <c:v>14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AE-4117-862F-DD421CF244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380-41DD-8AE8-666F6D1DCF5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80-41DD-8AE8-666F6D1DCF50}"/>
              </c:ext>
            </c:extLst>
          </c:dPt>
          <c:dPt>
            <c:idx val="2"/>
            <c:bubble3D val="0"/>
            <c:spPr>
              <a:solidFill>
                <a:srgbClr val="69E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380-41DD-8AE8-666F6D1DCF50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80-41DD-8AE8-666F6D1DCF50}"/>
              </c:ext>
            </c:extLst>
          </c:dPt>
          <c:dPt>
            <c:idx val="4"/>
            <c:bubble3D val="0"/>
            <c:spPr>
              <a:solidFill>
                <a:srgbClr val="D4E9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380-41DD-8AE8-666F6D1DCF50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80-41DD-8AE8-666F6D1DCF50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380-41DD-8AE8-666F6D1DCF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80-41DD-8AE8-666F6D1DCF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380-41DD-8AE8-666F6D1DCF50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80-41DD-8AE8-666F6D1DCF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Biennali'!$K$168:$K$177</c:f>
              <c:numCache>
                <c:formatCode>General</c:formatCode>
                <c:ptCount val="10"/>
                <c:pt idx="0">
                  <c:v>38</c:v>
                </c:pt>
                <c:pt idx="1">
                  <c:v>293</c:v>
                </c:pt>
                <c:pt idx="2">
                  <c:v>236</c:v>
                </c:pt>
                <c:pt idx="3">
                  <c:v>190</c:v>
                </c:pt>
                <c:pt idx="4">
                  <c:v>109</c:v>
                </c:pt>
                <c:pt idx="5">
                  <c:v>132</c:v>
                </c:pt>
                <c:pt idx="6">
                  <c:v>271</c:v>
                </c:pt>
                <c:pt idx="7">
                  <c:v>11</c:v>
                </c:pt>
                <c:pt idx="8">
                  <c:v>70</c:v>
                </c:pt>
                <c:pt idx="9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80-41DD-8AE8-666F6D1DCF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A87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D1-4306-90F3-8099D5F796C6}"/>
              </c:ext>
            </c:extLst>
          </c:dPt>
          <c:dPt>
            <c:idx val="1"/>
            <c:bubble3D val="0"/>
            <c:spPr>
              <a:solidFill>
                <a:srgbClr val="FE9D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D1-4306-90F3-8099D5F796C6}"/>
              </c:ext>
            </c:extLst>
          </c:dPt>
          <c:dPt>
            <c:idx val="2"/>
            <c:bubble3D val="0"/>
            <c:spPr>
              <a:solidFill>
                <a:srgbClr val="B8C6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D1-4306-90F3-8099D5F796C6}"/>
              </c:ext>
            </c:extLst>
          </c:dPt>
          <c:dPt>
            <c:idx val="3"/>
            <c:bubble3D val="0"/>
            <c:spPr>
              <a:solidFill>
                <a:srgbClr val="41892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D1-4306-90F3-8099D5F796C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D1-4306-90F3-8099D5F796C6}"/>
              </c:ext>
            </c:extLst>
          </c:dPt>
          <c:dPt>
            <c:idx val="5"/>
            <c:bubble3D val="0"/>
            <c:spPr>
              <a:solidFill>
                <a:srgbClr val="138B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D1-4306-90F3-8099D5F796C6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D1-4306-90F3-8099D5F796C6}"/>
              </c:ext>
            </c:extLst>
          </c:dPt>
          <c:dPt>
            <c:idx val="7"/>
            <c:bubble3D val="0"/>
            <c:spPr>
              <a:solidFill>
                <a:srgbClr val="25A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5D1-4306-90F3-8099D5F796C6}"/>
              </c:ext>
            </c:extLst>
          </c:dPt>
          <c:dPt>
            <c:idx val="8"/>
            <c:bubble3D val="0"/>
            <c:spPr>
              <a:solidFill>
                <a:srgbClr val="872D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D1-4306-90F3-8099D5F796C6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5D1-4306-90F3-8099D5F79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Biennali'!$K$255:$K$264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D1-4306-90F3-8099D5F796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28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B6D-490E-A319-F8A4ACE90027}"/>
              </c:ext>
            </c:extLst>
          </c:dPt>
          <c:dPt>
            <c:idx val="1"/>
            <c:bubble3D val="0"/>
            <c:spPr>
              <a:solidFill>
                <a:srgbClr val="E2A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6D-490E-A319-F8A4ACE90027}"/>
              </c:ext>
            </c:extLst>
          </c:dPt>
          <c:dPt>
            <c:idx val="2"/>
            <c:bubble3D val="0"/>
            <c:spPr>
              <a:solidFill>
                <a:srgbClr val="ADCE3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B6D-490E-A319-F8A4ACE90027}"/>
              </c:ext>
            </c:extLst>
          </c:dPt>
          <c:dPt>
            <c:idx val="3"/>
            <c:bubble3D val="0"/>
            <c:spPr>
              <a:solidFill>
                <a:srgbClr val="46910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B6D-490E-A319-F8A4ACE9002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B6D-490E-A319-F8A4ACE90027}"/>
              </c:ext>
            </c:extLst>
          </c:dPt>
          <c:dPt>
            <c:idx val="5"/>
            <c:bubble3D val="0"/>
            <c:spPr>
              <a:solidFill>
                <a:srgbClr val="1E85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B6D-490E-A319-F8A4ACE90027}"/>
              </c:ext>
            </c:extLst>
          </c:dPt>
          <c:dPt>
            <c:idx val="6"/>
            <c:bubble3D val="0"/>
            <c:spPr>
              <a:solidFill>
                <a:srgbClr val="0098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B6D-490E-A319-F8A4ACE90027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B6D-490E-A319-F8A4ACE90027}"/>
              </c:ext>
            </c:extLst>
          </c:dPt>
          <c:dPt>
            <c:idx val="8"/>
            <c:bubble3D val="0"/>
            <c:spPr>
              <a:solidFill>
                <a:srgbClr val="927F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FB6D-490E-A319-F8A4ACE90027}"/>
              </c:ext>
            </c:extLst>
          </c:dPt>
          <c:dPt>
            <c:idx val="9"/>
            <c:bubble3D val="0"/>
            <c:spPr>
              <a:solidFill>
                <a:srgbClr val="E763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B6D-490E-A319-F8A4ACE90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Biennali'!$C$284:$C$293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6D-490E-A319-F8A4ACE900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09B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FCE-40F4-9EF0-4B979059CA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CE-40F4-9EF0-4B979059CACB}"/>
              </c:ext>
            </c:extLst>
          </c:dPt>
          <c:dPt>
            <c:idx val="2"/>
            <c:bubble3D val="0"/>
            <c:spPr>
              <a:solidFill>
                <a:srgbClr val="7B85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FCE-40F4-9EF0-4B979059CACB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CE-40F4-9EF0-4B979059CACB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FCE-40F4-9EF0-4B979059CACB}"/>
              </c:ext>
            </c:extLst>
          </c:dPt>
          <c:dPt>
            <c:idx val="5"/>
            <c:bubble3D val="0"/>
            <c:spPr>
              <a:solidFill>
                <a:srgbClr val="1E85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CE-40F4-9EF0-4B979059CACB}"/>
              </c:ext>
            </c:extLst>
          </c:dPt>
          <c:dPt>
            <c:idx val="6"/>
            <c:bubble3D val="0"/>
            <c:spPr>
              <a:solidFill>
                <a:srgbClr val="39CC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FCE-40F4-9EF0-4B979059CACB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CE-40F4-9EF0-4B979059CACB}"/>
              </c:ext>
            </c:extLst>
          </c:dPt>
          <c:dPt>
            <c:idx val="8"/>
            <c:bubble3D val="0"/>
            <c:spPr>
              <a:solidFill>
                <a:srgbClr val="927F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FCE-40F4-9EF0-4B979059CACB}"/>
              </c:ext>
            </c:extLst>
          </c:dPt>
          <c:dPt>
            <c:idx val="9"/>
            <c:bubble3D val="0"/>
            <c:spPr>
              <a:solidFill>
                <a:srgbClr val="E763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CE-40F4-9EF0-4B979059CA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Biennali'!$K$284:$K$293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CE-40F4-9EF0-4B979059CA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09B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A5-4275-AA01-1B58C20DB40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A5-4275-AA01-1B58C20DB40D}"/>
              </c:ext>
            </c:extLst>
          </c:dPt>
          <c:dPt>
            <c:idx val="2"/>
            <c:bubble3D val="0"/>
            <c:spPr>
              <a:solidFill>
                <a:srgbClr val="7B85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A5-4275-AA01-1B58C20DB40D}"/>
              </c:ext>
            </c:extLst>
          </c:dPt>
          <c:dPt>
            <c:idx val="3"/>
            <c:bubble3D val="0"/>
            <c:spPr>
              <a:solidFill>
                <a:srgbClr val="46910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2A5-4275-AA01-1B58C20DB40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A5-4275-AA01-1B58C20DB40D}"/>
              </c:ext>
            </c:extLst>
          </c:dPt>
          <c:dPt>
            <c:idx val="5"/>
            <c:bubble3D val="0"/>
            <c:spPr>
              <a:solidFill>
                <a:srgbClr val="1E85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2A5-4275-AA01-1B58C20DB40D}"/>
              </c:ext>
            </c:extLst>
          </c:dPt>
          <c:dPt>
            <c:idx val="6"/>
            <c:bubble3D val="0"/>
            <c:spPr>
              <a:solidFill>
                <a:srgbClr val="0098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A5-4275-AA01-1B58C20DB40D}"/>
              </c:ext>
            </c:extLst>
          </c:dPt>
          <c:dPt>
            <c:idx val="7"/>
            <c:bubble3D val="0"/>
            <c:spPr>
              <a:solidFill>
                <a:srgbClr val="39CC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2A5-4275-AA01-1B58C20DB40D}"/>
              </c:ext>
            </c:extLst>
          </c:dPt>
          <c:dPt>
            <c:idx val="8"/>
            <c:bubble3D val="0"/>
            <c:spPr>
              <a:solidFill>
                <a:srgbClr val="927F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A5-4275-AA01-1B58C20DB40D}"/>
              </c:ext>
            </c:extLst>
          </c:dPt>
          <c:dPt>
            <c:idx val="9"/>
            <c:bubble3D val="0"/>
            <c:spPr>
              <a:solidFill>
                <a:srgbClr val="E763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2A5-4275-AA01-1B58C20DB4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Biennali'!$C$311:$C$320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A5-4275-AA01-1B58C20DB4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2016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PORTALI!$B$59:$AA$59</c:f>
              <c:numCache>
                <c:formatCode>General</c:formatCode>
                <c:ptCount val="26"/>
                <c:pt idx="0">
                  <c:v>8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E-4023-9508-8AA8DE7D9C37}"/>
            </c:ext>
          </c:extLst>
        </c:ser>
        <c:ser>
          <c:idx val="2"/>
          <c:order val="1"/>
          <c:tx>
            <c:v>2017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PORTALI!$B$91:$AA$91</c:f>
              <c:numCache>
                <c:formatCode>General</c:formatCode>
                <c:ptCount val="26"/>
                <c:pt idx="0">
                  <c:v>16</c:v>
                </c:pt>
                <c:pt idx="1">
                  <c:v>20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10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12</c:v>
                </c:pt>
                <c:pt idx="10">
                  <c:v>18</c:v>
                </c:pt>
                <c:pt idx="11">
                  <c:v>19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9</c:v>
                </c:pt>
                <c:pt idx="18">
                  <c:v>12</c:v>
                </c:pt>
                <c:pt idx="19">
                  <c:v>7</c:v>
                </c:pt>
                <c:pt idx="20">
                  <c:v>17</c:v>
                </c:pt>
                <c:pt idx="21">
                  <c:v>13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E-4023-9508-8AA8DE7D9C37}"/>
            </c:ext>
          </c:extLst>
        </c:ser>
        <c:ser>
          <c:idx val="3"/>
          <c:order val="2"/>
          <c:tx>
            <c:v>2018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PORTALI!$B$122:$AA$122</c:f>
              <c:numCache>
                <c:formatCode>General</c:formatCode>
                <c:ptCount val="26"/>
                <c:pt idx="0">
                  <c:v>17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21</c:v>
                </c:pt>
                <c:pt idx="5">
                  <c:v>24</c:v>
                </c:pt>
                <c:pt idx="6">
                  <c:v>11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18</c:v>
                </c:pt>
                <c:pt idx="12">
                  <c:v>15</c:v>
                </c:pt>
                <c:pt idx="13">
                  <c:v>21</c:v>
                </c:pt>
                <c:pt idx="14">
                  <c:v>9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6</c:v>
                </c:pt>
                <c:pt idx="21">
                  <c:v>12</c:v>
                </c:pt>
                <c:pt idx="22">
                  <c:v>9</c:v>
                </c:pt>
                <c:pt idx="23">
                  <c:v>8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E-4023-9508-8AA8DE7D9C37}"/>
            </c:ext>
          </c:extLst>
        </c:ser>
        <c:ser>
          <c:idx val="0"/>
          <c:order val="3"/>
          <c:tx>
            <c:v>2019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PORTALI!$B$153:$AA$153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15</c:v>
                </c:pt>
                <c:pt idx="21">
                  <c:v>7</c:v>
                </c:pt>
                <c:pt idx="22">
                  <c:v>14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E-4023-9508-8AA8DE7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801841765145"/>
          <c:y val="0.102706104994033"/>
          <c:w val="0.77763963164697092"/>
          <c:h val="0.776902997700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09B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8FA-417E-9FEA-F8A7D027C32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8FA-417E-9FEA-F8A7D027C32C}"/>
              </c:ext>
            </c:extLst>
          </c:dPt>
          <c:dPt>
            <c:idx val="2"/>
            <c:bubble3D val="0"/>
            <c:spPr>
              <a:solidFill>
                <a:srgbClr val="7B85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8FA-417E-9FEA-F8A7D027C32C}"/>
              </c:ext>
            </c:extLst>
          </c:dPt>
          <c:dPt>
            <c:idx val="3"/>
            <c:bubble3D val="0"/>
            <c:spPr>
              <a:solidFill>
                <a:srgbClr val="46910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8FA-417E-9FEA-F8A7D027C32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8FA-417E-9FEA-F8A7D027C32C}"/>
              </c:ext>
            </c:extLst>
          </c:dPt>
          <c:dPt>
            <c:idx val="5"/>
            <c:bubble3D val="0"/>
            <c:spPr>
              <a:solidFill>
                <a:srgbClr val="1E85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8FA-417E-9FEA-F8A7D027C32C}"/>
              </c:ext>
            </c:extLst>
          </c:dPt>
          <c:dPt>
            <c:idx val="6"/>
            <c:bubble3D val="0"/>
            <c:spPr>
              <a:solidFill>
                <a:srgbClr val="0098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8FA-417E-9FEA-F8A7D027C32C}"/>
              </c:ext>
            </c:extLst>
          </c:dPt>
          <c:dPt>
            <c:idx val="7"/>
            <c:bubble3D val="0"/>
            <c:spPr>
              <a:solidFill>
                <a:srgbClr val="39CCD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8FA-417E-9FEA-F8A7D027C32C}"/>
              </c:ext>
            </c:extLst>
          </c:dPt>
          <c:dPt>
            <c:idx val="8"/>
            <c:bubble3D val="0"/>
            <c:spPr>
              <a:solidFill>
                <a:srgbClr val="927F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8FA-417E-9FEA-F8A7D027C32C}"/>
              </c:ext>
            </c:extLst>
          </c:dPt>
          <c:dPt>
            <c:idx val="9"/>
            <c:bubble3D val="0"/>
            <c:spPr>
              <a:solidFill>
                <a:srgbClr val="E763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8FA-417E-9FEA-F8A7D027C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'Confronti Portali Biennali'!$K$311:$K$320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FA-417E-9FEA-F8A7D027C3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cat>
            <c:strRef>
              <c:f>('Compravendite tabella'!$H$3,'Compravendite tabella'!$H$6,'Compravendite tabella'!$H$9,'Compravendite tabella'!$H$12,'Compravendite tabella'!$H$15,'Compravendite tabella'!$H$18,'Compravendite tabella'!$H$21,'Compravendite tabella'!$H$24,'Compravendite tabella'!$H$27,'Compravendite tabella'!$H$30,'Compravendite tabella'!$H$33,'Compravendite tabella'!$H$36)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tabella'!$H$4,'Compravendite tabella'!$H$7,'Compravendite tabella'!$H$10,'Compravendite tabella'!$H$13,'Compravendite tabella'!$H$16,'Compravendite tabella'!$H$19,'Compravendite tabella'!$H$22,'Compravendite tabella'!$H$25,'Compravendite tabella'!$H$28,'Compravendite tabella'!$H$31,'Compravendite tabella'!$H$34,'Compravendite tabella'!$H$37)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A-4233-8110-32CCA661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</a:t>
            </a:r>
            <a:r>
              <a:rPr lang="it-IT" b="1" baseline="0">
                <a:solidFill>
                  <a:schemeClr val="tx1"/>
                </a:solidFill>
              </a:rPr>
              <a:t> acquirenti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2700"/>
          </c:spPr>
          <c:dPt>
            <c:idx val="0"/>
            <c:bubble3D val="0"/>
            <c:spPr>
              <a:solidFill>
                <a:srgbClr val="E64A19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131-AD25-087814F9DB02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C02-4131-AD25-087814F9DB02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131-AD25-087814F9DB02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C02-4131-AD25-087814F9DB02}"/>
              </c:ext>
            </c:extLst>
          </c:dPt>
          <c:dLbls>
            <c:dLbl>
              <c:idx val="0"/>
              <c:layout>
                <c:manualLayout>
                  <c:x val="2.3472067901234569E-2"/>
                  <c:y val="9.01097222222222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02-4131-AD25-087814F9DB02}"/>
                </c:ext>
              </c:extLst>
            </c:dLbl>
            <c:dLbl>
              <c:idx val="1"/>
              <c:layout>
                <c:manualLayout>
                  <c:x val="-6.9015586419753083E-2"/>
                  <c:y val="-8.83393518518518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02-4131-AD25-087814F9DB02}"/>
                </c:ext>
              </c:extLst>
            </c:dLbl>
            <c:dLbl>
              <c:idx val="2"/>
              <c:layout>
                <c:manualLayout>
                  <c:x val="-7.7172530864197536E-2"/>
                  <c:y val="-2.88597222222222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02-4131-AD25-087814F9DB02}"/>
                </c:ext>
              </c:extLst>
            </c:dLbl>
            <c:dLbl>
              <c:idx val="3"/>
              <c:layout>
                <c:manualLayout>
                  <c:x val="8.2081944444444443E-2"/>
                  <c:y val="-8.790277777777777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02-4131-AD25-087814F9D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grafico'!$A$7:$D$7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grafico'!$A$8:$D$8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2-4131-AD25-087814F9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 per nazionalità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E-48F2-A711-A4B6C154AE1A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E-48F2-A711-A4B6C154AE1A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E-48F2-A711-A4B6C154AE1A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E-48F2-A711-A4B6C154AE1A}"/>
              </c:ext>
            </c:extLst>
          </c:dPt>
          <c:dLbls>
            <c:dLbl>
              <c:idx val="0"/>
              <c:layout>
                <c:manualLayout>
                  <c:x val="6.6995679012345682E-2"/>
                  <c:y val="0.1733777777777777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0E-48F2-A711-A4B6C154AE1A}"/>
                </c:ext>
              </c:extLst>
            </c:dLbl>
            <c:dLbl>
              <c:idx val="1"/>
              <c:layout>
                <c:manualLayout>
                  <c:x val="-6.1944753086419752E-2"/>
                  <c:y val="-8.85930555555555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0E-48F2-A711-A4B6C154AE1A}"/>
                </c:ext>
              </c:extLst>
            </c:dLbl>
            <c:dLbl>
              <c:idx val="2"/>
              <c:layout>
                <c:manualLayout>
                  <c:x val="-7.9327469135802464E-2"/>
                  <c:y val="-1.18546296296296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0E-48F2-A711-A4B6C154AE1A}"/>
                </c:ext>
              </c:extLst>
            </c:dLbl>
            <c:dLbl>
              <c:idx val="3"/>
              <c:layout>
                <c:manualLayout>
                  <c:x val="0.10511049382716042"/>
                  <c:y val="3.089722222222222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E-48F2-A711-A4B6C154AE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grafico'!$A$7:$D$7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grafico'!$A$9:$D$9</c:f>
              <c:numCache>
                <c:formatCode>#,##0.00\ "€"</c:formatCode>
                <c:ptCount val="4"/>
                <c:pt idx="0">
                  <c:v>4809000</c:v>
                </c:pt>
                <c:pt idx="1">
                  <c:v>11766000</c:v>
                </c:pt>
                <c:pt idx="2">
                  <c:v>610000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8F2-A711-A4B6C154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E99F3"/>
            </a:solidFill>
            <a:ln w="12700"/>
          </c:spPr>
          <c:dPt>
            <c:idx val="0"/>
            <c:bubble3D val="0"/>
            <c:spPr>
              <a:solidFill>
                <a:srgbClr val="00BCD4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304-44BA-AF45-0587E94B1FC2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4-44BA-AF45-0587E94B1FC2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4-44BA-AF45-0587E94B1FC2}"/>
              </c:ext>
            </c:extLst>
          </c:dPt>
          <c:dLbls>
            <c:dLbl>
              <c:idx val="0"/>
              <c:layout>
                <c:manualLayout>
                  <c:x val="4.5137962962962963E-2"/>
                  <c:y val="0.116927777777777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04-44BA-AF45-0587E94B1FC2}"/>
                </c:ext>
              </c:extLst>
            </c:dLbl>
            <c:dLbl>
              <c:idx val="1"/>
              <c:layout>
                <c:manualLayout>
                  <c:x val="-4.9564814814814812E-2"/>
                  <c:y val="4.37310185185185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04-44BA-AF45-0587E94B1FC2}"/>
                </c:ext>
              </c:extLst>
            </c:dLbl>
            <c:dLbl>
              <c:idx val="2"/>
              <c:layout>
                <c:manualLayout>
                  <c:x val="-0.12287530864197531"/>
                  <c:y val="3.96888888888888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BA-AF45-0587E94B1F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grafico'!$B$3:$D$3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grafico'!$B$4:$D$4</c:f>
              <c:numCache>
                <c:formatCode>#,##0.00\ "€"</c:formatCode>
                <c:ptCount val="3"/>
                <c:pt idx="0">
                  <c:v>8275000</c:v>
                </c:pt>
                <c:pt idx="1">
                  <c:v>7815000</c:v>
                </c:pt>
                <c:pt idx="2">
                  <c:v>1095000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4-44BA-AF45-0587E94B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 i="0">
                <a:solidFill>
                  <a:schemeClr val="tx1"/>
                </a:solidFill>
              </a:rPr>
              <a:t>Rapporto nr di compravendite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E99F3"/>
            </a:solidFill>
            <a:ln w="12700"/>
          </c:spPr>
          <c:dPt>
            <c:idx val="0"/>
            <c:bubble3D val="0"/>
            <c:spPr>
              <a:solidFill>
                <a:srgbClr val="00BCD4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1-4557-BE53-2D6146DD45B4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1-4557-BE53-2D6146DD45B4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1-4557-BE53-2D6146DD45B4}"/>
              </c:ext>
            </c:extLst>
          </c:dPt>
          <c:dLbls>
            <c:dLbl>
              <c:idx val="0"/>
              <c:layout>
                <c:manualLayout>
                  <c:x val="6.83320987654321E-2"/>
                  <c:y val="-5.448148148148148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01-4557-BE53-2D6146DD45B4}"/>
                </c:ext>
              </c:extLst>
            </c:dLbl>
            <c:dLbl>
              <c:idx val="1"/>
              <c:layout>
                <c:manualLayout>
                  <c:x val="-4.0164043209876543E-2"/>
                  <c:y val="8.96444444444444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1-4557-BE53-2D6146DD45B4}"/>
                </c:ext>
              </c:extLst>
            </c:dLbl>
            <c:dLbl>
              <c:idx val="2"/>
              <c:layout>
                <c:manualLayout>
                  <c:x val="-0.10069290123456791"/>
                  <c:y val="4.24546296296296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01-4557-BE53-2D6146DD4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('Compravendite tabella'!$C$47,'Compravendite tabella'!$E$47,'Compravendite tabella'!$F$47)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f>('Compravendite tabella'!$C$48,'Compravendite tabella'!$E$48,'Compravendite tabella'!$F$48)</c:f>
              <c:numCache>
                <c:formatCode>General</c:formatCode>
                <c:ptCount val="3"/>
                <c:pt idx="0">
                  <c:v>26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1-4557-BE53-2D6146DD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tabella'!$H$53,'Compravendite tabella'!$H$56,'Compravendite tabella'!$H$59,'Compravendite tabella'!$H$62,'Compravendite tabella'!$H$65,'Compravendite tabella'!$H$68,'Compravendite tabella'!$H$71,'Compravendite tabella'!$H$74,'Compravendite tabella'!$H$77,'Compravendite tabella'!$H$80,'Compravendite tabella'!$H$83,'Compravendite tabella'!$H$86)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tabella'!$H$4,'Compravendite tabella'!$H$7,'Compravendite tabella'!$H$10,'Compravendite tabella'!$H$13,'Compravendite tabella'!$H$16,'Compravendite tabella'!$H$19,'Compravendite tabella'!$H$22,'Compravendite tabella'!$H$25,'Compravendite tabella'!$H$28,'Compravendite tabella'!$H$31,'Compravendite tabella'!$H$34,'Compravendite tabella'!$H$37)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FE-904F-BFC77FB53349}"/>
            </c:ext>
          </c:extLst>
        </c:ser>
        <c:ser>
          <c:idx val="1"/>
          <c:order val="1"/>
          <c:tx>
            <c:v>2017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tabella'!$H$53,'Compravendite tabella'!$H$56,'Compravendite tabella'!$H$59,'Compravendite tabella'!$H$62,'Compravendite tabella'!$H$65,'Compravendite tabella'!$H$68,'Compravendite tabella'!$H$71,'Compravendite tabella'!$H$74,'Compravendite tabella'!$H$77,'Compravendite tabella'!$H$80,'Compravendite tabella'!$H$83,'Compravendite tabella'!$H$86)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tabella'!$H$54,'Compravendite tabella'!$H$57,'Compravendite tabella'!$H$60,'Compravendite tabella'!$H$63,'Compravendite tabella'!$H$66,'Compravendite tabella'!$H$69,'Compravendite tabella'!$H$72,'Compravendite tabella'!$H$75,'Compravendite tabella'!$H$78,'Compravendite tabella'!$H$81,'Compravendite tabella'!$H$84,'Compravendite tabella'!$H$87)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CFE-904F-BFC77FB5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2700"/>
          </c:spPr>
          <c:dPt>
            <c:idx val="0"/>
            <c:bubble3D val="0"/>
            <c:spPr>
              <a:solidFill>
                <a:srgbClr val="E64A19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3B6-41E1-8633-CD9E4E588811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6-41E1-8633-CD9E4E588811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3B6-41E1-8633-CD9E4E588811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6-41E1-8633-CD9E4E588811}"/>
              </c:ext>
            </c:extLst>
          </c:dPt>
          <c:dLbls>
            <c:dLbl>
              <c:idx val="0"/>
              <c:layout>
                <c:manualLayout>
                  <c:x val="4.2842592592592594E-3"/>
                  <c:y val="9.06925925925925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B6-41E1-8633-CD9E4E588811}"/>
                </c:ext>
              </c:extLst>
            </c:dLbl>
            <c:dLbl>
              <c:idx val="1"/>
              <c:layout>
                <c:manualLayout>
                  <c:x val="-4.1178703703703703E-2"/>
                  <c:y val="-5.795000000000000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B6-41E1-8633-CD9E4E588811}"/>
                </c:ext>
              </c:extLst>
            </c:dLbl>
            <c:dLbl>
              <c:idx val="2"/>
              <c:layout>
                <c:manualLayout>
                  <c:x val="-3.7900154320987652E-2"/>
                  <c:y val="-6.895833333333333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B6-41E1-8633-CD9E4E588811}"/>
                </c:ext>
              </c:extLst>
            </c:dLbl>
            <c:dLbl>
              <c:idx val="3"/>
              <c:layout>
                <c:manualLayout>
                  <c:x val="4.3280401234567903E-2"/>
                  <c:y val="-1.523148148148148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B6-41E1-8633-CD9E4E588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grafico'!$A$58:$D$58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grafico'!$A$59:$D$59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6-41E1-8633-CD9E4E58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Nazionalità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2700"/>
          </c:spPr>
          <c:dPt>
            <c:idx val="0"/>
            <c:bubble3D val="0"/>
            <c:spPr>
              <a:solidFill>
                <a:srgbClr val="E64A19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A-4A89-893E-D08ABCB055FD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9A-4A89-893E-D08ABCB055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9A-4A89-893E-D08ABCB055FD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9A-4A89-893E-D08ABCB055FD}"/>
              </c:ext>
            </c:extLst>
          </c:dPt>
          <c:dLbls>
            <c:dLbl>
              <c:idx val="0"/>
              <c:layout>
                <c:manualLayout>
                  <c:x val="5.7974074074074074E-2"/>
                  <c:y val="5.34587962962962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9A-4A89-893E-D08ABCB055FD}"/>
                </c:ext>
              </c:extLst>
            </c:dLbl>
            <c:dLbl>
              <c:idx val="1"/>
              <c:layout>
                <c:manualLayout>
                  <c:x val="-7.0080864197530859E-2"/>
                  <c:y val="-0.1257310185185185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9A-4A89-893E-D08ABCB055FD}"/>
                </c:ext>
              </c:extLst>
            </c:dLbl>
            <c:dLbl>
              <c:idx val="2"/>
              <c:layout>
                <c:manualLayout>
                  <c:x val="-6.4486728395061726E-2"/>
                  <c:y val="5.87962962962962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9A-4A89-893E-D08ABCB055FD}"/>
                </c:ext>
              </c:extLst>
            </c:dLbl>
            <c:dLbl>
              <c:idx val="3"/>
              <c:layout>
                <c:manualLayout>
                  <c:x val="-1.8638888888888889E-3"/>
                  <c:y val="-9.93750000000000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9A-4A89-893E-D08ABCB0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grafico'!$A$58:$D$58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grafico'!$A$60:$D$60</c:f>
              <c:numCache>
                <c:formatCode>#,##0.00\ "€"</c:formatCode>
                <c:ptCount val="4"/>
                <c:pt idx="0">
                  <c:v>6037500</c:v>
                </c:pt>
                <c:pt idx="1">
                  <c:v>11211000</c:v>
                </c:pt>
                <c:pt idx="2">
                  <c:v>158100</c:v>
                </c:pt>
                <c:pt idx="3">
                  <c:v>1835000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A-4A89-893E-D08ABCB0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12700">
              <a:solidFill>
                <a:schemeClr val="lt1"/>
              </a:solidFill>
            </a:ln>
          </c:spPr>
          <c:dPt>
            <c:idx val="0"/>
            <c:bubble3D val="0"/>
            <c:spPr>
              <a:solidFill>
                <a:srgbClr val="00BCD4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30E-472C-8641-08D2599BEAE9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930E-472C-8641-08D2599BEAE9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30E-472C-8641-08D2599BEAE9}"/>
              </c:ext>
            </c:extLst>
          </c:dPt>
          <c:dLbls>
            <c:dLbl>
              <c:idx val="0"/>
              <c:layout>
                <c:manualLayout>
                  <c:x val="3.252561728395062E-2"/>
                  <c:y val="0.1873870370370370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0E-472C-8641-08D2599BEAE9}"/>
                </c:ext>
              </c:extLst>
            </c:dLbl>
            <c:dLbl>
              <c:idx val="1"/>
              <c:layout>
                <c:manualLayout>
                  <c:x val="-2.4912962962962963E-2"/>
                  <c:y val="-7.4882407407407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0E-472C-8641-08D2599BEA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grafico'!$B$54:$D$54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grafico'!$B$55:$D$55</c:f>
              <c:numCache>
                <c:formatCode>#,##0.00\ "€"</c:formatCode>
                <c:ptCount val="3"/>
                <c:pt idx="0">
                  <c:v>7084100</c:v>
                </c:pt>
                <c:pt idx="1">
                  <c:v>11555000</c:v>
                </c:pt>
                <c:pt idx="2">
                  <c:v>602500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0E-472C-8641-08D2599BEAE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30E-472C-8641-08D2599BEA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30E-472C-8641-08D2599BEA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30E-472C-8641-08D2599BEAE9}"/>
              </c:ext>
            </c:extLst>
          </c:dPt>
          <c:cat>
            <c:strRef>
              <c:f>('Compravendite tabella'!$C$97,'Compravendite tabella'!$E$97,'Compravendite tabella'!$F$97)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f>('Compravendite tabella'!$C$98,'Compravendite tabella'!$E$98,'Compravendite tabella'!$F$98)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0E-472C-8641-08D2599B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2017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PORTALI!$B$76:$AA$76</c:f>
              <c:numCache>
                <c:formatCode>General</c:formatCode>
                <c:ptCount val="26"/>
                <c:pt idx="0">
                  <c:v>16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19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26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E-46FA-BA36-A3A32A26536A}"/>
            </c:ext>
          </c:extLst>
        </c:ser>
        <c:ser>
          <c:idx val="3"/>
          <c:order val="1"/>
          <c:tx>
            <c:v>2018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noFill/>
              </a:ln>
              <a:effectLst/>
            </c:spPr>
          </c:marker>
          <c:val>
            <c:numRef>
              <c:f>PORTALI!$B$107:$AA$107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9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22</c:v>
                </c:pt>
                <c:pt idx="16">
                  <c:v>11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12</c:v>
                </c:pt>
                <c:pt idx="21">
                  <c:v>11</c:v>
                </c:pt>
                <c:pt idx="22">
                  <c:v>18</c:v>
                </c:pt>
                <c:pt idx="23">
                  <c:v>15</c:v>
                </c:pt>
                <c:pt idx="24">
                  <c:v>22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E-46FA-BA36-A3A32A26536A}"/>
            </c:ext>
          </c:extLst>
        </c:ser>
        <c:ser>
          <c:idx val="0"/>
          <c:order val="2"/>
          <c:tx>
            <c:v>2019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PORTALI!$B$138:$AA$138</c:f>
              <c:numCache>
                <c:formatCode>General</c:formatCode>
                <c:ptCount val="26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20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15</c:v>
                </c:pt>
                <c:pt idx="13">
                  <c:v>22</c:v>
                </c:pt>
                <c:pt idx="14">
                  <c:v>26</c:v>
                </c:pt>
                <c:pt idx="15">
                  <c:v>11</c:v>
                </c:pt>
                <c:pt idx="16">
                  <c:v>37</c:v>
                </c:pt>
                <c:pt idx="17">
                  <c:v>20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E-46FA-BA36-A3A32A26536A}"/>
            </c:ext>
          </c:extLst>
        </c:ser>
        <c:ser>
          <c:idx val="1"/>
          <c:order val="3"/>
          <c:tx>
            <c:v>2020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PORTALI!$B$169:$AA$169</c:f>
              <c:numCache>
                <c:formatCode>General</c:formatCode>
                <c:ptCount val="2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21</c:v>
                </c:pt>
                <c:pt idx="8">
                  <c:v>29</c:v>
                </c:pt>
                <c:pt idx="9">
                  <c:v>25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10</c:v>
                </c:pt>
                <c:pt idx="18">
                  <c:v>16</c:v>
                </c:pt>
                <c:pt idx="19">
                  <c:v>9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E-46FA-BA36-A3A32A26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Rapporto nr</a:t>
            </a:r>
            <a:r>
              <a:rPr lang="it-IT" b="1" baseline="0">
                <a:solidFill>
                  <a:schemeClr val="tx1"/>
                </a:solidFill>
              </a:rPr>
              <a:t>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C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22-44E7-BBC2-8A148F3221FA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22-44E7-BBC2-8A148F3221FA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22-44E7-BBC2-8A148F3221FA}"/>
              </c:ext>
            </c:extLst>
          </c:dPt>
          <c:dLbls>
            <c:dLbl>
              <c:idx val="0"/>
              <c:layout>
                <c:manualLayout>
                  <c:x val="1.0459567901234567E-2"/>
                  <c:y val="-7.420833333333333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22-44E7-BBC2-8A148F3221FA}"/>
                </c:ext>
              </c:extLst>
            </c:dLbl>
            <c:dLbl>
              <c:idx val="1"/>
              <c:layout>
                <c:manualLayout>
                  <c:x val="-2.6639351851851852E-2"/>
                  <c:y val="7.5471296296296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22-44E7-BBC2-8A148F3221FA}"/>
                </c:ext>
              </c:extLst>
            </c:dLbl>
            <c:dLbl>
              <c:idx val="2"/>
              <c:layout>
                <c:manualLayout>
                  <c:x val="-5.4713425925925929E-2"/>
                  <c:y val="2.407407407407407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22-44E7-BBC2-8A148F3221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('Compravendite tabella'!$C$97,'Compravendite tabella'!$E$97,'Compravendite tabella'!$F$97)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f>('Compravendite tabella'!$C$98,'Compravendite tabella'!$E$98,'Compravendite tabella'!$F$98)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22-44E7-BBC2-8A148F32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tabella'!$H$4,'Compravendite tabella'!$H$7,'Compravendite tabella'!$H$10,'Compravendite tabella'!$H$13,'Compravendite tabella'!$H$16,'Compravendite tabella'!$H$19,'Compravendite tabella'!$H$22,'Compravendite tabella'!$H$25,'Compravendite tabella'!$H$28,'Compravendite tabella'!$H$31,'Compravendite tabella'!$H$34,'Compravendite tabella'!$H$37)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A-4C2D-B28F-6F052DAC6F06}"/>
            </c:ext>
          </c:extLst>
        </c:ser>
        <c:ser>
          <c:idx val="1"/>
          <c:order val="1"/>
          <c:tx>
            <c:v>2017</c:v>
          </c:tx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tabella'!$H$54,'Compravendite tabella'!$H$57,'Compravendite tabella'!$H$60,'Compravendite tabella'!$H$63,'Compravendite tabella'!$H$66,'Compravendite tabella'!$H$69,'Compravendite tabella'!$H$72,'Compravendite tabella'!$H$75,'Compravendite tabella'!$H$78,'Compravendite tabella'!$H$81,'Compravendite tabella'!$H$84,'Compravendite tabella'!$H$87)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A-4C2D-B28F-6F052DAC6F06}"/>
            </c:ext>
          </c:extLst>
        </c:ser>
        <c:ser>
          <c:idx val="2"/>
          <c:order val="2"/>
          <c:tx>
            <c:v>2018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tabella'!$H$103,'Compravendite tabella'!$H$106,'Compravendite tabella'!$H$109,'Compravendite tabella'!$H$112,'Compravendite tabella'!$H$115,'Compravendite tabella'!$H$118,'Compravendite tabella'!$H$121,'Compravendite tabella'!$H$124,'Compravendite tabella'!$H$127,'Compravendite tabella'!$H$130,'Compravendite tabella'!$H$133,'Compravendite tabella'!$H$136)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A-4C2D-B28F-6F052DAC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E-4DE9-A2FD-95E83A525616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E-4DE9-A2FD-95E83A525616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0E-4DE9-A2FD-95E83A525616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E-4DE9-A2FD-95E83A5256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grafico'!$A$109:$D$109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grafico'!$A$110:$D$110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E-4DE9-A2FD-95E83A52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Nazionalità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D1-4474-8162-50C05E3CF573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D1-4474-8162-50C05E3CF573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D1-4474-8162-50C05E3CF573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D1-4474-8162-50C05E3C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grafico'!$A$109:$D$109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grafico'!$A$111:$D$111</c:f>
              <c:numCache>
                <c:formatCode>#,##0.00\ "€"</c:formatCode>
                <c:ptCount val="4"/>
                <c:pt idx="0">
                  <c:v>6227000</c:v>
                </c:pt>
                <c:pt idx="1">
                  <c:v>10655000</c:v>
                </c:pt>
                <c:pt idx="2">
                  <c:v>0</c:v>
                </c:pt>
                <c:pt idx="3">
                  <c:v>1960000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1-4474-8162-50C05E3C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solidFill>
              <a:srgbClr val="00BCD4"/>
            </a:solidFill>
            <a:ln w="12700">
              <a:solidFill>
                <a:schemeClr val="lt1"/>
              </a:solidFill>
            </a:ln>
          </c:spPr>
          <c:dPt>
            <c:idx val="1"/>
            <c:bubble3D val="0"/>
            <c:spPr>
              <a:solidFill>
                <a:srgbClr val="03A9F4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C2-49B1-AF16-02CB07AECF07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C2-49B1-AF16-02CB07AECF0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grafico'!$B$105:$D$105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grafico'!$B$106:$D$106</c:f>
              <c:numCache>
                <c:formatCode>#,##0.00\ "€"</c:formatCode>
                <c:ptCount val="3"/>
                <c:pt idx="0">
                  <c:v>8372000</c:v>
                </c:pt>
                <c:pt idx="1">
                  <c:v>10470000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C2-49B1-AF16-02CB07AE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Rapporto nr</a:t>
            </a:r>
            <a:r>
              <a:rPr lang="it-IT" b="1" baseline="0">
                <a:solidFill>
                  <a:schemeClr val="tx1"/>
                </a:solidFill>
              </a:rPr>
              <a:t>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CD4"/>
            </a:solidFill>
          </c:spPr>
          <c:dPt>
            <c:idx val="0"/>
            <c:bubble3D val="0"/>
            <c:spPr>
              <a:solidFill>
                <a:srgbClr val="00BC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9-43E0-851E-1A72CFEB456D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9-43E0-851E-1A72CFEB456D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9-43E0-851E-1A72CFEB4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('Compravendite tabella'!$C$97,'Compravendite tabella'!$E$97,'Compravendite tabella'!$F$97)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f>('Compravendite tabella'!$C$147,'Compravendite tabella'!$E$147,'Compravendite tabella'!$F$147)</c:f>
              <c:numCache>
                <c:formatCode>General</c:formatCode>
                <c:ptCount val="3"/>
                <c:pt idx="0">
                  <c:v>24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C9-43E0-851E-1A72CFEB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540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tabella'!$H$4,'Compravendite tabella'!$H$7,'Compravendite tabella'!$H$10,'Compravendite tabella'!$H$13,'Compravendite tabella'!$H$16,'Compravendite tabella'!$H$19,'Compravendite tabella'!$H$22,'Compravendite tabella'!$H$25,'Compravendite tabella'!$H$28,'Compravendite tabella'!$H$31,'Compravendite tabella'!$H$34,'Compravendite tabella'!$H$37)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F10-A388-6931623577BD}"/>
            </c:ext>
          </c:extLst>
        </c:ser>
        <c:ser>
          <c:idx val="1"/>
          <c:order val="1"/>
          <c:tx>
            <c:v>2017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tabella'!$H$54,'Compravendite tabella'!$H$57,'Compravendite tabella'!$H$60,'Compravendite tabella'!$H$63,'Compravendite tabella'!$H$66,'Compravendite tabella'!$H$69,'Compravendite tabella'!$H$72,'Compravendite tabella'!$H$75,'Compravendite tabella'!$H$78,'Compravendite tabella'!$H$81,'Compravendite tabella'!$H$84,'Compravendite tabella'!$H$87)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E-4F10-A388-6931623577BD}"/>
            </c:ext>
          </c:extLst>
        </c:ser>
        <c:ser>
          <c:idx val="2"/>
          <c:order val="2"/>
          <c:tx>
            <c:v>2018</c:v>
          </c:tx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tabella'!$H$103,'Compravendite tabella'!$H$106,'Compravendite tabella'!$H$109,'Compravendite tabella'!$H$112,'Compravendite tabella'!$H$115,'Compravendite tabella'!$H$118,'Compravendite tabella'!$H$121,'Compravendite tabella'!$H$124,'Compravendite tabella'!$H$127,'Compravendite tabella'!$H$130,'Compravendite tabella'!$H$133,'Compravendite tabella'!$H$136)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E-4F10-A388-6931623577BD}"/>
            </c:ext>
          </c:extLst>
        </c:ser>
        <c:ser>
          <c:idx val="3"/>
          <c:order val="3"/>
          <c:tx>
            <c:v>2019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tabella'!$H$153,'Compravendite tabella'!$H$156,'Compravendite tabella'!$H$159,'Compravendite tabella'!$H$162,'Compravendite tabella'!$H$165,'Compravendite tabella'!$H$168,'Compravendite tabella'!$H$171,'Compravendite tabella'!$H$174,'Compravendite tabella'!$H$177,'Compravendite tabella'!$H$180,'Compravendite tabella'!$H$183,'Compravendite tabella'!$H$186)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E-4F10-A388-69316235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6-4437-9ECC-FED22BE752F5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6-4437-9ECC-FED22BE752F5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F6-4437-9ECC-FED22BE752F5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6-4437-9ECC-FED22BE75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grafico'!$A$160:$D$160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grafico'!$A$161:$D$161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F6-4437-9ECC-FED22BE7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Nazionalità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A-4987-9323-FDA8AA82124A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A-4987-9323-FDA8AA82124A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A-4987-9323-FDA8AA82124A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A-4987-9323-FDA8AA8212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grafico'!$A$160:$D$160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grafico'!$A$162:$D$162</c:f>
              <c:numCache>
                <c:formatCode>#,##0.00\ "€"</c:formatCode>
                <c:ptCount val="4"/>
                <c:pt idx="0">
                  <c:v>5319000</c:v>
                </c:pt>
                <c:pt idx="1">
                  <c:v>12306000</c:v>
                </c:pt>
                <c:pt idx="2">
                  <c:v>560000</c:v>
                </c:pt>
                <c:pt idx="3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BA-4987-9323-FDA8AA82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12700">
              <a:solidFill>
                <a:schemeClr val="lt1"/>
              </a:solidFill>
            </a:ln>
          </c:spPr>
          <c:dPt>
            <c:idx val="0"/>
            <c:bubble3D val="0"/>
            <c:spPr>
              <a:solidFill>
                <a:srgbClr val="00BCD4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3A0-47A2-A5E4-39BEBB938B4F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3A0-47A2-A5E4-39BEBB938B4F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3A0-47A2-A5E4-39BEBB938B4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grafico'!$B$156:$D$156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grafico'!$B$157:$D$157</c:f>
              <c:numCache>
                <c:formatCode>#,##0.00\ "€"</c:formatCode>
                <c:ptCount val="3"/>
                <c:pt idx="0">
                  <c:v>12347000</c:v>
                </c:pt>
                <c:pt idx="1">
                  <c:v>5863000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0-47A2-A5E4-39BEBB93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2017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PORTALI!$B$91:$AA$91</c:f>
              <c:numCache>
                <c:formatCode>General</c:formatCode>
                <c:ptCount val="26"/>
                <c:pt idx="0">
                  <c:v>16</c:v>
                </c:pt>
                <c:pt idx="1">
                  <c:v>20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10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12</c:v>
                </c:pt>
                <c:pt idx="10">
                  <c:v>18</c:v>
                </c:pt>
                <c:pt idx="11">
                  <c:v>19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9</c:v>
                </c:pt>
                <c:pt idx="18">
                  <c:v>12</c:v>
                </c:pt>
                <c:pt idx="19">
                  <c:v>7</c:v>
                </c:pt>
                <c:pt idx="20">
                  <c:v>17</c:v>
                </c:pt>
                <c:pt idx="21">
                  <c:v>13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26A-81A6-05A32393A80D}"/>
            </c:ext>
          </c:extLst>
        </c:ser>
        <c:ser>
          <c:idx val="3"/>
          <c:order val="1"/>
          <c:tx>
            <c:v>2018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PORTALI!$B$122:$AA$122</c:f>
              <c:numCache>
                <c:formatCode>General</c:formatCode>
                <c:ptCount val="26"/>
                <c:pt idx="0">
                  <c:v>17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21</c:v>
                </c:pt>
                <c:pt idx="5">
                  <c:v>24</c:v>
                </c:pt>
                <c:pt idx="6">
                  <c:v>11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18</c:v>
                </c:pt>
                <c:pt idx="12">
                  <c:v>15</c:v>
                </c:pt>
                <c:pt idx="13">
                  <c:v>21</c:v>
                </c:pt>
                <c:pt idx="14">
                  <c:v>9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6</c:v>
                </c:pt>
                <c:pt idx="21">
                  <c:v>12</c:v>
                </c:pt>
                <c:pt idx="22">
                  <c:v>9</c:v>
                </c:pt>
                <c:pt idx="23">
                  <c:v>8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26A-81A6-05A32393A80D}"/>
            </c:ext>
          </c:extLst>
        </c:ser>
        <c:ser>
          <c:idx val="0"/>
          <c:order val="2"/>
          <c:tx>
            <c:v>2019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PORTALI!$B$153:$AA$153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15</c:v>
                </c:pt>
                <c:pt idx="21">
                  <c:v>7</c:v>
                </c:pt>
                <c:pt idx="22">
                  <c:v>14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26A-81A6-05A32393A80D}"/>
            </c:ext>
          </c:extLst>
        </c:ser>
        <c:ser>
          <c:idx val="1"/>
          <c:order val="3"/>
          <c:tx>
            <c:v>2020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PORTALI!$B$184:$AA$184</c:f>
              <c:numCache>
                <c:formatCode>General</c:formatCode>
                <c:ptCount val="26"/>
                <c:pt idx="0">
                  <c:v>19</c:v>
                </c:pt>
                <c:pt idx="1">
                  <c:v>21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7</c:v>
                </c:pt>
                <c:pt idx="18">
                  <c:v>18</c:v>
                </c:pt>
                <c:pt idx="19">
                  <c:v>12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D-426A-81A6-05A32393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Rapporto nr</a:t>
            </a:r>
            <a:r>
              <a:rPr lang="it-IT" b="1" baseline="0">
                <a:solidFill>
                  <a:schemeClr val="tx1"/>
                </a:solidFill>
              </a:rPr>
              <a:t>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C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E-488B-812C-8F49F2F46601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E-488B-812C-8F49F2F46601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E-488B-812C-8F49F2F466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tabella'!$C$97,'Compravendite tabella'!$E$97,'Compravendite tabella'!$F$97)</c15:sqref>
                  </c15:fullRef>
                </c:ext>
              </c:extLst>
              <c:f>('Compravendite tabella'!$C$97,'Compravendite tabella'!$E$97,'Compravendite tabella'!$F$97)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tabella'!$C$197:$D$197,'Compravendite tabella'!$E$197,'Compravendite tabella'!$F$197:$H$197)</c15:sqref>
                  </c15:fullRef>
                </c:ext>
              </c:extLst>
              <c:f>('Compravendite tabella'!$C$197:$D$197,'Compravendite tabella'!$E$197)</c:f>
              <c:numCache>
                <c:formatCode>General</c:formatCode>
                <c:ptCount val="3"/>
                <c:pt idx="0">
                  <c:v>31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769E-488B-812C-8F49F2F4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540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tabella'!$H$54,'Compravendite tabella'!$H$57,'Compravendite tabella'!$H$60,'Compravendite tabella'!$H$63,'Compravendite tabella'!$H$66,'Compravendite tabella'!$H$69,'Compravendite tabella'!$H$72,'Compravendite tabella'!$H$75,'Compravendite tabella'!$H$78,'Compravendite tabella'!$H$81,'Compravendite tabella'!$H$84,'Compravendite tabella'!$H$87)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F-49F2-A018-1661EB57765C}"/>
            </c:ext>
          </c:extLst>
        </c:ser>
        <c:ser>
          <c:idx val="1"/>
          <c:order val="1"/>
          <c:tx>
            <c:v>2018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tabella'!$H$103,'Compravendite tabella'!$H$106,'Compravendite tabella'!$H$109,'Compravendite tabella'!$H$112,'Compravendite tabella'!$H$115,'Compravendite tabella'!$H$118,'Compravendite tabella'!$H$121,'Compravendite tabella'!$H$124,'Compravendite tabella'!$H$127,'Compravendite tabella'!$H$130,'Compravendite tabella'!$H$133,'Compravendite tabella'!$H$136)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F-49F2-A018-1661EB57765C}"/>
            </c:ext>
          </c:extLst>
        </c:ser>
        <c:ser>
          <c:idx val="2"/>
          <c:order val="2"/>
          <c:tx>
            <c:v>2019</c:v>
          </c:tx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tabella'!$H$153,'Compravendite tabella'!$H$156,'Compravendite tabella'!$H$159,'Compravendite tabella'!$H$162,'Compravendite tabella'!$H$165,'Compravendite tabella'!$H$168,'Compravendite tabella'!$H$171,'Compravendite tabella'!$H$174,'Compravendite tabella'!$H$177,'Compravendite tabella'!$H$180,'Compravendite tabella'!$H$183,'Compravendite tabella'!$H$186)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F-49F2-A018-1661EB57765C}"/>
            </c:ext>
          </c:extLst>
        </c:ser>
        <c:ser>
          <c:idx val="3"/>
          <c:order val="3"/>
          <c:tx>
            <c:v>2020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tabella'!$H$203,'Compravendite tabella'!$H$206,'Compravendite tabella'!$H$209,'Compravendite tabella'!$H$212,'Compravendite tabella'!$H$215,'Compravendite tabella'!$H$218,'Compravendite tabella'!$H$221,'Compravendite tabella'!$H$224,'Compravendite tabella'!$H$227,'Compravendite tabella'!$H$230,'Compravendite tabella'!$H$233,'Compravendite tabella'!$H$236)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F-49F2-A018-1661EB57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4-4611-A44B-92441B6D2EF4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4-4611-A44B-92441B6D2EF4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A4-4611-A44B-92441B6D2EF4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A4-4611-A44B-92441B6D2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grafico'!$A$211:$D$211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grafico'!$A$212:$D$212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A4-4611-A44B-92441B6D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Nazionalità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9-4C9F-9A79-248B07C08498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9-4C9F-9A79-248B07C08498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9-4C9F-9A79-248B07C08498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9-4C9F-9A79-248B07C08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grafico'!$A$211:$D$211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grafico'!$A$213:$D$213</c:f>
              <c:numCache>
                <c:formatCode>#,##0.00\ "€"</c:formatCode>
                <c:ptCount val="4"/>
                <c:pt idx="0">
                  <c:v>6735000</c:v>
                </c:pt>
                <c:pt idx="1">
                  <c:v>10785000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A9-4C9F-9A79-248B07C0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00BCD4"/>
              </a:solidFill>
            </c:spPr>
            <c:extLst>
              <c:ext xmlns:c16="http://schemas.microsoft.com/office/drawing/2014/chart" uri="{C3380CC4-5D6E-409C-BE32-E72D297353CC}">
                <c16:uniqueId val="{00000001-91D5-487B-9D24-075F249A361E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</c:spPr>
            <c:extLst>
              <c:ext xmlns:c16="http://schemas.microsoft.com/office/drawing/2014/chart" uri="{C3380CC4-5D6E-409C-BE32-E72D297353CC}">
                <c16:uniqueId val="{00000003-91D5-487B-9D24-075F249A361E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</c:spPr>
            <c:extLst>
              <c:ext xmlns:c16="http://schemas.microsoft.com/office/drawing/2014/chart" uri="{C3380CC4-5D6E-409C-BE32-E72D297353CC}">
                <c16:uniqueId val="{00000005-91D5-487B-9D24-075F249A36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grafico'!$B$207:$D$207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grafico'!$B$208:$D$208</c:f>
              <c:numCache>
                <c:formatCode>#,##0.00\ "€"</c:formatCode>
                <c:ptCount val="3"/>
                <c:pt idx="0">
                  <c:v>10400000</c:v>
                </c:pt>
                <c:pt idx="1">
                  <c:v>7120000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5-487B-9D24-075F249A361E}"/>
            </c:ext>
          </c:extLst>
        </c:ser>
        <c:ser>
          <c:idx val="0"/>
          <c:order val="1"/>
          <c:cat>
            <c:strRef>
              <c:f>'Compravendite grafico'!$B$207:$D$207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grafico'!$B$209:$D$209</c:f>
              <c:numCache>
                <c:formatCode>#,##0.00\ "€"</c:formatCode>
                <c:ptCount val="3"/>
                <c:pt idx="0">
                  <c:v>400000</c:v>
                </c:pt>
                <c:pt idx="1">
                  <c:v>1017142.8571428572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D5-487B-9D24-075F249A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Rapporto nr</a:t>
            </a:r>
            <a:r>
              <a:rPr lang="it-IT" b="1" baseline="0">
                <a:solidFill>
                  <a:schemeClr val="tx1"/>
                </a:solidFill>
              </a:rPr>
              <a:t>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C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C-40B9-8B10-EC66B90A790E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C-40B9-8B10-EC66B90A790E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CC-40B9-8B10-EC66B90A79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tabella'!$C$97,'Compravendite tabella'!$E$97,'Compravendite tabella'!$F$97)</c15:sqref>
                  </c15:fullRef>
                </c:ext>
              </c:extLst>
              <c:f>('Compravendite tabella'!$C$97,'Compravendite tabella'!$E$97,'Compravendite tabella'!$F$97)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tabella'!$C$247:$D$247,'Compravendite tabella'!$E$247,'Compravendite tabella'!$F$247:$H$247)</c15:sqref>
                  </c15:fullRef>
                </c:ext>
              </c:extLst>
              <c:f>('Compravendite tabella'!$C$247:$D$247,'Compravendite tabella'!$E$247)</c:f>
              <c:numCache>
                <c:formatCode>General</c:formatCode>
                <c:ptCount val="3"/>
                <c:pt idx="0">
                  <c:v>26</c:v>
                </c:pt>
                <c:pt idx="2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1CCC-40B9-8B10-EC66B90A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540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tabella'!$H$103,'Compravendite tabella'!$H$106,'Compravendite tabella'!$H$109,'Compravendite tabella'!$H$112,'Compravendite tabella'!$H$115,'Compravendite tabella'!$H$118,'Compravendite tabella'!$H$121,'Compravendite tabella'!$H$124,'Compravendite tabella'!$H$127,'Compravendite tabella'!$H$130,'Compravendite tabella'!$H$133,'Compravendite tabella'!$H$136)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D-486A-A836-17C7319E69AA}"/>
            </c:ext>
          </c:extLst>
        </c:ser>
        <c:ser>
          <c:idx val="1"/>
          <c:order val="1"/>
          <c:tx>
            <c:v>2019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tabella'!$H$153,'Compravendite tabella'!$H$156,'Compravendite tabella'!$H$159,'Compravendite tabella'!$H$162,'Compravendite tabella'!$H$165,'Compravendite tabella'!$H$168,'Compravendite tabella'!$H$171,'Compravendite tabella'!$H$174,'Compravendite tabella'!$H$177,'Compravendite tabella'!$H$180,'Compravendite tabella'!$H$183,'Compravendite tabella'!$H$186)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D-486A-A836-17C7319E69AA}"/>
            </c:ext>
          </c:extLst>
        </c:ser>
        <c:ser>
          <c:idx val="2"/>
          <c:order val="2"/>
          <c:tx>
            <c:v>2020</c:v>
          </c:tx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tabella'!$H$203,'Compravendite tabella'!$H$206,'Compravendite tabella'!$H$209,'Compravendite tabella'!$H$212,'Compravendite tabella'!$H$215,'Compravendite tabella'!$H$218,'Compravendite tabella'!$H$221,'Compravendite tabella'!$H$224,'Compravendite tabella'!$H$227,'Compravendite tabella'!$H$230,'Compravendite tabella'!$H$233,'Compravendite tabella'!$H$236)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D-486A-A836-17C7319E69AA}"/>
            </c:ext>
          </c:extLst>
        </c:ser>
        <c:ser>
          <c:idx val="3"/>
          <c:order val="3"/>
          <c:tx>
            <c:v>2021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tabella'!$H$253,'Compravendite tabella'!$H$256,'Compravendite tabella'!$H$259,'Compravendite tabella'!$H$262,'Compravendite tabella'!$H$265,'Compravendite tabella'!$H$268,'Compravendite tabella'!$H$271,'Compravendite tabella'!$H$274,'Compravendite tabella'!$H$277,'Compravendite tabella'!$H$280,'Compravendite tabella'!$H$283,'Compravendite tabella'!$H$286)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D-486A-A836-17C7319E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A-4108-81E6-37F9DBDED82F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A-4108-81E6-37F9DBDED82F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A-4108-81E6-37F9DBDED82F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A-4108-81E6-37F9DBDED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grafico'!$A$262:$D$262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grafico'!$A$263:$D$263</c:f>
              <c:numCache>
                <c:formatCode>General</c:formatCode>
                <c:ptCount val="4"/>
                <c:pt idx="0">
                  <c:v>11</c:v>
                </c:pt>
                <c:pt idx="1">
                  <c:v>16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A-4108-81E6-37F9DBDE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Nazionalità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5-4746-B0F4-09041F4B52A6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5-4746-B0F4-09041F4B52A6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5-4746-B0F4-09041F4B52A6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5-4746-B0F4-09041F4B5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grafico'!$A$262:$D$262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grafico'!$A$264:$D$264</c:f>
              <c:numCache>
                <c:formatCode>#,##0.00\ "€"</c:formatCode>
                <c:ptCount val="4"/>
                <c:pt idx="0">
                  <c:v>6738000</c:v>
                </c:pt>
                <c:pt idx="1">
                  <c:v>12559000</c:v>
                </c:pt>
                <c:pt idx="2">
                  <c:v>0</c:v>
                </c:pt>
                <c:pt idx="3">
                  <c:v>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5-4746-B0F4-09041F4B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BCD4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95-4DFE-AE72-3CA6CCE5164A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95-4DFE-AE72-3CA6CCE5164A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95-4DFE-AE72-3CA6CCE5164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grafico'!$B$258:$D$258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grafico'!$B$259:$D$259</c:f>
              <c:numCache>
                <c:formatCode>#,##0.00\ "€"</c:formatCode>
                <c:ptCount val="3"/>
                <c:pt idx="0">
                  <c:v>6869000</c:v>
                </c:pt>
                <c:pt idx="1">
                  <c:v>14563000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95-4DFE-AE72-3CA6CCE5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2018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noFill/>
              </a:ln>
              <a:effectLst/>
            </c:spPr>
          </c:marker>
          <c:val>
            <c:numRef>
              <c:f>PORTALI!$B$107:$AA$107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9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22</c:v>
                </c:pt>
                <c:pt idx="16">
                  <c:v>11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12</c:v>
                </c:pt>
                <c:pt idx="21">
                  <c:v>11</c:v>
                </c:pt>
                <c:pt idx="22">
                  <c:v>18</c:v>
                </c:pt>
                <c:pt idx="23">
                  <c:v>15</c:v>
                </c:pt>
                <c:pt idx="24">
                  <c:v>22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4072-B60D-1335BF3BDCDB}"/>
            </c:ext>
          </c:extLst>
        </c:ser>
        <c:ser>
          <c:idx val="0"/>
          <c:order val="1"/>
          <c:tx>
            <c:v>2019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PORTALI!$B$138:$AA$138</c:f>
              <c:numCache>
                <c:formatCode>General</c:formatCode>
                <c:ptCount val="26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20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15</c:v>
                </c:pt>
                <c:pt idx="13">
                  <c:v>22</c:v>
                </c:pt>
                <c:pt idx="14">
                  <c:v>26</c:v>
                </c:pt>
                <c:pt idx="15">
                  <c:v>11</c:v>
                </c:pt>
                <c:pt idx="16">
                  <c:v>37</c:v>
                </c:pt>
                <c:pt idx="17">
                  <c:v>20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5-4072-B60D-1335BF3BDCDB}"/>
            </c:ext>
          </c:extLst>
        </c:ser>
        <c:ser>
          <c:idx val="1"/>
          <c:order val="2"/>
          <c:tx>
            <c:v>2020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PORTALI!$B$169:$AA$169</c:f>
              <c:numCache>
                <c:formatCode>General</c:formatCode>
                <c:ptCount val="2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21</c:v>
                </c:pt>
                <c:pt idx="8">
                  <c:v>29</c:v>
                </c:pt>
                <c:pt idx="9">
                  <c:v>25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10</c:v>
                </c:pt>
                <c:pt idx="18">
                  <c:v>16</c:v>
                </c:pt>
                <c:pt idx="19">
                  <c:v>9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5-4072-B60D-1335BF3BDCDB}"/>
            </c:ext>
          </c:extLst>
        </c:ser>
        <c:ser>
          <c:idx val="2"/>
          <c:order val="3"/>
          <c:tx>
            <c:v>2021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PORTALI!$B$201:$AA$201</c:f>
              <c:numCache>
                <c:formatCode>General</c:formatCode>
                <c:ptCount val="26"/>
                <c:pt idx="0">
                  <c:v>17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41</c:v>
                </c:pt>
                <c:pt idx="9">
                  <c:v>41</c:v>
                </c:pt>
                <c:pt idx="10">
                  <c:v>21</c:v>
                </c:pt>
                <c:pt idx="11">
                  <c:v>29</c:v>
                </c:pt>
                <c:pt idx="12">
                  <c:v>35</c:v>
                </c:pt>
                <c:pt idx="13">
                  <c:v>44</c:v>
                </c:pt>
                <c:pt idx="14">
                  <c:v>44</c:v>
                </c:pt>
                <c:pt idx="15">
                  <c:v>64</c:v>
                </c:pt>
                <c:pt idx="16">
                  <c:v>29</c:v>
                </c:pt>
                <c:pt idx="17">
                  <c:v>24</c:v>
                </c:pt>
                <c:pt idx="18">
                  <c:v>43</c:v>
                </c:pt>
                <c:pt idx="19">
                  <c:v>44</c:v>
                </c:pt>
                <c:pt idx="20">
                  <c:v>59</c:v>
                </c:pt>
                <c:pt idx="21">
                  <c:v>34</c:v>
                </c:pt>
                <c:pt idx="22">
                  <c:v>43</c:v>
                </c:pt>
                <c:pt idx="23">
                  <c:v>53</c:v>
                </c:pt>
                <c:pt idx="24">
                  <c:v>51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5-4072-B60D-1335BF3B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</a:t>
            </a:r>
            <a:r>
              <a:rPr lang="it-IT" b="1" baseline="0">
                <a:solidFill>
                  <a:schemeClr val="tx1"/>
                </a:solidFill>
              </a:rPr>
              <a:t>o nr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C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F1-4714-A637-123267721194}"/>
              </c:ext>
            </c:extLst>
          </c:dPt>
          <c:dPt>
            <c:idx val="1"/>
            <c:bubble3D val="0"/>
            <c:spPr>
              <a:solidFill>
                <a:srgbClr val="03A9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1-4714-A637-123267721194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1-4714-A637-123267721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tabella'!$C$296:$D$296,'Compravendite tabella'!$E$296,'Compravendite tabella'!$F$296:$H$296)</c15:sqref>
                  </c15:fullRef>
                </c:ext>
              </c:extLst>
              <c:f>('Compravendite tabella'!$C$296,'Compravendite tabella'!$E$296,'Compravendite tabella'!$F$296)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tabella'!$C$297:$D$297,'Compravendite tabella'!$E$297,'Compravendite tabella'!$F$297:$H$297)</c15:sqref>
                  </c15:fullRef>
                </c:ext>
              </c:extLst>
              <c:f>('Compravendite tabella'!$C$297,'Compravendite tabella'!$E$297,'Compravendite tabella'!$F$297)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'Compravendite tabella'!$D$297</c15:sqref>
                  <c15:spPr xmlns:c15="http://schemas.microsoft.com/office/drawing/2012/chart"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'Compravendite tabella'!$G$297</c15:sqref>
                  <c15:spPr xmlns:c15="http://schemas.microsoft.com/office/drawing/2012/chart"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'Compravendite tabella'!$H$297</c15:sqref>
                  <c15:spPr xmlns:c15="http://schemas.microsoft.com/office/drawing/2012/chart"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7F1-4714-A637-123267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540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tabella'!$H$153,'Compravendite tabella'!$H$156,'Compravendite tabella'!$H$159,'Compravendite tabella'!$H$162,'Compravendite tabella'!$H$165,'Compravendite tabella'!$H$168,'Compravendite tabella'!$H$171,'Compravendite tabella'!$H$174,'Compravendite tabella'!$H$177,'Compravendite tabella'!$H$180,'Compravendite tabella'!$H$183,'Compravendite tabella'!$H$186)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3-4624-A768-CDA67BD7D298}"/>
            </c:ext>
          </c:extLst>
        </c:ser>
        <c:ser>
          <c:idx val="1"/>
          <c:order val="1"/>
          <c:tx>
            <c:v>2020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tabella'!$H$203,'Compravendite tabella'!$H$206,'Compravendite tabella'!$H$209,'Compravendite tabella'!$H$212,'Compravendite tabella'!$H$215,'Compravendite tabella'!$H$218,'Compravendite tabella'!$H$221,'Compravendite tabella'!$H$224,'Compravendite tabella'!$H$227,'Compravendite tabella'!$H$230,'Compravendite tabella'!$H$233,'Compravendite tabella'!$H$236)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3-4624-A768-CDA67BD7D298}"/>
            </c:ext>
          </c:extLst>
        </c:ser>
        <c:ser>
          <c:idx val="2"/>
          <c:order val="2"/>
          <c:tx>
            <c:v>2021</c:v>
          </c:tx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tabella'!$H$253,'Compravendite tabella'!$H$256,'Compravendite tabella'!$H$259,'Compravendite tabella'!$H$262,'Compravendite tabella'!$H$265,'Compravendite tabella'!$H$268,'Compravendite tabella'!$H$271,'Compravendite tabella'!$H$274,'Compravendite tabella'!$H$277,'Compravendite tabella'!$H$280,'Compravendite tabella'!$H$283,'Compravendite tabella'!$H$286)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3-4624-A768-CDA67BD7D298}"/>
            </c:ext>
          </c:extLst>
        </c:ser>
        <c:ser>
          <c:idx val="3"/>
          <c:order val="3"/>
          <c:tx>
            <c:v>2022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tabella'!$H$303,'Compravendite tabella'!$H$306,'Compravendite tabella'!$H$309,'Compravendite tabella'!$H$312,'Compravendite tabella'!$H$315,'Compravendite tabella'!$H$318,'Compravendite tabella'!$H$321,'Compravendite tabella'!$H$324,'Compravendite tabella'!$H$327,'Compravendite tabella'!$H$330,'Compravendite tabella'!$H$333,'Compravendite tabella'!$H$336)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3-4624-A768-CDA67BD7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4-4D33-8153-8343B7D97152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64-4D33-8153-8343B7D97152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64-4D33-8153-8343B7D97152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64-4D33-8153-8343B7D97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grafico'!$A$313:$D$313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grafico'!$A$314:$D$314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4-4D33-8153-8343B7D9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Nazionalità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64A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B-4188-BCD6-73152086D5EB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B-4188-BCD6-73152086D5EB}"/>
              </c:ext>
            </c:extLst>
          </c:dPt>
          <c:dPt>
            <c:idx val="2"/>
            <c:bubble3D val="0"/>
            <c:spPr>
              <a:solidFill>
                <a:srgbClr val="FBC0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B-4188-BCD6-73152086D5EB}"/>
              </c:ext>
            </c:extLst>
          </c:dPt>
          <c:dPt>
            <c:idx val="3"/>
            <c:bubble3D val="0"/>
            <c:spPr>
              <a:solidFill>
                <a:srgbClr val="AFB4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B-4188-BCD6-73152086D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grafico'!$A$313:$D$313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grafico'!$A$315:$D$315</c:f>
              <c:numCache>
                <c:formatCode>#,##0.00\ "€"</c:formatCode>
                <c:ptCount val="4"/>
                <c:pt idx="0">
                  <c:v>4915000</c:v>
                </c:pt>
                <c:pt idx="1">
                  <c:v>6129000</c:v>
                </c:pt>
                <c:pt idx="2">
                  <c:v>1500000</c:v>
                </c:pt>
                <c:pt idx="3">
                  <c:v>1290000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AB-4188-BCD6-73152086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Volumi</a:t>
            </a:r>
            <a:r>
              <a:rPr lang="it-IT" b="1" baseline="0">
                <a:solidFill>
                  <a:schemeClr val="tx1"/>
                </a:solidFill>
              </a:rPr>
              <a:t> per tipologia d'immobile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1270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solidFill>
                <a:srgbClr val="03A9F4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841-4380-86CF-973753B4C789}"/>
              </c:ext>
            </c:extLst>
          </c:dPt>
          <c:dPt>
            <c:idx val="1"/>
            <c:bubble3D val="0"/>
            <c:spPr>
              <a:solidFill>
                <a:srgbClr val="79EFFF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841-4380-86CF-973753B4C789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2700"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841-4380-86CF-973753B4C7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grafico'!$B$309:$D$309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grafico'!$B$310:$D$310</c:f>
              <c:numCache>
                <c:formatCode>#,##0.00\ "€"</c:formatCode>
                <c:ptCount val="3"/>
                <c:pt idx="0">
                  <c:v>6930000</c:v>
                </c:pt>
                <c:pt idx="1">
                  <c:v>6424000</c:v>
                </c:pt>
                <c:pt idx="2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41-4380-86CF-973753B4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</a:t>
            </a:r>
            <a:r>
              <a:rPr lang="it-IT" b="1" baseline="0">
                <a:solidFill>
                  <a:schemeClr val="tx1"/>
                </a:solidFill>
              </a:rPr>
              <a:t>o nr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3A9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7-40FC-A625-4E9BEBC626E2}"/>
              </c:ext>
            </c:extLst>
          </c:dPt>
          <c:dPt>
            <c:idx val="1"/>
            <c:bubble3D val="0"/>
            <c:spPr>
              <a:solidFill>
                <a:srgbClr val="79E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7-40FC-A625-4E9BEBC626E2}"/>
              </c:ext>
            </c:extLst>
          </c:dPt>
          <c:dPt>
            <c:idx val="2"/>
            <c:bubble3D val="0"/>
            <c:spPr>
              <a:solidFill>
                <a:srgbClr val="8E99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A7-40FC-A625-4E9BEBC626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tabella'!$C$296:$D$296,'Compravendite tabella'!$E$296,'Compravendite tabella'!$F$296:$H$296)</c15:sqref>
                  </c15:fullRef>
                </c:ext>
              </c:extLst>
              <c:f>('Compravendite tabella'!$C$296,'Compravendite tabella'!$E$296,'Compravendite tabella'!$F$296)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tabella'!$C$347:$D$347,'Compravendite tabella'!$E$347,'Compravendite tabella'!$F$347:$H$347)</c15:sqref>
                  </c15:fullRef>
                </c:ext>
              </c:extLst>
              <c:f>('Compravendite tabella'!$C$347,'Compravendite tabella'!$E$347,'Compravendite tabella'!$F$347)</c:f>
              <c:numCache>
                <c:formatCode>General</c:formatCode>
                <c:ptCount val="3"/>
                <c:pt idx="0">
                  <c:v>15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7A7-40FC-A625-4E9BEBC6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</c:v>
          </c:tx>
          <c:spPr>
            <a:ln w="2540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tabella'!$H$203,'Compravendite tabella'!$H$206,'Compravendite tabella'!$H$209,'Compravendite tabella'!$H$212,'Compravendite tabella'!$H$215,'Compravendite tabella'!$H$218,'Compravendite tabella'!$H$221,'Compravendite tabella'!$H$224,'Compravendite tabella'!$H$227,'Compravendite tabella'!$H$230,'Compravendite tabella'!$H$233,'Compravendite tabella'!$H$236)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8-4273-A7D1-86FC01F748DB}"/>
            </c:ext>
          </c:extLst>
        </c:ser>
        <c:ser>
          <c:idx val="2"/>
          <c:order val="1"/>
          <c:tx>
            <c:v>2021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tabella'!$H$253,'Compravendite tabella'!$H$256,'Compravendite tabella'!$H$259,'Compravendite tabella'!$H$262,'Compravendite tabella'!$H$265,'Compravendite tabella'!$H$268,'Compravendite tabella'!$H$271,'Compravendite tabella'!$H$274,'Compravendite tabella'!$H$277,'Compravendite tabella'!$H$280,'Compravendite tabella'!$H$283,'Compravendite tabella'!$H$286)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8-4273-A7D1-86FC01F748DB}"/>
            </c:ext>
          </c:extLst>
        </c:ser>
        <c:ser>
          <c:idx val="3"/>
          <c:order val="2"/>
          <c:tx>
            <c:v>2022</c:v>
          </c:tx>
          <c:spPr>
            <a:ln w="317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('Compravendite tabella'!$H$303,'Compravendite tabella'!$H$306,'Compravendite tabella'!$H$309,'Compravendite tabella'!$H$312,'Compravendite tabella'!$H$315,'Compravendite tabella'!$H$318,'Compravendite tabella'!$H$321,'Compravendite tabella'!$H$324,'Compravendite tabella'!$H$327,'Compravendite tabella'!$H$330,'Compravendite tabella'!$H$333,'Compravendite tabella'!$H$336)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8-4273-A7D1-86FC01F748DB}"/>
            </c:ext>
          </c:extLst>
        </c:ser>
        <c:ser>
          <c:idx val="0"/>
          <c:order val="3"/>
          <c:tx>
            <c:v>2023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val>
            <c:numRef>
              <c:f>('Compravendite tabella'!$H$353,'Compravendite tabella'!$H$356,'Compravendite tabella'!$H$359,'Compravendite tabella'!$H$362,'Compravendite tabella'!$H$365,'Compravendite tabella'!$H$368,'Compravendite tabella'!$H$371,'Compravendite tabella'!$H$374,'Compravendite tabella'!$H$377,'Compravendite tabella'!$H$380,'Compravendite tabella'!$H$383,'Compravendite tabella'!$H$386)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8-4273-A7D1-86FC01F7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3-40E1-8D68-12003116A5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C3-40E1-8D68-12003116A5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C3-40E1-8D68-12003116A5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C3-40E1-8D68-12003116A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grafico'!$A$364:$D$364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grafico'!$A$365:$D$365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C3-40E1-8D68-12003116A5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Nazionalità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2-4E5A-BCB2-0322DBE831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62-4E5A-BCB2-0322DBE831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62-4E5A-BCB2-0322DBE831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62-4E5A-BCB2-0322DBE83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grafico'!$A$364:$D$364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grafico'!$A$366:$D$366</c:f>
              <c:numCache>
                <c:formatCode>#,##0.00\ "€"</c:formatCode>
                <c:ptCount val="4"/>
                <c:pt idx="0">
                  <c:v>9724053</c:v>
                </c:pt>
                <c:pt idx="1">
                  <c:v>5656500</c:v>
                </c:pt>
                <c:pt idx="2">
                  <c:v>0</c:v>
                </c:pt>
                <c:pt idx="3">
                  <c:v>3990000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62-4E5A-BCB2-0322DBE831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tipologia d'immobile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E-498B-A89B-8D94D5F3F1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E-498B-A89B-8D94D5F3F15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E-498B-A89B-8D94D5F3F1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grafico'!$B$360:$D$360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grafico'!$B$361:$D$361</c:f>
              <c:numCache>
                <c:formatCode>#,##0.00\ "€"</c:formatCode>
                <c:ptCount val="3"/>
                <c:pt idx="0">
                  <c:v>5695553</c:v>
                </c:pt>
                <c:pt idx="1">
                  <c:v>12975000</c:v>
                </c:pt>
                <c:pt idx="2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E-498B-A89B-8D94D5F3F1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Andamento Richieste Secondo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2018</c:v>
          </c:tx>
          <c:marker>
            <c:symbol val="none"/>
          </c:marker>
          <c:val>
            <c:numRef>
              <c:f>PORTALI!$B$107:$AA$107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9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22</c:v>
                </c:pt>
                <c:pt idx="16">
                  <c:v>11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12</c:v>
                </c:pt>
                <c:pt idx="21">
                  <c:v>11</c:v>
                </c:pt>
                <c:pt idx="22">
                  <c:v>18</c:v>
                </c:pt>
                <c:pt idx="23">
                  <c:v>15</c:v>
                </c:pt>
                <c:pt idx="24">
                  <c:v>22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3-46E9-A2A8-0D24B75FF8C2}"/>
            </c:ext>
          </c:extLst>
        </c:ser>
        <c:ser>
          <c:idx val="0"/>
          <c:order val="1"/>
          <c:tx>
            <c:v>2019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PORTALI!$B$153:$AA$153</c:f>
              <c:numCache>
                <c:formatCode>General</c:formatCode>
                <c:ptCount val="26"/>
                <c:pt idx="0">
                  <c:v>20</c:v>
                </c:pt>
                <c:pt idx="1">
                  <c:v>27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15</c:v>
                </c:pt>
                <c:pt idx="21">
                  <c:v>7</c:v>
                </c:pt>
                <c:pt idx="22">
                  <c:v>14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3-46E9-A2A8-0D24B75FF8C2}"/>
            </c:ext>
          </c:extLst>
        </c:ser>
        <c:ser>
          <c:idx val="1"/>
          <c:order val="2"/>
          <c:tx>
            <c:v>2020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PORTALI!$B$184:$AA$184</c:f>
              <c:numCache>
                <c:formatCode>General</c:formatCode>
                <c:ptCount val="26"/>
                <c:pt idx="0">
                  <c:v>19</c:v>
                </c:pt>
                <c:pt idx="1">
                  <c:v>21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7</c:v>
                </c:pt>
                <c:pt idx="18">
                  <c:v>18</c:v>
                </c:pt>
                <c:pt idx="19">
                  <c:v>12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3-46E9-A2A8-0D24B75FF8C2}"/>
            </c:ext>
          </c:extLst>
        </c:ser>
        <c:ser>
          <c:idx val="2"/>
          <c:order val="3"/>
          <c:tx>
            <c:v>2021</c:v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PORTALI!$B$217:$AA$217</c:f>
              <c:numCache>
                <c:formatCode>General</c:formatCode>
                <c:ptCount val="26"/>
                <c:pt idx="0">
                  <c:v>54</c:v>
                </c:pt>
                <c:pt idx="1">
                  <c:v>46</c:v>
                </c:pt>
                <c:pt idx="2">
                  <c:v>49</c:v>
                </c:pt>
                <c:pt idx="3">
                  <c:v>35</c:v>
                </c:pt>
                <c:pt idx="4">
                  <c:v>33</c:v>
                </c:pt>
                <c:pt idx="5">
                  <c:v>40</c:v>
                </c:pt>
                <c:pt idx="6">
                  <c:v>30</c:v>
                </c:pt>
                <c:pt idx="7">
                  <c:v>44</c:v>
                </c:pt>
                <c:pt idx="8">
                  <c:v>45</c:v>
                </c:pt>
                <c:pt idx="9">
                  <c:v>28</c:v>
                </c:pt>
                <c:pt idx="10">
                  <c:v>33</c:v>
                </c:pt>
                <c:pt idx="11">
                  <c:v>28</c:v>
                </c:pt>
                <c:pt idx="12">
                  <c:v>50</c:v>
                </c:pt>
                <c:pt idx="13">
                  <c:v>44</c:v>
                </c:pt>
                <c:pt idx="14">
                  <c:v>31</c:v>
                </c:pt>
                <c:pt idx="15">
                  <c:v>42</c:v>
                </c:pt>
                <c:pt idx="16">
                  <c:v>30</c:v>
                </c:pt>
                <c:pt idx="17">
                  <c:v>33</c:v>
                </c:pt>
                <c:pt idx="18">
                  <c:v>23</c:v>
                </c:pt>
                <c:pt idx="19">
                  <c:v>21</c:v>
                </c:pt>
                <c:pt idx="20">
                  <c:v>16</c:v>
                </c:pt>
                <c:pt idx="21">
                  <c:v>26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3-46E9-A2A8-0D24B75F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Rapport</a:t>
            </a:r>
            <a:r>
              <a:rPr lang="it-IT" b="1" baseline="0">
                <a:solidFill>
                  <a:schemeClr val="tx1"/>
                </a:solidFill>
              </a:rPr>
              <a:t>o nr di compravendite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F3-4D43-8FFD-BDD5B9311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C-438F-92A2-E9B285D0A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3-4D43-8FFD-BDD5B93114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('Compravendite tabella'!$C$396,'Compravendite tabella'!$E$396,'Compravendite tabella'!$F$396)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f>('Compravendite tabella'!$C$397,'Compravendite tabella'!$E$397,'Compravendite tabella'!$F$397)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3-4D43-8FFD-BDD5B931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2021</c:v>
          </c:tx>
          <c:spPr>
            <a:ln w="25400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('Compravendite tabella'!$H$102,'Compravendite tabella'!$H$105,'Compravendite tabella'!$H$108,'Compravendite tabella'!$H$111,'Compravendite tabella'!$H$114,'Compravendite tabella'!$H$117,'Compravendite tabella'!$H$120,'Compravendite tabella'!$H$123,'Compravendite tabella'!$H$126,'Compravendite tabella'!$H$129,'Compravendite tabella'!$H$132,'Compravendite tabella'!$H$135)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('Compravendite tabella'!$H$253,'Compravendite tabella'!$H$256,'Compravendite tabella'!$H$259,'Compravendite tabella'!$H$262,'Compravendite tabella'!$H$265,'Compravendite tabella'!$H$268,'Compravendite tabella'!$H$271,'Compravendite tabella'!$H$274,'Compravendite tabella'!$H$277,'Compravendite tabella'!$H$280,'Compravendite tabella'!$H$283,'Compravendite tabella'!$H$286)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3-403C-A2B0-3DCBEE6BF020}"/>
            </c:ext>
          </c:extLst>
        </c:ser>
        <c:ser>
          <c:idx val="3"/>
          <c:order val="1"/>
          <c:tx>
            <c:v>2022</c:v>
          </c:tx>
          <c:spPr>
            <a:ln w="3175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('Compravendite tabella'!$H$303,'Compravendite tabella'!$H$306,'Compravendite tabella'!$H$309,'Compravendite tabella'!$H$312,'Compravendite tabella'!$H$315,'Compravendite tabella'!$H$318,'Compravendite tabella'!$H$321,'Compravendite tabella'!$H$324,'Compravendite tabella'!$H$327,'Compravendite tabella'!$H$330,'Compravendite tabella'!$H$333,'Compravendite tabella'!$H$336)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3-403C-A2B0-3DCBEE6BF020}"/>
            </c:ext>
          </c:extLst>
        </c:ser>
        <c:ser>
          <c:idx val="0"/>
          <c:order val="2"/>
          <c:tx>
            <c:v>2023</c:v>
          </c:tx>
          <c:spPr>
            <a:ln w="31750" cap="rnd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tabella'!$H$353,'Compravendite tabella'!$H$356,'Compravendite tabella'!$H$359,'Compravendite tabella'!$H$362,'Compravendite tabella'!$H$365,'Compravendite tabella'!$H$368,'Compravendite tabella'!$H$371,'Compravendite tabella'!$H$374,'Compravendite tabella'!$H$377,'Compravendite tabella'!$H$380,'Compravendite tabella'!$H$383,'Compravendite tabella'!$H$386)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3-403C-A2B0-3DCBEE6BF020}"/>
            </c:ext>
          </c:extLst>
        </c:ser>
        <c:ser>
          <c:idx val="1"/>
          <c:order val="3"/>
          <c:tx>
            <c:v>2024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tabella'!$H$403,'Compravendite tabella'!$H$406,'Compravendite tabella'!$H$409,'Compravendite tabella'!$H$412,'Compravendite tabella'!$H$415,'Compravendite tabella'!$H$418,'Compravendite tabella'!$H$421,'Compravendite tabella'!$H$424,'Compravendite tabella'!$H$427,'Compravendite tabella'!$H$430,'Compravendite tabella'!$H$433,'Compravendite tabella'!$H$436)</c:f>
              <c:numCache>
                <c:formatCode>General</c:formatCode>
                <c:ptCount val="12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3-403C-A2B0-3DCBEE6B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2-46BF-B0D7-5ED4C28C34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2-46BF-B0D7-5ED4C28C34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2-46BF-B0D7-5ED4C28C34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2-46BF-B0D7-5ED4C28C34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grafico'!$A$418:$D$418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grafico'!$A$419:$D$419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CC-40E1-833E-13A8D17833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Nazionalità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56-4449-9464-E7A51EE99F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56-4449-9464-E7A51EE99F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56-4449-9464-E7A51EE99F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56-4449-9464-E7A51EE99F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grafico'!$A$418:$D$418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grafico'!$A$420:$D$420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3A-4B80-9DD2-AB4558996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tipologia d'immobile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5-4668-9793-B64F128E40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5-4668-9793-B64F128E40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5-4668-9793-B64F128E4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grafico'!$B$414:$D$414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grafico'!$B$415:$D$415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41-4BCF-855A-0255B7FD78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compravendite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A3-4E6B-AF8B-2C64C29699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3-4E6B-AF8B-2C64C29699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A3-4E6B-AF8B-2C64C29699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tabella'!$C$446:$D$446,'Compravendite tabella'!$E$446,'Compravendite tabella'!$F$446:$H$446)</c15:sqref>
                  </c15:fullRef>
                </c:ext>
              </c:extLst>
              <c:f>('Compravendite tabella'!$C$446,'Compravendite tabella'!$E$446,'Compravendite tabella'!$F$446)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tabella'!$C$447:$D$447,'Compravendite tabella'!$E$447,'Compravendite tabella'!$F$447:$H$447)</c15:sqref>
                  </c15:fullRef>
                </c:ext>
              </c:extLst>
              <c:f>('Compravendite tabella'!$C$447,'Compravendite tabella'!$E$447,'Compravendite tabella'!$F$447)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8597-48AA-8751-51A0740288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2022</c:v>
          </c:tx>
          <c:spPr>
            <a:ln w="31750" cap="rnd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('Compravendite tabella'!$H$303,'Compravendite tabella'!$H$306,'Compravendite tabella'!$H$309,'Compravendite tabella'!$H$312,'Compravendite tabella'!$H$315,'Compravendite tabella'!$H$318,'Compravendite tabella'!$H$321,'Compravendite tabella'!$H$324,'Compravendite tabella'!$H$327,'Compravendite tabella'!$H$330,'Compravendite tabella'!$H$333,'Compravendite tabella'!$H$336)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3-40F7-A7CE-93CA1C87E5E3}"/>
            </c:ext>
          </c:extLst>
        </c:ser>
        <c:ser>
          <c:idx val="0"/>
          <c:order val="1"/>
          <c:tx>
            <c:v>2023</c:v>
          </c:tx>
          <c:spPr>
            <a:ln w="317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tabella'!$H$353,'Compravendite tabella'!$H$356,'Compravendite tabella'!$H$359,'Compravendite tabella'!$H$362,'Compravendite tabella'!$H$365,'Compravendite tabella'!$H$368,'Compravendite tabella'!$H$371,'Compravendite tabella'!$H$374,'Compravendite tabella'!$H$377,'Compravendite tabella'!$H$380,'Compravendite tabella'!$H$383,'Compravendite tabella'!$H$386)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3-40F7-A7CE-93CA1C87E5E3}"/>
            </c:ext>
          </c:extLst>
        </c:ser>
        <c:ser>
          <c:idx val="1"/>
          <c:order val="2"/>
          <c:tx>
            <c:v>2024</c:v>
          </c:tx>
          <c:spPr>
            <a:ln w="28575" cap="rnd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tabella'!$H$403,'Compravendite tabella'!$H$406,'Compravendite tabella'!$H$409,'Compravendite tabella'!$H$412,'Compravendite tabella'!$H$415,'Compravendite tabella'!$H$418,'Compravendite tabella'!$H$421,'Compravendite tabella'!$H$424,'Compravendite tabella'!$H$427,'Compravendite tabella'!$H$430,'Compravendite tabella'!$H$433,'Compravendite tabella'!$H$436)</c:f>
              <c:numCache>
                <c:formatCode>General</c:formatCode>
                <c:ptCount val="12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3-40F7-A7CE-93CA1C87E5E3}"/>
            </c:ext>
          </c:extLst>
        </c:ser>
        <c:ser>
          <c:idx val="2"/>
          <c:order val="3"/>
          <c:tx>
            <c:v>2025</c:v>
          </c:tx>
          <c:spPr>
            <a:ln w="3492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('Compravendite tabella'!$H$453,'Compravendite tabella'!$H$456,'Compravendite tabella'!$H$459,'Compravendite tabella'!$H$462,'Compravendite tabella'!$H$465,'Compravendite tabella'!$H$468,'Compravendite tabella'!$H$471,'Compravendite tabella'!$H$474,'Compravendite tabella'!$H$477,'Compravendite tabella'!$H$480,'Compravendite tabella'!$H$483,'Compravendite tabella'!$H$486)</c:f>
              <c:numCache>
                <c:formatCode>General</c:formatCode>
                <c:ptCount val="12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73-40F7-A7CE-93CA1C87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7-4E2C-9314-A20FD4E0EB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7-4E2C-9314-A20FD4E0EB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37-4E2C-9314-A20FD4E0EB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37-4E2C-9314-A20FD4E0EB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grafico'!$A$472:$D$472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grafico'!$A$473:$D$473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2F-4E49-98E3-F8C8EF7887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Nazionalità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90-4EEE-BD97-DA2046E0BA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0-4EEE-BD97-DA2046E0BA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90-4EEE-BD97-DA2046E0BA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90-4EEE-BD97-DA2046E0BA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grafico'!$A$472:$D$472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grafico'!$A$474:$D$474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E7-447E-8229-6022FF1741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tipologia d'immobile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5-448C-BCD5-7CFC1837BE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5-448C-BCD5-7CFC1837BE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D5-448C-BCD5-7CFC1837BE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grafico'!$B$468:$D$468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grafico'!$B$469:$D$469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E7-42CF-A4BA-0F106AB49F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Andamento Richieste Primo Semestre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PORTALI!$B$138:$AA$138</c:f>
              <c:numCache>
                <c:formatCode>General</c:formatCode>
                <c:ptCount val="26"/>
                <c:pt idx="0">
                  <c:v>18</c:v>
                </c:pt>
                <c:pt idx="1">
                  <c:v>22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20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15</c:v>
                </c:pt>
                <c:pt idx="13">
                  <c:v>22</c:v>
                </c:pt>
                <c:pt idx="14">
                  <c:v>26</c:v>
                </c:pt>
                <c:pt idx="15">
                  <c:v>11</c:v>
                </c:pt>
                <c:pt idx="16">
                  <c:v>37</c:v>
                </c:pt>
                <c:pt idx="17">
                  <c:v>20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84E-91E7-6547FE025E80}"/>
            </c:ext>
          </c:extLst>
        </c:ser>
        <c:ser>
          <c:idx val="1"/>
          <c:order val="1"/>
          <c:tx>
            <c:v>2020</c:v>
          </c:tx>
          <c:spPr>
            <a:ln w="2540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PORTALI!$B$169:$AA$169</c:f>
              <c:numCache>
                <c:formatCode>General</c:formatCode>
                <c:ptCount val="2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21</c:v>
                </c:pt>
                <c:pt idx="8">
                  <c:v>29</c:v>
                </c:pt>
                <c:pt idx="9">
                  <c:v>25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10</c:v>
                </c:pt>
                <c:pt idx="18">
                  <c:v>16</c:v>
                </c:pt>
                <c:pt idx="19">
                  <c:v>9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84E-91E7-6547FE025E80}"/>
            </c:ext>
          </c:extLst>
        </c:ser>
        <c:ser>
          <c:idx val="2"/>
          <c:order val="2"/>
          <c:tx>
            <c:v>2021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PORTALI!$B$201:$AA$201</c:f>
              <c:numCache>
                <c:formatCode>General</c:formatCode>
                <c:ptCount val="26"/>
                <c:pt idx="0">
                  <c:v>17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41</c:v>
                </c:pt>
                <c:pt idx="9">
                  <c:v>41</c:v>
                </c:pt>
                <c:pt idx="10">
                  <c:v>21</c:v>
                </c:pt>
                <c:pt idx="11">
                  <c:v>29</c:v>
                </c:pt>
                <c:pt idx="12">
                  <c:v>35</c:v>
                </c:pt>
                <c:pt idx="13">
                  <c:v>44</c:v>
                </c:pt>
                <c:pt idx="14">
                  <c:v>44</c:v>
                </c:pt>
                <c:pt idx="15">
                  <c:v>64</c:v>
                </c:pt>
                <c:pt idx="16">
                  <c:v>29</c:v>
                </c:pt>
                <c:pt idx="17">
                  <c:v>24</c:v>
                </c:pt>
                <c:pt idx="18">
                  <c:v>43</c:v>
                </c:pt>
                <c:pt idx="19">
                  <c:v>44</c:v>
                </c:pt>
                <c:pt idx="20">
                  <c:v>59</c:v>
                </c:pt>
                <c:pt idx="21">
                  <c:v>34</c:v>
                </c:pt>
                <c:pt idx="22">
                  <c:v>43</c:v>
                </c:pt>
                <c:pt idx="23">
                  <c:v>53</c:v>
                </c:pt>
                <c:pt idx="24">
                  <c:v>51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84E-91E7-6547FE025E80}"/>
            </c:ext>
          </c:extLst>
        </c:ser>
        <c:ser>
          <c:idx val="3"/>
          <c:order val="3"/>
          <c:tx>
            <c:v>2022</c:v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PORTALI!$B$233:$AA$233</c:f>
              <c:numCache>
                <c:formatCode>General</c:formatCode>
                <c:ptCount val="26"/>
                <c:pt idx="0">
                  <c:v>15</c:v>
                </c:pt>
                <c:pt idx="1">
                  <c:v>25</c:v>
                </c:pt>
                <c:pt idx="2">
                  <c:v>18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55</c:v>
                </c:pt>
                <c:pt idx="7">
                  <c:v>32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16</c:v>
                </c:pt>
                <c:pt idx="13">
                  <c:v>23</c:v>
                </c:pt>
                <c:pt idx="14">
                  <c:v>26</c:v>
                </c:pt>
                <c:pt idx="15">
                  <c:v>20</c:v>
                </c:pt>
                <c:pt idx="16">
                  <c:v>15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28</c:v>
                </c:pt>
                <c:pt idx="23">
                  <c:v>25</c:v>
                </c:pt>
                <c:pt idx="24">
                  <c:v>19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9-484E-91E7-6547FE02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224512"/>
        <c:axId val="1968223264"/>
      </c:lineChart>
      <c:catAx>
        <c:axId val="196822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8223264"/>
        <c:crosses val="autoZero"/>
        <c:auto val="1"/>
        <c:lblAlgn val="ctr"/>
        <c:lblOffset val="100"/>
        <c:noMultiLvlLbl val="0"/>
      </c:catAx>
      <c:valAx>
        <c:axId val="196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822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compravendite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80-4770-9EC8-5DEC808C9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80-4770-9EC8-5DEC808C9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80-4770-9EC8-5DEC808C9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tabella'!$C$496:$D$496,'Compravendite tabella'!$E$496,'Compravendite tabella'!$F$496:$H$496)</c15:sqref>
                  </c15:fullRef>
                </c:ext>
              </c:extLst>
              <c:f>('Compravendite tabella'!$C$496,'Compravendite tabella'!$E$496,'Compravendite tabella'!$F$496)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tabella'!$C$497:$D$497,'Compravendite tabella'!$E$497,'Compravendite tabella'!$F$497:$H$497)</c15:sqref>
                  </c15:fullRef>
                </c:ext>
              </c:extLst>
              <c:f>('Compravendite tabella'!$C$497,'Compravendite tabella'!$E$497,'Compravendite tabella'!$F$497)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6946-4264-88E0-53BCB0D0AA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Proposte  annuali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5400" cap="rnd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tabella'!$H$353,'Compravendite tabella'!$H$356,'Compravendite tabella'!$H$359,'Compravendite tabella'!$H$362,'Compravendite tabella'!$H$365,'Compravendite tabella'!$H$368,'Compravendite tabella'!$H$371,'Compravendite tabella'!$H$374,'Compravendite tabella'!$H$377,'Compravendite tabella'!$H$380,'Compravendite tabella'!$H$383,'Compravendite tabella'!$H$386)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E-4FBC-A3B7-CF4B283663F1}"/>
            </c:ext>
          </c:extLst>
        </c:ser>
        <c:ser>
          <c:idx val="1"/>
          <c:order val="1"/>
          <c:tx>
            <c:v>2024</c:v>
          </c:tx>
          <c:spPr>
            <a:ln w="28575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tabella'!$H$403,'Compravendite tabella'!$H$406,'Compravendite tabella'!$H$409,'Compravendite tabella'!$H$412,'Compravendite tabella'!$H$415,'Compravendite tabella'!$H$418,'Compravendite tabella'!$H$421,'Compravendite tabella'!$H$424,'Compravendite tabella'!$H$427,'Compravendite tabella'!$H$430,'Compravendite tabella'!$H$433,'Compravendite tabella'!$H$436)</c:f>
              <c:numCache>
                <c:formatCode>General</c:formatCode>
                <c:ptCount val="12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E-4FBC-A3B7-CF4B283663F1}"/>
            </c:ext>
          </c:extLst>
        </c:ser>
        <c:ser>
          <c:idx val="2"/>
          <c:order val="2"/>
          <c:tx>
            <c:v>2025</c:v>
          </c:tx>
          <c:spPr>
            <a:ln w="31750" cap="rnd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tabella'!$H$453,'Compravendite tabella'!$H$456,'Compravendite tabella'!$H$459,'Compravendite tabella'!$H$462,'Compravendite tabella'!$H$465,'Compravendite tabella'!$H$468,'Compravendite tabella'!$H$471,'Compravendite tabella'!$H$474,'Compravendite tabella'!$H$477,'Compravendite tabella'!$H$480,'Compravendite tabella'!$H$483)</c:f>
              <c:numCache>
                <c:formatCode>General</c:formatCode>
                <c:ptCount val="11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E-4FBC-A3B7-CF4B283663F1}"/>
            </c:ext>
          </c:extLst>
        </c:ser>
        <c:ser>
          <c:idx val="3"/>
          <c:order val="3"/>
          <c:tx>
            <c:v>2026</c:v>
          </c:tx>
          <c:spPr>
            <a:ln w="34925" cap="rnd" cmpd="sng" algn="ctr">
              <a:solidFill>
                <a:srgbClr val="008000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noFill/>
                <a:prstDash val="solid"/>
                <a:round/>
              </a:ln>
              <a:effectLst/>
            </c:spPr>
          </c:marker>
          <c:val>
            <c:numRef>
              <c:f>('Compravendite tabella'!$H$503,'Compravendite tabella'!$H$506,'Compravendite tabella'!$H$509,'Compravendite tabella'!$H$512,'Compravendite tabella'!$H$515,'Compravendite tabella'!$H$518,'Compravendite tabella'!$H$521,'Compravendite tabella'!$H$524,'Compravendite tabella'!$H$527,'Compravendite tabella'!$H$530,'Compravendite tabella'!$H$533)</c:f>
              <c:numCache>
                <c:formatCode>General</c:formatCode>
                <c:ptCount val="11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AE-4FBC-A3B7-CF4B2836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5216"/>
        <c:axId val="117626752"/>
      </c:lineChart>
      <c:catAx>
        <c:axId val="1176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6752"/>
        <c:crosses val="autoZero"/>
        <c:auto val="1"/>
        <c:lblAlgn val="ctr"/>
        <c:lblOffset val="100"/>
        <c:noMultiLvlLbl val="0"/>
      </c:catAx>
      <c:valAx>
        <c:axId val="1176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6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ap="rnd">
          <a:solidFill>
            <a:srgbClr val="008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Acquirenti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50-4677-9204-E8FF3FF643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0-4677-9204-E8FF3FF643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0-4677-9204-E8FF3FF643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50-4677-9204-E8FF3FF64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grafico'!$A$526:$D$526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grafico'!$A$527:$D$527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B8-4031-B0F1-73356FB4C2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Nazionalità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4-4A47-AC62-8C586B9C59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4-4A47-AC62-8C586B9C59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4-4A47-AC62-8C586B9C59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4-4A47-AC62-8C586B9C59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grafico'!$A$526:$D$526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'Compravendite grafico'!$A$528:$D$528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7F-49D2-96B7-6A94E474F1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Volumi per tipologia d'immobile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8-4D9E-A4E8-BE51C67F50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8-4D9E-A4E8-BE51C67F50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8-4D9E-A4E8-BE51C67F50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'Compravendite grafico'!$B$522:$D$522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Terreni / Rustici</c:v>
                </c:pt>
              </c:strCache>
            </c:strRef>
          </c:cat>
          <c:val>
            <c:numRef>
              <c:f>'Compravendite grafico'!$B$523:$D$523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8-46F4-A5D9-6EF2C24D12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compravendite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84-4C30-96A5-F4E074CBC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84-4C30-96A5-F4E074CBC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84-4C30-96A5-F4E074CBC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('Compravendite tabella'!$C$546:$D$546,'Compravendite tabella'!$E$546,'Compravendite tabella'!$F$546:$H$546)</c15:sqref>
                  </c15:fullRef>
                </c:ext>
              </c:extLst>
              <c:f>('Compravendite tabella'!$C$546,'Compravendite tabella'!$E$546,'Compravendite tabella'!$F$546)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('Compravendite tabella'!$C$547:$D$547,'Compravendite tabella'!$E$547,'Compravendite tabella'!$F$547:$H$547)</c15:sqref>
                  </c15:fullRef>
                </c:ext>
              </c:extLst>
              <c:f>('Compravendite tabella'!$C$547,'Compravendite tabella'!$E$547,'Compravendite tabella'!$F$547)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ECCE-4914-9CF6-D9501A4A32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55-4D18-BDFF-4C9E89365F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55-4D18-BDFF-4C9E89365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55-4D18-BDFF-4C9E89365F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55-4D18-BDFF-4C9E89365F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grafico'!$A$122:$D$122</c:f>
              <c:strCache>
                <c:ptCount val="4"/>
                <c:pt idx="0">
                  <c:v>Esclusiva</c:v>
                </c:pt>
                <c:pt idx="1">
                  <c:v>Non esclusiva</c:v>
                </c:pt>
                <c:pt idx="2">
                  <c:v>Verbale</c:v>
                </c:pt>
                <c:pt idx="3">
                  <c:v>Mester</c:v>
                </c:pt>
              </c:strCache>
            </c:strRef>
          </c:cat>
          <c:val>
            <c:numRef>
              <c:f>'Incarichi grafico'!$A$123:$D$123</c:f>
              <c:numCache>
                <c:formatCode>0</c:formatCode>
                <c:ptCount val="4"/>
                <c:pt idx="0">
                  <c:v>32</c:v>
                </c:pt>
                <c:pt idx="1">
                  <c:v>3</c:v>
                </c:pt>
                <c:pt idx="2">
                  <c:v>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5-4D18-BDFF-4C9E89365F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Qualità di incarico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2E-4265-9993-B90B8265C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2E-4265-9993-B90B8265C2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2E-4265-9993-B90B8265C23B}"/>
              </c:ext>
            </c:extLst>
          </c:dPt>
          <c:dLbls>
            <c:dLbl>
              <c:idx val="1"/>
              <c:layout>
                <c:manualLayout>
                  <c:x val="2.4289098978994103E-2"/>
                  <c:y val="0.155990261027121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E-4265-9993-B90B8265C23B}"/>
                </c:ext>
              </c:extLst>
            </c:dLbl>
            <c:dLbl>
              <c:idx val="2"/>
              <c:layout>
                <c:manualLayout>
                  <c:x val="-0.11337139416602361"/>
                  <c:y val="4.73631164713209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2E-4265-9993-B90B8265C23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grafico'!$B$125:$D$125</c:f>
              <c:strCache>
                <c:ptCount val="3"/>
                <c:pt idx="0">
                  <c:v>Qualità A</c:v>
                </c:pt>
                <c:pt idx="1">
                  <c:v>Qualità B</c:v>
                </c:pt>
                <c:pt idx="2">
                  <c:v>Qualità C</c:v>
                </c:pt>
              </c:strCache>
            </c:strRef>
          </c:cat>
          <c:val>
            <c:numRef>
              <c:f>'Incarichi grafico'!$B$126:$D$126</c:f>
              <c:numCache>
                <c:formatCode>0</c:formatCode>
                <c:ptCount val="3"/>
                <c:pt idx="0">
                  <c:v>36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C-4897-AAFC-EF4F72A145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Nazionalità venditori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78-4245-ACEB-576EFE9A3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78-4245-ACEB-576EFE9A3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78-4245-ACEB-576EFE9A3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78-4245-ACEB-576EFE9A3265}"/>
              </c:ext>
            </c:extLst>
          </c:dPt>
          <c:dLbls>
            <c:dLbl>
              <c:idx val="2"/>
              <c:layout>
                <c:manualLayout>
                  <c:x val="-4.1215775493826871E-2"/>
                  <c:y val="3.36132668220044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78-4245-ACEB-576EFE9A3265}"/>
                </c:ext>
              </c:extLst>
            </c:dLbl>
            <c:dLbl>
              <c:idx val="3"/>
              <c:layout>
                <c:manualLayout>
                  <c:x val="2.8229494077402363E-2"/>
                  <c:y val="0.16195273500262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78-4245-ACEB-576EFE9A32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'Incarichi grafico'!$A$119:$D$119</c:f>
              <c:strCache>
                <c:ptCount val="4"/>
                <c:pt idx="0">
                  <c:v>Italiani</c:v>
                </c:pt>
                <c:pt idx="1">
                  <c:v>Tedeschi</c:v>
                </c:pt>
                <c:pt idx="2">
                  <c:v>Austriaci</c:v>
                </c:pt>
                <c:pt idx="3">
                  <c:v>Resto del mondo</c:v>
                </c:pt>
              </c:strCache>
            </c:strRef>
          </c:cat>
          <c:val>
            <c:numRef>
              <c:f>'Incarichi grafico'!$A$120:$D$120</c:f>
              <c:numCache>
                <c:formatCode>General</c:formatCode>
                <c:ptCount val="4"/>
                <c:pt idx="0">
                  <c:v>28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D-49CB-8EAD-4311CC766C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nr di incarichi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A2-4A6C-84CB-4171FA11B7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A2-4A6C-84CB-4171FA11B7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2-4A6C-84CB-4171FA11B7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('Incarichi Tabella'!$C$247,'Incarichi Tabella'!$E$247,'Incarichi Tabella'!$G$247)</c:f>
              <c:strCache>
                <c:ptCount val="3"/>
                <c:pt idx="0">
                  <c:v>Appartamenti</c:v>
                </c:pt>
                <c:pt idx="1">
                  <c:v>Ville</c:v>
                </c:pt>
                <c:pt idx="2">
                  <c:v>Rustici e Terreni</c:v>
                </c:pt>
              </c:strCache>
            </c:strRef>
          </c:cat>
          <c:val>
            <c:numRef>
              <c:f>('Incarichi Tabella'!$C$248,'Incarichi Tabella'!$E$248,'Incarichi Tabella'!$G$248)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2-4A6C-84CB-4171FA11B7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9" Type="http://schemas.openxmlformats.org/officeDocument/2006/relationships/chart" Target="../charts/chart79.xml"/><Relationship Id="rId21" Type="http://schemas.openxmlformats.org/officeDocument/2006/relationships/chart" Target="../charts/chart61.xml"/><Relationship Id="rId34" Type="http://schemas.openxmlformats.org/officeDocument/2006/relationships/chart" Target="../charts/chart74.xml"/><Relationship Id="rId42" Type="http://schemas.openxmlformats.org/officeDocument/2006/relationships/chart" Target="../charts/chart82.xml"/><Relationship Id="rId47" Type="http://schemas.openxmlformats.org/officeDocument/2006/relationships/chart" Target="../charts/chart87.xml"/><Relationship Id="rId50" Type="http://schemas.openxmlformats.org/officeDocument/2006/relationships/chart" Target="../charts/chart90.xml"/><Relationship Id="rId55" Type="http://schemas.openxmlformats.org/officeDocument/2006/relationships/chart" Target="../charts/chart95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9" Type="http://schemas.openxmlformats.org/officeDocument/2006/relationships/chart" Target="../charts/chart69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32" Type="http://schemas.openxmlformats.org/officeDocument/2006/relationships/chart" Target="../charts/chart72.xml"/><Relationship Id="rId37" Type="http://schemas.openxmlformats.org/officeDocument/2006/relationships/chart" Target="../charts/chart77.xml"/><Relationship Id="rId40" Type="http://schemas.openxmlformats.org/officeDocument/2006/relationships/chart" Target="../charts/chart80.xml"/><Relationship Id="rId45" Type="http://schemas.openxmlformats.org/officeDocument/2006/relationships/chart" Target="../charts/chart85.xml"/><Relationship Id="rId53" Type="http://schemas.openxmlformats.org/officeDocument/2006/relationships/chart" Target="../charts/chart93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31" Type="http://schemas.openxmlformats.org/officeDocument/2006/relationships/chart" Target="../charts/chart71.xml"/><Relationship Id="rId44" Type="http://schemas.openxmlformats.org/officeDocument/2006/relationships/chart" Target="../charts/chart84.xml"/><Relationship Id="rId52" Type="http://schemas.openxmlformats.org/officeDocument/2006/relationships/chart" Target="../charts/chart92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30" Type="http://schemas.openxmlformats.org/officeDocument/2006/relationships/chart" Target="../charts/chart70.xml"/><Relationship Id="rId35" Type="http://schemas.openxmlformats.org/officeDocument/2006/relationships/chart" Target="../charts/chart75.xml"/><Relationship Id="rId43" Type="http://schemas.openxmlformats.org/officeDocument/2006/relationships/chart" Target="../charts/chart83.xml"/><Relationship Id="rId48" Type="http://schemas.openxmlformats.org/officeDocument/2006/relationships/chart" Target="../charts/chart88.xml"/><Relationship Id="rId8" Type="http://schemas.openxmlformats.org/officeDocument/2006/relationships/chart" Target="../charts/chart48.xml"/><Relationship Id="rId51" Type="http://schemas.openxmlformats.org/officeDocument/2006/relationships/chart" Target="../charts/chart91.xml"/><Relationship Id="rId3" Type="http://schemas.openxmlformats.org/officeDocument/2006/relationships/chart" Target="../charts/chart43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33" Type="http://schemas.openxmlformats.org/officeDocument/2006/relationships/chart" Target="../charts/chart73.xml"/><Relationship Id="rId38" Type="http://schemas.openxmlformats.org/officeDocument/2006/relationships/chart" Target="../charts/chart78.xml"/><Relationship Id="rId46" Type="http://schemas.openxmlformats.org/officeDocument/2006/relationships/chart" Target="../charts/chart86.xml"/><Relationship Id="rId20" Type="http://schemas.openxmlformats.org/officeDocument/2006/relationships/chart" Target="../charts/chart60.xml"/><Relationship Id="rId41" Type="http://schemas.openxmlformats.org/officeDocument/2006/relationships/chart" Target="../charts/chart81.xml"/><Relationship Id="rId54" Type="http://schemas.openxmlformats.org/officeDocument/2006/relationships/chart" Target="../charts/chart94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36" Type="http://schemas.openxmlformats.org/officeDocument/2006/relationships/chart" Target="../charts/chart76.xml"/><Relationship Id="rId49" Type="http://schemas.openxmlformats.org/officeDocument/2006/relationships/chart" Target="../charts/chart8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18" Type="http://schemas.openxmlformats.org/officeDocument/2006/relationships/chart" Target="../charts/chart113.xml"/><Relationship Id="rId26" Type="http://schemas.openxmlformats.org/officeDocument/2006/relationships/chart" Target="../charts/chart121.xml"/><Relationship Id="rId3" Type="http://schemas.openxmlformats.org/officeDocument/2006/relationships/chart" Target="../charts/chart98.xml"/><Relationship Id="rId21" Type="http://schemas.openxmlformats.org/officeDocument/2006/relationships/chart" Target="../charts/chart116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17" Type="http://schemas.openxmlformats.org/officeDocument/2006/relationships/chart" Target="../charts/chart112.xml"/><Relationship Id="rId25" Type="http://schemas.openxmlformats.org/officeDocument/2006/relationships/chart" Target="../charts/chart120.xml"/><Relationship Id="rId2" Type="http://schemas.openxmlformats.org/officeDocument/2006/relationships/chart" Target="../charts/chart97.xml"/><Relationship Id="rId16" Type="http://schemas.openxmlformats.org/officeDocument/2006/relationships/chart" Target="../charts/chart111.xml"/><Relationship Id="rId20" Type="http://schemas.openxmlformats.org/officeDocument/2006/relationships/chart" Target="../charts/chart115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24" Type="http://schemas.openxmlformats.org/officeDocument/2006/relationships/chart" Target="../charts/chart119.xml"/><Relationship Id="rId5" Type="http://schemas.openxmlformats.org/officeDocument/2006/relationships/chart" Target="../charts/chart100.xml"/><Relationship Id="rId15" Type="http://schemas.openxmlformats.org/officeDocument/2006/relationships/chart" Target="../charts/chart110.xml"/><Relationship Id="rId23" Type="http://schemas.openxmlformats.org/officeDocument/2006/relationships/chart" Target="../charts/chart118.xml"/><Relationship Id="rId28" Type="http://schemas.openxmlformats.org/officeDocument/2006/relationships/chart" Target="../charts/chart123.xml"/><Relationship Id="rId10" Type="http://schemas.openxmlformats.org/officeDocument/2006/relationships/chart" Target="../charts/chart105.xml"/><Relationship Id="rId19" Type="http://schemas.openxmlformats.org/officeDocument/2006/relationships/chart" Target="../charts/chart114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Relationship Id="rId22" Type="http://schemas.openxmlformats.org/officeDocument/2006/relationships/chart" Target="../charts/chart117.xml"/><Relationship Id="rId27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143528</xdr:colOff>
      <xdr:row>1</xdr:row>
      <xdr:rowOff>13048</xdr:rowOff>
    </xdr:from>
    <xdr:to>
      <xdr:col>15</xdr:col>
      <xdr:colOff>12527</xdr:colOff>
      <xdr:row>18</xdr:row>
      <xdr:rowOff>95772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FE2CC1F3-0844-400D-A301-F78BAE10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103341</xdr:colOff>
      <xdr:row>19</xdr:row>
      <xdr:rowOff>130872</xdr:rowOff>
    </xdr:from>
    <xdr:to>
      <xdr:col>15</xdr:col>
      <xdr:colOff>23488</xdr:colOff>
      <xdr:row>37</xdr:row>
      <xdr:rowOff>359732</xdr:rowOff>
    </xdr:to>
    <xdr:graphicFrame macro="">
      <xdr:nvGraphicFramePr>
        <xdr:cNvPr id="26" name="Grafico 3">
          <a:extLst>
            <a:ext uri="{FF2B5EF4-FFF2-40B4-BE49-F238E27FC236}">
              <a16:creationId xmlns:a16="http://schemas.microsoft.com/office/drawing/2014/main" id="{F9115D92-A6A1-4FFC-9366-B8A29E97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86769</xdr:colOff>
      <xdr:row>39</xdr:row>
      <xdr:rowOff>21528</xdr:rowOff>
    </xdr:from>
    <xdr:to>
      <xdr:col>15</xdr:col>
      <xdr:colOff>6916</xdr:colOff>
      <xdr:row>57</xdr:row>
      <xdr:rowOff>2479</xdr:rowOff>
    </xdr:to>
    <xdr:graphicFrame macro="">
      <xdr:nvGraphicFramePr>
        <xdr:cNvPr id="27" name="Grafico 4">
          <a:extLst>
            <a:ext uri="{FF2B5EF4-FFF2-40B4-BE49-F238E27FC236}">
              <a16:creationId xmlns:a16="http://schemas.microsoft.com/office/drawing/2014/main" id="{1B54F0EC-33A8-4D82-ADBC-48AB6449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86769</xdr:colOff>
      <xdr:row>58</xdr:row>
      <xdr:rowOff>120303</xdr:rowOff>
    </xdr:from>
    <xdr:to>
      <xdr:col>15</xdr:col>
      <xdr:colOff>6916</xdr:colOff>
      <xdr:row>76</xdr:row>
      <xdr:rowOff>101253</xdr:rowOff>
    </xdr:to>
    <xdr:graphicFrame macro="">
      <xdr:nvGraphicFramePr>
        <xdr:cNvPr id="28" name="Grafico 5">
          <a:extLst>
            <a:ext uri="{FF2B5EF4-FFF2-40B4-BE49-F238E27FC236}">
              <a16:creationId xmlns:a16="http://schemas.microsoft.com/office/drawing/2014/main" id="{E2416926-0F87-413A-A8ED-902109BDB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96294</xdr:colOff>
      <xdr:row>78</xdr:row>
      <xdr:rowOff>50104</xdr:rowOff>
    </xdr:from>
    <xdr:to>
      <xdr:col>15</xdr:col>
      <xdr:colOff>16441</xdr:colOff>
      <xdr:row>96</xdr:row>
      <xdr:rowOff>31054</xdr:rowOff>
    </xdr:to>
    <xdr:graphicFrame macro="">
      <xdr:nvGraphicFramePr>
        <xdr:cNvPr id="29" name="Grafico 6">
          <a:extLst>
            <a:ext uri="{FF2B5EF4-FFF2-40B4-BE49-F238E27FC236}">
              <a16:creationId xmlns:a16="http://schemas.microsoft.com/office/drawing/2014/main" id="{C6E356EC-C8BC-4459-B03F-F220B26D4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96294</xdr:colOff>
      <xdr:row>97</xdr:row>
      <xdr:rowOff>109733</xdr:rowOff>
    </xdr:from>
    <xdr:to>
      <xdr:col>15</xdr:col>
      <xdr:colOff>16441</xdr:colOff>
      <xdr:row>115</xdr:row>
      <xdr:rowOff>90683</xdr:rowOff>
    </xdr:to>
    <xdr:graphicFrame macro="">
      <xdr:nvGraphicFramePr>
        <xdr:cNvPr id="30" name="Grafico 7">
          <a:extLst>
            <a:ext uri="{FF2B5EF4-FFF2-40B4-BE49-F238E27FC236}">
              <a16:creationId xmlns:a16="http://schemas.microsoft.com/office/drawing/2014/main" id="{7C5D6A8E-5A06-41C2-AB73-D0734A13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99817</xdr:colOff>
      <xdr:row>117</xdr:row>
      <xdr:rowOff>33533</xdr:rowOff>
    </xdr:from>
    <xdr:to>
      <xdr:col>15</xdr:col>
      <xdr:colOff>19964</xdr:colOff>
      <xdr:row>135</xdr:row>
      <xdr:rowOff>14483</xdr:rowOff>
    </xdr:to>
    <xdr:graphicFrame macro="">
      <xdr:nvGraphicFramePr>
        <xdr:cNvPr id="31" name="Grafico 8">
          <a:extLst>
            <a:ext uri="{FF2B5EF4-FFF2-40B4-BE49-F238E27FC236}">
              <a16:creationId xmlns:a16="http://schemas.microsoft.com/office/drawing/2014/main" id="{15277711-0C2C-4010-AC8C-A85D09DF9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125912</xdr:colOff>
      <xdr:row>136</xdr:row>
      <xdr:rowOff>67067</xdr:rowOff>
    </xdr:from>
    <xdr:to>
      <xdr:col>15</xdr:col>
      <xdr:colOff>46059</xdr:colOff>
      <xdr:row>154</xdr:row>
      <xdr:rowOff>48017</xdr:rowOff>
    </xdr:to>
    <xdr:graphicFrame macro="">
      <xdr:nvGraphicFramePr>
        <xdr:cNvPr id="32" name="Grafico 9">
          <a:extLst>
            <a:ext uri="{FF2B5EF4-FFF2-40B4-BE49-F238E27FC236}">
              <a16:creationId xmlns:a16="http://schemas.microsoft.com/office/drawing/2014/main" id="{6447C55F-5830-49D5-9D51-3A117EC1C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138961</xdr:colOff>
      <xdr:row>155</xdr:row>
      <xdr:rowOff>144962</xdr:rowOff>
    </xdr:from>
    <xdr:to>
      <xdr:col>15</xdr:col>
      <xdr:colOff>59108</xdr:colOff>
      <xdr:row>173</xdr:row>
      <xdr:rowOff>125912</xdr:rowOff>
    </xdr:to>
    <xdr:graphicFrame macro="">
      <xdr:nvGraphicFramePr>
        <xdr:cNvPr id="33" name="Grafico 10">
          <a:extLst>
            <a:ext uri="{FF2B5EF4-FFF2-40B4-BE49-F238E27FC236}">
              <a16:creationId xmlns:a16="http://schemas.microsoft.com/office/drawing/2014/main" id="{183CF79B-620B-4888-A487-AB794D50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152009</xdr:colOff>
      <xdr:row>175</xdr:row>
      <xdr:rowOff>21921</xdr:rowOff>
    </xdr:from>
    <xdr:to>
      <xdr:col>15</xdr:col>
      <xdr:colOff>72156</xdr:colOff>
      <xdr:row>193</xdr:row>
      <xdr:rowOff>2871</xdr:rowOff>
    </xdr:to>
    <xdr:graphicFrame macro="">
      <xdr:nvGraphicFramePr>
        <xdr:cNvPr id="34" name="Grafico 11">
          <a:extLst>
            <a:ext uri="{FF2B5EF4-FFF2-40B4-BE49-F238E27FC236}">
              <a16:creationId xmlns:a16="http://schemas.microsoft.com/office/drawing/2014/main" id="{21B7EAAF-92BD-441E-AC7F-9DEEB85C5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169623</xdr:colOff>
      <xdr:row>194</xdr:row>
      <xdr:rowOff>130479</xdr:rowOff>
    </xdr:from>
    <xdr:to>
      <xdr:col>15</xdr:col>
      <xdr:colOff>89770</xdr:colOff>
      <xdr:row>212</xdr:row>
      <xdr:rowOff>106210</xdr:rowOff>
    </xdr:to>
    <xdr:graphicFrame macro="">
      <xdr:nvGraphicFramePr>
        <xdr:cNvPr id="35" name="Grafico 12">
          <a:extLst>
            <a:ext uri="{FF2B5EF4-FFF2-40B4-BE49-F238E27FC236}">
              <a16:creationId xmlns:a16="http://schemas.microsoft.com/office/drawing/2014/main" id="{DA79D269-0886-4110-9B1C-A43AC67F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169624</xdr:colOff>
      <xdr:row>213</xdr:row>
      <xdr:rowOff>190108</xdr:rowOff>
    </xdr:from>
    <xdr:to>
      <xdr:col>15</xdr:col>
      <xdr:colOff>89771</xdr:colOff>
      <xdr:row>231</xdr:row>
      <xdr:rowOff>171059</xdr:rowOff>
    </xdr:to>
    <xdr:graphicFrame macro="">
      <xdr:nvGraphicFramePr>
        <xdr:cNvPr id="36" name="Grafico 13">
          <a:extLst>
            <a:ext uri="{FF2B5EF4-FFF2-40B4-BE49-F238E27FC236}">
              <a16:creationId xmlns:a16="http://schemas.microsoft.com/office/drawing/2014/main" id="{1FEC0DF4-91F5-473C-8B42-72945DCC4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182671</xdr:colOff>
      <xdr:row>233</xdr:row>
      <xdr:rowOff>91335</xdr:rowOff>
    </xdr:from>
    <xdr:to>
      <xdr:col>15</xdr:col>
      <xdr:colOff>102818</xdr:colOff>
      <xdr:row>251</xdr:row>
      <xdr:rowOff>67066</xdr:rowOff>
    </xdr:to>
    <xdr:graphicFrame macro="">
      <xdr:nvGraphicFramePr>
        <xdr:cNvPr id="37" name="Grafico 12">
          <a:extLst>
            <a:ext uri="{FF2B5EF4-FFF2-40B4-BE49-F238E27FC236}">
              <a16:creationId xmlns:a16="http://schemas.microsoft.com/office/drawing/2014/main" id="{3CBE7CF2-494F-4673-8C11-9CF62F9BF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195719</xdr:colOff>
      <xdr:row>252</xdr:row>
      <xdr:rowOff>177060</xdr:rowOff>
    </xdr:from>
    <xdr:to>
      <xdr:col>15</xdr:col>
      <xdr:colOff>115866</xdr:colOff>
      <xdr:row>270</xdr:row>
      <xdr:rowOff>158011</xdr:rowOff>
    </xdr:to>
    <xdr:graphicFrame macro="">
      <xdr:nvGraphicFramePr>
        <xdr:cNvPr id="38" name="Grafico 13">
          <a:extLst>
            <a:ext uri="{FF2B5EF4-FFF2-40B4-BE49-F238E27FC236}">
              <a16:creationId xmlns:a16="http://schemas.microsoft.com/office/drawing/2014/main" id="{919807BF-5967-44B4-8F9F-825A06025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208767</xdr:colOff>
      <xdr:row>272</xdr:row>
      <xdr:rowOff>91335</xdr:rowOff>
    </xdr:from>
    <xdr:to>
      <xdr:col>15</xdr:col>
      <xdr:colOff>128914</xdr:colOff>
      <xdr:row>290</xdr:row>
      <xdr:rowOff>67066</xdr:rowOff>
    </xdr:to>
    <xdr:graphicFrame macro="">
      <xdr:nvGraphicFramePr>
        <xdr:cNvPr id="39" name="Grafico 12">
          <a:extLst>
            <a:ext uri="{FF2B5EF4-FFF2-40B4-BE49-F238E27FC236}">
              <a16:creationId xmlns:a16="http://schemas.microsoft.com/office/drawing/2014/main" id="{D3017F35-88DB-47EE-8DA3-51581722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221815</xdr:colOff>
      <xdr:row>292</xdr:row>
      <xdr:rowOff>46582</xdr:rowOff>
    </xdr:from>
    <xdr:to>
      <xdr:col>15</xdr:col>
      <xdr:colOff>141962</xdr:colOff>
      <xdr:row>310</xdr:row>
      <xdr:rowOff>27532</xdr:rowOff>
    </xdr:to>
    <xdr:graphicFrame macro="">
      <xdr:nvGraphicFramePr>
        <xdr:cNvPr id="40" name="Grafico 13">
          <a:extLst>
            <a:ext uri="{FF2B5EF4-FFF2-40B4-BE49-F238E27FC236}">
              <a16:creationId xmlns:a16="http://schemas.microsoft.com/office/drawing/2014/main" id="{FF7E2371-FC0F-4EA9-982A-2A3877CDB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234863</xdr:colOff>
      <xdr:row>312</xdr:row>
      <xdr:rowOff>26096</xdr:rowOff>
    </xdr:from>
    <xdr:to>
      <xdr:col>15</xdr:col>
      <xdr:colOff>155010</xdr:colOff>
      <xdr:row>330</xdr:row>
      <xdr:rowOff>1827</xdr:rowOff>
    </xdr:to>
    <xdr:graphicFrame macro="">
      <xdr:nvGraphicFramePr>
        <xdr:cNvPr id="41" name="Grafico 12">
          <a:extLst>
            <a:ext uri="{FF2B5EF4-FFF2-40B4-BE49-F238E27FC236}">
              <a16:creationId xmlns:a16="http://schemas.microsoft.com/office/drawing/2014/main" id="{BC84EDE8-F395-4DC3-A70E-C7BB13222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234863</xdr:colOff>
      <xdr:row>331</xdr:row>
      <xdr:rowOff>164013</xdr:rowOff>
    </xdr:from>
    <xdr:to>
      <xdr:col>15</xdr:col>
      <xdr:colOff>155010</xdr:colOff>
      <xdr:row>349</xdr:row>
      <xdr:rowOff>144963</xdr:rowOff>
    </xdr:to>
    <xdr:graphicFrame macro="">
      <xdr:nvGraphicFramePr>
        <xdr:cNvPr id="42" name="Grafico 13">
          <a:extLst>
            <a:ext uri="{FF2B5EF4-FFF2-40B4-BE49-F238E27FC236}">
              <a16:creationId xmlns:a16="http://schemas.microsoft.com/office/drawing/2014/main" id="{AE872B2D-73E7-4415-8966-F153981D1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3</xdr:row>
      <xdr:rowOff>19049</xdr:rowOff>
    </xdr:from>
    <xdr:to>
      <xdr:col>13</xdr:col>
      <xdr:colOff>1724024</xdr:colOff>
      <xdr:row>11</xdr:row>
      <xdr:rowOff>238124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1E19D8-CE7B-4C65-A44E-15FE81D6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39988</xdr:colOff>
      <xdr:row>3</xdr:row>
      <xdr:rowOff>10469</xdr:rowOff>
    </xdr:from>
    <xdr:to>
      <xdr:col>6</xdr:col>
      <xdr:colOff>516238</xdr:colOff>
      <xdr:row>11</xdr:row>
      <xdr:rowOff>220019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8B101BC-1249-4379-AEA9-5647339C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30938</xdr:colOff>
      <xdr:row>65</xdr:row>
      <xdr:rowOff>19050</xdr:rowOff>
    </xdr:from>
    <xdr:to>
      <xdr:col>13</xdr:col>
      <xdr:colOff>1716863</xdr:colOff>
      <xdr:row>74</xdr:row>
      <xdr:rowOff>2660</xdr:rowOff>
    </xdr:to>
    <xdr:graphicFrame macro="">
      <xdr:nvGraphicFramePr>
        <xdr:cNvPr id="11" name="Grafico 8">
          <a:extLst>
            <a:ext uri="{FF2B5EF4-FFF2-40B4-BE49-F238E27FC236}">
              <a16:creationId xmlns:a16="http://schemas.microsoft.com/office/drawing/2014/main" id="{F31F708F-A26F-4B80-B605-0F3D6A2C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21404</xdr:colOff>
      <xdr:row>65</xdr:row>
      <xdr:rowOff>19050</xdr:rowOff>
    </xdr:from>
    <xdr:to>
      <xdr:col>6</xdr:col>
      <xdr:colOff>533400</xdr:colOff>
      <xdr:row>74</xdr:row>
      <xdr:rowOff>192640</xdr:rowOff>
    </xdr:to>
    <xdr:graphicFrame macro="">
      <xdr:nvGraphicFramePr>
        <xdr:cNvPr id="12" name="Grafico 9">
          <a:extLst>
            <a:ext uri="{FF2B5EF4-FFF2-40B4-BE49-F238E27FC236}">
              <a16:creationId xmlns:a16="http://schemas.microsoft.com/office/drawing/2014/main" id="{0538D6C5-BC0D-4CC0-BB94-6EBD4F98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30291</xdr:colOff>
      <xdr:row>100</xdr:row>
      <xdr:rowOff>17164</xdr:rowOff>
    </xdr:from>
    <xdr:to>
      <xdr:col>13</xdr:col>
      <xdr:colOff>1716216</xdr:colOff>
      <xdr:row>109</xdr:row>
      <xdr:rowOff>154460</xdr:rowOff>
    </xdr:to>
    <xdr:graphicFrame macro="">
      <xdr:nvGraphicFramePr>
        <xdr:cNvPr id="13" name="Grafico 10">
          <a:extLst>
            <a:ext uri="{FF2B5EF4-FFF2-40B4-BE49-F238E27FC236}">
              <a16:creationId xmlns:a16="http://schemas.microsoft.com/office/drawing/2014/main" id="{8EDA361D-D708-4B6D-87DF-604EEC68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950</xdr:colOff>
      <xdr:row>100</xdr:row>
      <xdr:rowOff>12017</xdr:rowOff>
    </xdr:from>
    <xdr:to>
      <xdr:col>6</xdr:col>
      <xdr:colOff>574933</xdr:colOff>
      <xdr:row>109</xdr:row>
      <xdr:rowOff>188150</xdr:rowOff>
    </xdr:to>
    <xdr:graphicFrame macro="">
      <xdr:nvGraphicFramePr>
        <xdr:cNvPr id="14" name="Grafico 11">
          <a:extLst>
            <a:ext uri="{FF2B5EF4-FFF2-40B4-BE49-F238E27FC236}">
              <a16:creationId xmlns:a16="http://schemas.microsoft.com/office/drawing/2014/main" id="{A52FB042-F68B-4631-BB9D-6C5A6FE75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4967</xdr:colOff>
      <xdr:row>135</xdr:row>
      <xdr:rowOff>10766</xdr:rowOff>
    </xdr:from>
    <xdr:to>
      <xdr:col>13</xdr:col>
      <xdr:colOff>1731065</xdr:colOff>
      <xdr:row>144</xdr:row>
      <xdr:rowOff>173935</xdr:rowOff>
    </xdr:to>
    <xdr:graphicFrame macro="">
      <xdr:nvGraphicFramePr>
        <xdr:cNvPr id="15" name="Grafico 12">
          <a:extLst>
            <a:ext uri="{FF2B5EF4-FFF2-40B4-BE49-F238E27FC236}">
              <a16:creationId xmlns:a16="http://schemas.microsoft.com/office/drawing/2014/main" id="{0D794F04-2725-4C19-9F87-C1D6F3F62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15282</xdr:colOff>
      <xdr:row>134</xdr:row>
      <xdr:rowOff>196991</xdr:rowOff>
    </xdr:from>
    <xdr:to>
      <xdr:col>6</xdr:col>
      <xdr:colOff>554753</xdr:colOff>
      <xdr:row>144</xdr:row>
      <xdr:rowOff>167473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4D54FA54-37B4-4324-8E32-5F9727F37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20698</xdr:colOff>
      <xdr:row>200</xdr:row>
      <xdr:rowOff>32848</xdr:rowOff>
    </xdr:from>
    <xdr:to>
      <xdr:col>13</xdr:col>
      <xdr:colOff>1706623</xdr:colOff>
      <xdr:row>210</xdr:row>
      <xdr:rowOff>251923</xdr:rowOff>
    </xdr:to>
    <xdr:graphicFrame macro="">
      <xdr:nvGraphicFramePr>
        <xdr:cNvPr id="21" name="Grafico 18">
          <a:extLst>
            <a:ext uri="{FF2B5EF4-FFF2-40B4-BE49-F238E27FC236}">
              <a16:creationId xmlns:a16="http://schemas.microsoft.com/office/drawing/2014/main" id="{655E3E33-328D-40A2-9799-178539B4A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27990</xdr:colOff>
      <xdr:row>200</xdr:row>
      <xdr:rowOff>21090</xdr:rowOff>
    </xdr:from>
    <xdr:to>
      <xdr:col>6</xdr:col>
      <xdr:colOff>504240</xdr:colOff>
      <xdr:row>210</xdr:row>
      <xdr:rowOff>230639</xdr:rowOff>
    </xdr:to>
    <xdr:graphicFrame macro="">
      <xdr:nvGraphicFramePr>
        <xdr:cNvPr id="25" name="Grafico 19">
          <a:extLst>
            <a:ext uri="{FF2B5EF4-FFF2-40B4-BE49-F238E27FC236}">
              <a16:creationId xmlns:a16="http://schemas.microsoft.com/office/drawing/2014/main" id="{5959978D-808A-481C-A954-1B6F7FB3D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24300</xdr:colOff>
      <xdr:row>226</xdr:row>
      <xdr:rowOff>291552</xdr:rowOff>
    </xdr:from>
    <xdr:to>
      <xdr:col>13</xdr:col>
      <xdr:colOff>1710225</xdr:colOff>
      <xdr:row>239</xdr:row>
      <xdr:rowOff>204886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C7D45136-AF58-42DB-9570-AA1CF349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17893</xdr:colOff>
      <xdr:row>227</xdr:row>
      <xdr:rowOff>23164</xdr:rowOff>
    </xdr:from>
    <xdr:to>
      <xdr:col>6</xdr:col>
      <xdr:colOff>494143</xdr:colOff>
      <xdr:row>239</xdr:row>
      <xdr:rowOff>229532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470F2499-5EA3-4C03-B489-4CBC63BA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16118</xdr:colOff>
      <xdr:row>30</xdr:row>
      <xdr:rowOff>11854</xdr:rowOff>
    </xdr:from>
    <xdr:to>
      <xdr:col>13</xdr:col>
      <xdr:colOff>1733867</xdr:colOff>
      <xdr:row>40</xdr:row>
      <xdr:rowOff>22818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22686EA-41F3-3C2B-1C14-B6FC4707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42905</xdr:colOff>
      <xdr:row>30</xdr:row>
      <xdr:rowOff>25744</xdr:rowOff>
    </xdr:from>
    <xdr:to>
      <xdr:col>7</xdr:col>
      <xdr:colOff>5430</xdr:colOff>
      <xdr:row>38</xdr:row>
      <xdr:rowOff>194542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F244466F-D092-4A9F-B77E-36185AE3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29665</xdr:colOff>
      <xdr:row>167</xdr:row>
      <xdr:rowOff>946</xdr:rowOff>
    </xdr:from>
    <xdr:to>
      <xdr:col>6</xdr:col>
      <xdr:colOff>575367</xdr:colOff>
      <xdr:row>176</xdr:row>
      <xdr:rowOff>174036</xdr:rowOff>
    </xdr:to>
    <xdr:graphicFrame macro="">
      <xdr:nvGraphicFramePr>
        <xdr:cNvPr id="7" name="Grafico 12">
          <a:extLst>
            <a:ext uri="{FF2B5EF4-FFF2-40B4-BE49-F238E27FC236}">
              <a16:creationId xmlns:a16="http://schemas.microsoft.com/office/drawing/2014/main" id="{589E0746-6B61-436E-A234-09F9881BD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8425</xdr:colOff>
      <xdr:row>254</xdr:row>
      <xdr:rowOff>2019</xdr:rowOff>
    </xdr:from>
    <xdr:to>
      <xdr:col>6</xdr:col>
      <xdr:colOff>564445</xdr:colOff>
      <xdr:row>266</xdr:row>
      <xdr:rowOff>216644</xdr:rowOff>
    </xdr:to>
    <xdr:graphicFrame macro="">
      <xdr:nvGraphicFramePr>
        <xdr:cNvPr id="6" name="Grafico 26">
          <a:extLst>
            <a:ext uri="{FF2B5EF4-FFF2-40B4-BE49-F238E27FC236}">
              <a16:creationId xmlns:a16="http://schemas.microsoft.com/office/drawing/2014/main" id="{18D8B411-D968-43A9-9CCD-C789E2BA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167</xdr:row>
      <xdr:rowOff>5720</xdr:rowOff>
    </xdr:from>
    <xdr:to>
      <xdr:col>13</xdr:col>
      <xdr:colOff>1722320</xdr:colOff>
      <xdr:row>177</xdr:row>
      <xdr:rowOff>185207</xdr:rowOff>
    </xdr:to>
    <xdr:graphicFrame macro="">
      <xdr:nvGraphicFramePr>
        <xdr:cNvPr id="8" name="Grafico 12">
          <a:extLst>
            <a:ext uri="{FF2B5EF4-FFF2-40B4-BE49-F238E27FC236}">
              <a16:creationId xmlns:a16="http://schemas.microsoft.com/office/drawing/2014/main" id="{3CAF58E8-F687-40B7-AA0D-7819EB34C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254</xdr:row>
      <xdr:rowOff>0</xdr:rowOff>
    </xdr:from>
    <xdr:to>
      <xdr:col>13</xdr:col>
      <xdr:colOff>1725817</xdr:colOff>
      <xdr:row>266</xdr:row>
      <xdr:rowOff>264059</xdr:rowOff>
    </xdr:to>
    <xdr:graphicFrame macro="">
      <xdr:nvGraphicFramePr>
        <xdr:cNvPr id="9" name="Grafico 26">
          <a:extLst>
            <a:ext uri="{FF2B5EF4-FFF2-40B4-BE49-F238E27FC236}">
              <a16:creationId xmlns:a16="http://schemas.microsoft.com/office/drawing/2014/main" id="{142E22CC-E67F-4095-8220-2B8AB963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8425</xdr:colOff>
      <xdr:row>282</xdr:row>
      <xdr:rowOff>268032</xdr:rowOff>
    </xdr:from>
    <xdr:to>
      <xdr:col>6</xdr:col>
      <xdr:colOff>564445</xdr:colOff>
      <xdr:row>295</xdr:row>
      <xdr:rowOff>266139</xdr:rowOff>
    </xdr:to>
    <xdr:graphicFrame macro="">
      <xdr:nvGraphicFramePr>
        <xdr:cNvPr id="22" name="Grafico 26">
          <a:extLst>
            <a:ext uri="{FF2B5EF4-FFF2-40B4-BE49-F238E27FC236}">
              <a16:creationId xmlns:a16="http://schemas.microsoft.com/office/drawing/2014/main" id="{10A0C7E0-1EFB-44C0-A92A-8E3481FE6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283</xdr:row>
      <xdr:rowOff>0</xdr:rowOff>
    </xdr:from>
    <xdr:to>
      <xdr:col>13</xdr:col>
      <xdr:colOff>1725817</xdr:colOff>
      <xdr:row>295</xdr:row>
      <xdr:rowOff>264059</xdr:rowOff>
    </xdr:to>
    <xdr:graphicFrame macro="">
      <xdr:nvGraphicFramePr>
        <xdr:cNvPr id="23" name="Grafico 26">
          <a:extLst>
            <a:ext uri="{FF2B5EF4-FFF2-40B4-BE49-F238E27FC236}">
              <a16:creationId xmlns:a16="http://schemas.microsoft.com/office/drawing/2014/main" id="{8E2A3EDA-0E2C-43F8-8BD0-0287D7D9C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8424</xdr:colOff>
      <xdr:row>310</xdr:row>
      <xdr:rowOff>6862</xdr:rowOff>
    </xdr:from>
    <xdr:to>
      <xdr:col>6</xdr:col>
      <xdr:colOff>564444</xdr:colOff>
      <xdr:row>320</xdr:row>
      <xdr:rowOff>153630</xdr:rowOff>
    </xdr:to>
    <xdr:graphicFrame macro="">
      <xdr:nvGraphicFramePr>
        <xdr:cNvPr id="24" name="Grafico 26">
          <a:extLst>
            <a:ext uri="{FF2B5EF4-FFF2-40B4-BE49-F238E27FC236}">
              <a16:creationId xmlns:a16="http://schemas.microsoft.com/office/drawing/2014/main" id="{2AC71743-8A4E-4324-BEB3-C11A7C538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30726</xdr:colOff>
      <xdr:row>310</xdr:row>
      <xdr:rowOff>30727</xdr:rowOff>
    </xdr:from>
    <xdr:to>
      <xdr:col>13</xdr:col>
      <xdr:colOff>1756543</xdr:colOff>
      <xdr:row>320</xdr:row>
      <xdr:rowOff>153630</xdr:rowOff>
    </xdr:to>
    <xdr:graphicFrame macro="">
      <xdr:nvGraphicFramePr>
        <xdr:cNvPr id="30" name="Grafico 26">
          <a:extLst>
            <a:ext uri="{FF2B5EF4-FFF2-40B4-BE49-F238E27FC236}">
              <a16:creationId xmlns:a16="http://schemas.microsoft.com/office/drawing/2014/main" id="{3CB4B5E0-CCE0-4E81-949D-95F92FBB8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9</xdr:row>
      <xdr:rowOff>180974</xdr:rowOff>
    </xdr:from>
    <xdr:to>
      <xdr:col>4</xdr:col>
      <xdr:colOff>1240275</xdr:colOff>
      <xdr:row>23</xdr:row>
      <xdr:rowOff>33974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204787</xdr:colOff>
      <xdr:row>25</xdr:row>
      <xdr:rowOff>171450</xdr:rowOff>
    </xdr:from>
    <xdr:to>
      <xdr:col>2</xdr:col>
      <xdr:colOff>682537</xdr:colOff>
      <xdr:row>37</xdr:row>
      <xdr:rowOff>45450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738187</xdr:colOff>
      <xdr:row>25</xdr:row>
      <xdr:rowOff>166687</xdr:rowOff>
    </xdr:from>
    <xdr:to>
      <xdr:col>4</xdr:col>
      <xdr:colOff>1215937</xdr:colOff>
      <xdr:row>37</xdr:row>
      <xdr:rowOff>40687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214312</xdr:colOff>
      <xdr:row>37</xdr:row>
      <xdr:rowOff>109537</xdr:rowOff>
    </xdr:from>
    <xdr:to>
      <xdr:col>2</xdr:col>
      <xdr:colOff>692062</xdr:colOff>
      <xdr:row>48</xdr:row>
      <xdr:rowOff>174037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742950</xdr:colOff>
      <xdr:row>37</xdr:row>
      <xdr:rowOff>95250</xdr:rowOff>
    </xdr:from>
    <xdr:to>
      <xdr:col>4</xdr:col>
      <xdr:colOff>1220700</xdr:colOff>
      <xdr:row>48</xdr:row>
      <xdr:rowOff>159750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61</xdr:row>
      <xdr:rowOff>0</xdr:rowOff>
    </xdr:from>
    <xdr:to>
      <xdr:col>4</xdr:col>
      <xdr:colOff>1249800</xdr:colOff>
      <xdr:row>74</xdr:row>
      <xdr:rowOff>43500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157162</xdr:colOff>
      <xdr:row>77</xdr:row>
      <xdr:rowOff>80962</xdr:rowOff>
    </xdr:from>
    <xdr:to>
      <xdr:col>2</xdr:col>
      <xdr:colOff>634912</xdr:colOff>
      <xdr:row>88</xdr:row>
      <xdr:rowOff>145462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719137</xdr:colOff>
      <xdr:row>77</xdr:row>
      <xdr:rowOff>80962</xdr:rowOff>
    </xdr:from>
    <xdr:to>
      <xdr:col>4</xdr:col>
      <xdr:colOff>1196887</xdr:colOff>
      <xdr:row>88</xdr:row>
      <xdr:rowOff>145462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157162</xdr:colOff>
      <xdr:row>89</xdr:row>
      <xdr:rowOff>9525</xdr:rowOff>
    </xdr:from>
    <xdr:to>
      <xdr:col>2</xdr:col>
      <xdr:colOff>634912</xdr:colOff>
      <xdr:row>100</xdr:row>
      <xdr:rowOff>74025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723900</xdr:colOff>
      <xdr:row>89</xdr:row>
      <xdr:rowOff>9525</xdr:rowOff>
    </xdr:from>
    <xdr:to>
      <xdr:col>4</xdr:col>
      <xdr:colOff>1201650</xdr:colOff>
      <xdr:row>100</xdr:row>
      <xdr:rowOff>74025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114300</xdr:colOff>
      <xdr:row>112</xdr:row>
      <xdr:rowOff>0</xdr:rowOff>
    </xdr:from>
    <xdr:to>
      <xdr:col>4</xdr:col>
      <xdr:colOff>1249800</xdr:colOff>
      <xdr:row>125</xdr:row>
      <xdr:rowOff>43500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157162</xdr:colOff>
      <xdr:row>128</xdr:row>
      <xdr:rowOff>80962</xdr:rowOff>
    </xdr:from>
    <xdr:to>
      <xdr:col>2</xdr:col>
      <xdr:colOff>634912</xdr:colOff>
      <xdr:row>139</xdr:row>
      <xdr:rowOff>145462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719137</xdr:colOff>
      <xdr:row>128</xdr:row>
      <xdr:rowOff>80962</xdr:rowOff>
    </xdr:from>
    <xdr:to>
      <xdr:col>4</xdr:col>
      <xdr:colOff>1196887</xdr:colOff>
      <xdr:row>139</xdr:row>
      <xdr:rowOff>145462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157162</xdr:colOff>
      <xdr:row>140</xdr:row>
      <xdr:rowOff>9525</xdr:rowOff>
    </xdr:from>
    <xdr:to>
      <xdr:col>2</xdr:col>
      <xdr:colOff>634912</xdr:colOff>
      <xdr:row>151</xdr:row>
      <xdr:rowOff>74025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723900</xdr:colOff>
      <xdr:row>140</xdr:row>
      <xdr:rowOff>9525</xdr:rowOff>
    </xdr:from>
    <xdr:to>
      <xdr:col>4</xdr:col>
      <xdr:colOff>1201650</xdr:colOff>
      <xdr:row>151</xdr:row>
      <xdr:rowOff>74025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114300</xdr:colOff>
      <xdr:row>163</xdr:row>
      <xdr:rowOff>0</xdr:rowOff>
    </xdr:from>
    <xdr:to>
      <xdr:col>4</xdr:col>
      <xdr:colOff>1249800</xdr:colOff>
      <xdr:row>176</xdr:row>
      <xdr:rowOff>43500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157162</xdr:colOff>
      <xdr:row>179</xdr:row>
      <xdr:rowOff>80962</xdr:rowOff>
    </xdr:from>
    <xdr:to>
      <xdr:col>2</xdr:col>
      <xdr:colOff>634912</xdr:colOff>
      <xdr:row>190</xdr:row>
      <xdr:rowOff>145462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719137</xdr:colOff>
      <xdr:row>179</xdr:row>
      <xdr:rowOff>80962</xdr:rowOff>
    </xdr:from>
    <xdr:to>
      <xdr:col>4</xdr:col>
      <xdr:colOff>1196887</xdr:colOff>
      <xdr:row>190</xdr:row>
      <xdr:rowOff>145462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157162</xdr:colOff>
      <xdr:row>191</xdr:row>
      <xdr:rowOff>9525</xdr:rowOff>
    </xdr:from>
    <xdr:to>
      <xdr:col>2</xdr:col>
      <xdr:colOff>634912</xdr:colOff>
      <xdr:row>202</xdr:row>
      <xdr:rowOff>74025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723900</xdr:colOff>
      <xdr:row>191</xdr:row>
      <xdr:rowOff>9525</xdr:rowOff>
    </xdr:from>
    <xdr:to>
      <xdr:col>4</xdr:col>
      <xdr:colOff>1201650</xdr:colOff>
      <xdr:row>202</xdr:row>
      <xdr:rowOff>74025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114300</xdr:colOff>
      <xdr:row>214</xdr:row>
      <xdr:rowOff>0</xdr:rowOff>
    </xdr:from>
    <xdr:to>
      <xdr:col>4</xdr:col>
      <xdr:colOff>1249800</xdr:colOff>
      <xdr:row>228</xdr:row>
      <xdr:rowOff>95250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157162</xdr:colOff>
      <xdr:row>230</xdr:row>
      <xdr:rowOff>80962</xdr:rowOff>
    </xdr:from>
    <xdr:to>
      <xdr:col>2</xdr:col>
      <xdr:colOff>634912</xdr:colOff>
      <xdr:row>241</xdr:row>
      <xdr:rowOff>145462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719137</xdr:colOff>
      <xdr:row>230</xdr:row>
      <xdr:rowOff>80962</xdr:rowOff>
    </xdr:from>
    <xdr:to>
      <xdr:col>4</xdr:col>
      <xdr:colOff>1196887</xdr:colOff>
      <xdr:row>241</xdr:row>
      <xdr:rowOff>145462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157162</xdr:colOff>
      <xdr:row>242</xdr:row>
      <xdr:rowOff>9525</xdr:rowOff>
    </xdr:from>
    <xdr:to>
      <xdr:col>2</xdr:col>
      <xdr:colOff>634912</xdr:colOff>
      <xdr:row>253</xdr:row>
      <xdr:rowOff>74025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723900</xdr:colOff>
      <xdr:row>242</xdr:row>
      <xdr:rowOff>9525</xdr:rowOff>
    </xdr:from>
    <xdr:to>
      <xdr:col>4</xdr:col>
      <xdr:colOff>1201650</xdr:colOff>
      <xdr:row>253</xdr:row>
      <xdr:rowOff>74025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114300</xdr:colOff>
      <xdr:row>265</xdr:row>
      <xdr:rowOff>0</xdr:rowOff>
    </xdr:from>
    <xdr:to>
      <xdr:col>4</xdr:col>
      <xdr:colOff>1249800</xdr:colOff>
      <xdr:row>279</xdr:row>
      <xdr:rowOff>171450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157162</xdr:colOff>
      <xdr:row>281</xdr:row>
      <xdr:rowOff>80962</xdr:rowOff>
    </xdr:from>
    <xdr:to>
      <xdr:col>2</xdr:col>
      <xdr:colOff>634912</xdr:colOff>
      <xdr:row>292</xdr:row>
      <xdr:rowOff>145462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719137</xdr:colOff>
      <xdr:row>281</xdr:row>
      <xdr:rowOff>80962</xdr:rowOff>
    </xdr:from>
    <xdr:to>
      <xdr:col>4</xdr:col>
      <xdr:colOff>1196887</xdr:colOff>
      <xdr:row>292</xdr:row>
      <xdr:rowOff>145462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157162</xdr:colOff>
      <xdr:row>293</xdr:row>
      <xdr:rowOff>9525</xdr:rowOff>
    </xdr:from>
    <xdr:to>
      <xdr:col>2</xdr:col>
      <xdr:colOff>634912</xdr:colOff>
      <xdr:row>304</xdr:row>
      <xdr:rowOff>74025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723900</xdr:colOff>
      <xdr:row>292</xdr:row>
      <xdr:rowOff>180975</xdr:rowOff>
    </xdr:from>
    <xdr:to>
      <xdr:col>4</xdr:col>
      <xdr:colOff>1201650</xdr:colOff>
      <xdr:row>304</xdr:row>
      <xdr:rowOff>54975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114300</xdr:colOff>
      <xdr:row>316</xdr:row>
      <xdr:rowOff>0</xdr:rowOff>
    </xdr:from>
    <xdr:to>
      <xdr:col>4</xdr:col>
      <xdr:colOff>1249800</xdr:colOff>
      <xdr:row>330</xdr:row>
      <xdr:rowOff>171450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157162</xdr:colOff>
      <xdr:row>332</xdr:row>
      <xdr:rowOff>80962</xdr:rowOff>
    </xdr:from>
    <xdr:to>
      <xdr:col>2</xdr:col>
      <xdr:colOff>634912</xdr:colOff>
      <xdr:row>343</xdr:row>
      <xdr:rowOff>145462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719137</xdr:colOff>
      <xdr:row>332</xdr:row>
      <xdr:rowOff>80962</xdr:rowOff>
    </xdr:from>
    <xdr:to>
      <xdr:col>4</xdr:col>
      <xdr:colOff>1196887</xdr:colOff>
      <xdr:row>343</xdr:row>
      <xdr:rowOff>145462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157162</xdr:colOff>
      <xdr:row>344</xdr:row>
      <xdr:rowOff>9525</xdr:rowOff>
    </xdr:from>
    <xdr:to>
      <xdr:col>2</xdr:col>
      <xdr:colOff>634912</xdr:colOff>
      <xdr:row>355</xdr:row>
      <xdr:rowOff>74025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723900</xdr:colOff>
      <xdr:row>343</xdr:row>
      <xdr:rowOff>180975</xdr:rowOff>
    </xdr:from>
    <xdr:to>
      <xdr:col>4</xdr:col>
      <xdr:colOff>1201650</xdr:colOff>
      <xdr:row>355</xdr:row>
      <xdr:rowOff>54975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19050</xdr:colOff>
      <xdr:row>367</xdr:row>
      <xdr:rowOff>89535</xdr:rowOff>
    </xdr:from>
    <xdr:to>
      <xdr:col>4</xdr:col>
      <xdr:colOff>1154550</xdr:colOff>
      <xdr:row>382</xdr:row>
      <xdr:rowOff>70485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157162</xdr:colOff>
      <xdr:row>383</xdr:row>
      <xdr:rowOff>80962</xdr:rowOff>
    </xdr:from>
    <xdr:to>
      <xdr:col>2</xdr:col>
      <xdr:colOff>634912</xdr:colOff>
      <xdr:row>394</xdr:row>
      <xdr:rowOff>145462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719137</xdr:colOff>
      <xdr:row>383</xdr:row>
      <xdr:rowOff>80962</xdr:rowOff>
    </xdr:from>
    <xdr:to>
      <xdr:col>4</xdr:col>
      <xdr:colOff>1196887</xdr:colOff>
      <xdr:row>394</xdr:row>
      <xdr:rowOff>145462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157162</xdr:colOff>
      <xdr:row>395</xdr:row>
      <xdr:rowOff>9525</xdr:rowOff>
    </xdr:from>
    <xdr:to>
      <xdr:col>2</xdr:col>
      <xdr:colOff>634912</xdr:colOff>
      <xdr:row>406</xdr:row>
      <xdr:rowOff>74025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723900</xdr:colOff>
      <xdr:row>394</xdr:row>
      <xdr:rowOff>180975</xdr:rowOff>
    </xdr:from>
    <xdr:to>
      <xdr:col>4</xdr:col>
      <xdr:colOff>1201650</xdr:colOff>
      <xdr:row>406</xdr:row>
      <xdr:rowOff>54975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19050</xdr:colOff>
      <xdr:row>421</xdr:row>
      <xdr:rowOff>89535</xdr:rowOff>
    </xdr:from>
    <xdr:to>
      <xdr:col>4</xdr:col>
      <xdr:colOff>1154550</xdr:colOff>
      <xdr:row>436</xdr:row>
      <xdr:rowOff>70485</xdr:rowOff>
    </xdr:to>
    <xdr:graphicFrame macro="">
      <xdr:nvGraphicFramePr>
        <xdr:cNvPr id="3" name="Grafico 43">
          <a:extLst>
            <a:ext uri="{FF2B5EF4-FFF2-40B4-BE49-F238E27FC236}">
              <a16:creationId xmlns:a16="http://schemas.microsoft.com/office/drawing/2014/main" id="{8031DFC1-B8D1-4A3E-895C-8490E94DF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157162</xdr:colOff>
      <xdr:row>437</xdr:row>
      <xdr:rowOff>80962</xdr:rowOff>
    </xdr:from>
    <xdr:to>
      <xdr:col>2</xdr:col>
      <xdr:colOff>634912</xdr:colOff>
      <xdr:row>448</xdr:row>
      <xdr:rowOff>145462</xdr:rowOff>
    </xdr:to>
    <xdr:graphicFrame macro="">
      <xdr:nvGraphicFramePr>
        <xdr:cNvPr id="4" name="Grafico 44">
          <a:extLst>
            <a:ext uri="{FF2B5EF4-FFF2-40B4-BE49-F238E27FC236}">
              <a16:creationId xmlns:a16="http://schemas.microsoft.com/office/drawing/2014/main" id="{E6D8A247-A47C-4491-BD88-87A85F30E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719137</xdr:colOff>
      <xdr:row>437</xdr:row>
      <xdr:rowOff>80962</xdr:rowOff>
    </xdr:from>
    <xdr:to>
      <xdr:col>4</xdr:col>
      <xdr:colOff>1196887</xdr:colOff>
      <xdr:row>448</xdr:row>
      <xdr:rowOff>145462</xdr:rowOff>
    </xdr:to>
    <xdr:graphicFrame macro="">
      <xdr:nvGraphicFramePr>
        <xdr:cNvPr id="5" name="Grafico 45">
          <a:extLst>
            <a:ext uri="{FF2B5EF4-FFF2-40B4-BE49-F238E27FC236}">
              <a16:creationId xmlns:a16="http://schemas.microsoft.com/office/drawing/2014/main" id="{E03B2714-F49F-4E2F-86BC-B13781276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157162</xdr:colOff>
      <xdr:row>449</xdr:row>
      <xdr:rowOff>9525</xdr:rowOff>
    </xdr:from>
    <xdr:to>
      <xdr:col>2</xdr:col>
      <xdr:colOff>634912</xdr:colOff>
      <xdr:row>460</xdr:row>
      <xdr:rowOff>74025</xdr:rowOff>
    </xdr:to>
    <xdr:graphicFrame macro="">
      <xdr:nvGraphicFramePr>
        <xdr:cNvPr id="6" name="Grafico 46">
          <a:extLst>
            <a:ext uri="{FF2B5EF4-FFF2-40B4-BE49-F238E27FC236}">
              <a16:creationId xmlns:a16="http://schemas.microsoft.com/office/drawing/2014/main" id="{DA80F18F-59C3-4930-BF98-9FD12526E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723900</xdr:colOff>
      <xdr:row>448</xdr:row>
      <xdr:rowOff>180975</xdr:rowOff>
    </xdr:from>
    <xdr:to>
      <xdr:col>4</xdr:col>
      <xdr:colOff>1201650</xdr:colOff>
      <xdr:row>460</xdr:row>
      <xdr:rowOff>54975</xdr:rowOff>
    </xdr:to>
    <xdr:graphicFrame macro="">
      <xdr:nvGraphicFramePr>
        <xdr:cNvPr id="7" name="Grafico 47">
          <a:extLst>
            <a:ext uri="{FF2B5EF4-FFF2-40B4-BE49-F238E27FC236}">
              <a16:creationId xmlns:a16="http://schemas.microsoft.com/office/drawing/2014/main" id="{F81D3CC1-69B9-4ABD-9098-B20969BAE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19050</xdr:colOff>
      <xdr:row>475</xdr:row>
      <xdr:rowOff>89535</xdr:rowOff>
    </xdr:from>
    <xdr:to>
      <xdr:col>4</xdr:col>
      <xdr:colOff>1154550</xdr:colOff>
      <xdr:row>490</xdr:row>
      <xdr:rowOff>70485</xdr:rowOff>
    </xdr:to>
    <xdr:graphicFrame macro="">
      <xdr:nvGraphicFramePr>
        <xdr:cNvPr id="36" name="Grafico 43">
          <a:extLst>
            <a:ext uri="{FF2B5EF4-FFF2-40B4-BE49-F238E27FC236}">
              <a16:creationId xmlns:a16="http://schemas.microsoft.com/office/drawing/2014/main" id="{8313F13A-0CEF-40C5-91C8-53FDC1DA2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157162</xdr:colOff>
      <xdr:row>491</xdr:row>
      <xdr:rowOff>80962</xdr:rowOff>
    </xdr:from>
    <xdr:to>
      <xdr:col>2</xdr:col>
      <xdr:colOff>634912</xdr:colOff>
      <xdr:row>502</xdr:row>
      <xdr:rowOff>145462</xdr:rowOff>
    </xdr:to>
    <xdr:graphicFrame macro="">
      <xdr:nvGraphicFramePr>
        <xdr:cNvPr id="43" name="Grafico 44">
          <a:extLst>
            <a:ext uri="{FF2B5EF4-FFF2-40B4-BE49-F238E27FC236}">
              <a16:creationId xmlns:a16="http://schemas.microsoft.com/office/drawing/2014/main" id="{0A04FB01-71FD-4A69-BC95-3BF7BE418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719137</xdr:colOff>
      <xdr:row>491</xdr:row>
      <xdr:rowOff>80962</xdr:rowOff>
    </xdr:from>
    <xdr:to>
      <xdr:col>4</xdr:col>
      <xdr:colOff>1196887</xdr:colOff>
      <xdr:row>502</xdr:row>
      <xdr:rowOff>145462</xdr:rowOff>
    </xdr:to>
    <xdr:graphicFrame macro="">
      <xdr:nvGraphicFramePr>
        <xdr:cNvPr id="49" name="Grafico 45">
          <a:extLst>
            <a:ext uri="{FF2B5EF4-FFF2-40B4-BE49-F238E27FC236}">
              <a16:creationId xmlns:a16="http://schemas.microsoft.com/office/drawing/2014/main" id="{6E6B3B2C-EF64-4D17-AEFE-B3F9BF34A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157162</xdr:colOff>
      <xdr:row>503</xdr:row>
      <xdr:rowOff>9525</xdr:rowOff>
    </xdr:from>
    <xdr:to>
      <xdr:col>2</xdr:col>
      <xdr:colOff>634912</xdr:colOff>
      <xdr:row>514</xdr:row>
      <xdr:rowOff>74025</xdr:rowOff>
    </xdr:to>
    <xdr:graphicFrame macro="">
      <xdr:nvGraphicFramePr>
        <xdr:cNvPr id="50" name="Grafico 46">
          <a:extLst>
            <a:ext uri="{FF2B5EF4-FFF2-40B4-BE49-F238E27FC236}">
              <a16:creationId xmlns:a16="http://schemas.microsoft.com/office/drawing/2014/main" id="{4AA9C6D1-8ABF-49CB-A07D-83DDC184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723900</xdr:colOff>
      <xdr:row>502</xdr:row>
      <xdr:rowOff>180975</xdr:rowOff>
    </xdr:from>
    <xdr:to>
      <xdr:col>4</xdr:col>
      <xdr:colOff>1201650</xdr:colOff>
      <xdr:row>514</xdr:row>
      <xdr:rowOff>54975</xdr:rowOff>
    </xdr:to>
    <xdr:graphicFrame macro="">
      <xdr:nvGraphicFramePr>
        <xdr:cNvPr id="51" name="Grafico 47">
          <a:extLst>
            <a:ext uri="{FF2B5EF4-FFF2-40B4-BE49-F238E27FC236}">
              <a16:creationId xmlns:a16="http://schemas.microsoft.com/office/drawing/2014/main" id="{6C2FADA0-CE8B-4AA2-8399-F396EA5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19050</xdr:colOff>
      <xdr:row>529</xdr:row>
      <xdr:rowOff>89535</xdr:rowOff>
    </xdr:from>
    <xdr:to>
      <xdr:col>4</xdr:col>
      <xdr:colOff>1154550</xdr:colOff>
      <xdr:row>544</xdr:row>
      <xdr:rowOff>70485</xdr:rowOff>
    </xdr:to>
    <xdr:graphicFrame macro="">
      <xdr:nvGraphicFramePr>
        <xdr:cNvPr id="52" name="Grafico 43">
          <a:extLst>
            <a:ext uri="{FF2B5EF4-FFF2-40B4-BE49-F238E27FC236}">
              <a16:creationId xmlns:a16="http://schemas.microsoft.com/office/drawing/2014/main" id="{992DA0E6-74A4-4FCF-8CE1-F527FCC4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157162</xdr:colOff>
      <xdr:row>545</xdr:row>
      <xdr:rowOff>80962</xdr:rowOff>
    </xdr:from>
    <xdr:to>
      <xdr:col>2</xdr:col>
      <xdr:colOff>634912</xdr:colOff>
      <xdr:row>556</xdr:row>
      <xdr:rowOff>145462</xdr:rowOff>
    </xdr:to>
    <xdr:graphicFrame macro="">
      <xdr:nvGraphicFramePr>
        <xdr:cNvPr id="53" name="Grafico 44">
          <a:extLst>
            <a:ext uri="{FF2B5EF4-FFF2-40B4-BE49-F238E27FC236}">
              <a16:creationId xmlns:a16="http://schemas.microsoft.com/office/drawing/2014/main" id="{E959BEE3-A3DD-41EA-9B1F-347EC3C2F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719137</xdr:colOff>
      <xdr:row>545</xdr:row>
      <xdr:rowOff>80962</xdr:rowOff>
    </xdr:from>
    <xdr:to>
      <xdr:col>4</xdr:col>
      <xdr:colOff>1196887</xdr:colOff>
      <xdr:row>556</xdr:row>
      <xdr:rowOff>145462</xdr:rowOff>
    </xdr:to>
    <xdr:graphicFrame macro="">
      <xdr:nvGraphicFramePr>
        <xdr:cNvPr id="54" name="Grafico 45">
          <a:extLst>
            <a:ext uri="{FF2B5EF4-FFF2-40B4-BE49-F238E27FC236}">
              <a16:creationId xmlns:a16="http://schemas.microsoft.com/office/drawing/2014/main" id="{D38D37C8-5281-4F25-882D-2FB54B15E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157162</xdr:colOff>
      <xdr:row>557</xdr:row>
      <xdr:rowOff>9525</xdr:rowOff>
    </xdr:from>
    <xdr:to>
      <xdr:col>2</xdr:col>
      <xdr:colOff>634912</xdr:colOff>
      <xdr:row>568</xdr:row>
      <xdr:rowOff>74025</xdr:rowOff>
    </xdr:to>
    <xdr:graphicFrame macro="">
      <xdr:nvGraphicFramePr>
        <xdr:cNvPr id="55" name="Grafico 46">
          <a:extLst>
            <a:ext uri="{FF2B5EF4-FFF2-40B4-BE49-F238E27FC236}">
              <a16:creationId xmlns:a16="http://schemas.microsoft.com/office/drawing/2014/main" id="{ABC9B20B-ED9A-4268-9D90-6DAB9947D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723900</xdr:colOff>
      <xdr:row>556</xdr:row>
      <xdr:rowOff>180975</xdr:rowOff>
    </xdr:from>
    <xdr:to>
      <xdr:col>4</xdr:col>
      <xdr:colOff>1201650</xdr:colOff>
      <xdr:row>568</xdr:row>
      <xdr:rowOff>54975</xdr:rowOff>
    </xdr:to>
    <xdr:graphicFrame macro="">
      <xdr:nvGraphicFramePr>
        <xdr:cNvPr id="56" name="Grafico 47">
          <a:extLst>
            <a:ext uri="{FF2B5EF4-FFF2-40B4-BE49-F238E27FC236}">
              <a16:creationId xmlns:a16="http://schemas.microsoft.com/office/drawing/2014/main" id="{FA30F585-43A5-42A3-B985-E805AB71F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128</xdr:row>
      <xdr:rowOff>61912</xdr:rowOff>
    </xdr:from>
    <xdr:to>
      <xdr:col>2</xdr:col>
      <xdr:colOff>615862</xdr:colOff>
      <xdr:row>139</xdr:row>
      <xdr:rowOff>126412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681037</xdr:colOff>
      <xdr:row>128</xdr:row>
      <xdr:rowOff>52387</xdr:rowOff>
    </xdr:from>
    <xdr:to>
      <xdr:col>4</xdr:col>
      <xdr:colOff>1158787</xdr:colOff>
      <xdr:row>139</xdr:row>
      <xdr:rowOff>116887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</xdr:colOff>
      <xdr:row>139</xdr:row>
      <xdr:rowOff>185737</xdr:rowOff>
    </xdr:from>
    <xdr:to>
      <xdr:col>2</xdr:col>
      <xdr:colOff>625387</xdr:colOff>
      <xdr:row>151</xdr:row>
      <xdr:rowOff>59737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685800</xdr:colOff>
      <xdr:row>139</xdr:row>
      <xdr:rowOff>180975</xdr:rowOff>
    </xdr:from>
    <xdr:to>
      <xdr:col>4</xdr:col>
      <xdr:colOff>1163550</xdr:colOff>
      <xdr:row>151</xdr:row>
      <xdr:rowOff>54975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138112</xdr:colOff>
      <xdr:row>178</xdr:row>
      <xdr:rowOff>61912</xdr:rowOff>
    </xdr:from>
    <xdr:to>
      <xdr:col>2</xdr:col>
      <xdr:colOff>615862</xdr:colOff>
      <xdr:row>189</xdr:row>
      <xdr:rowOff>126412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681037</xdr:colOff>
      <xdr:row>178</xdr:row>
      <xdr:rowOff>52387</xdr:rowOff>
    </xdr:from>
    <xdr:to>
      <xdr:col>4</xdr:col>
      <xdr:colOff>1158787</xdr:colOff>
      <xdr:row>189</xdr:row>
      <xdr:rowOff>116887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147637</xdr:colOff>
      <xdr:row>189</xdr:row>
      <xdr:rowOff>185737</xdr:rowOff>
    </xdr:from>
    <xdr:to>
      <xdr:col>2</xdr:col>
      <xdr:colOff>625387</xdr:colOff>
      <xdr:row>201</xdr:row>
      <xdr:rowOff>59737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685800</xdr:colOff>
      <xdr:row>189</xdr:row>
      <xdr:rowOff>180975</xdr:rowOff>
    </xdr:from>
    <xdr:to>
      <xdr:col>4</xdr:col>
      <xdr:colOff>1163550</xdr:colOff>
      <xdr:row>201</xdr:row>
      <xdr:rowOff>54975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138112</xdr:colOff>
      <xdr:row>16</xdr:row>
      <xdr:rowOff>61912</xdr:rowOff>
    </xdr:from>
    <xdr:to>
      <xdr:col>2</xdr:col>
      <xdr:colOff>615862</xdr:colOff>
      <xdr:row>27</xdr:row>
      <xdr:rowOff>126412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DEE0543D-FA63-49D4-938B-D44EBB5A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681037</xdr:colOff>
      <xdr:row>16</xdr:row>
      <xdr:rowOff>52387</xdr:rowOff>
    </xdr:from>
    <xdr:to>
      <xdr:col>4</xdr:col>
      <xdr:colOff>1158787</xdr:colOff>
      <xdr:row>27</xdr:row>
      <xdr:rowOff>116887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AD2B311B-3DB0-4A78-B43C-70C29AF9D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147637</xdr:colOff>
      <xdr:row>27</xdr:row>
      <xdr:rowOff>185737</xdr:rowOff>
    </xdr:from>
    <xdr:to>
      <xdr:col>2</xdr:col>
      <xdr:colOff>625387</xdr:colOff>
      <xdr:row>39</xdr:row>
      <xdr:rowOff>59737</xdr:rowOff>
    </xdr:to>
    <xdr:graphicFrame macro="">
      <xdr:nvGraphicFramePr>
        <xdr:cNvPr id="12" name="Grafico 3">
          <a:extLst>
            <a:ext uri="{FF2B5EF4-FFF2-40B4-BE49-F238E27FC236}">
              <a16:creationId xmlns:a16="http://schemas.microsoft.com/office/drawing/2014/main" id="{35D811C7-81F5-43A1-B8A0-090B37AA0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685800</xdr:colOff>
      <xdr:row>27</xdr:row>
      <xdr:rowOff>180975</xdr:rowOff>
    </xdr:from>
    <xdr:to>
      <xdr:col>4</xdr:col>
      <xdr:colOff>1163550</xdr:colOff>
      <xdr:row>39</xdr:row>
      <xdr:rowOff>54975</xdr:rowOff>
    </xdr:to>
    <xdr:graphicFrame macro="">
      <xdr:nvGraphicFramePr>
        <xdr:cNvPr id="13" name="Grafico 4">
          <a:extLst>
            <a:ext uri="{FF2B5EF4-FFF2-40B4-BE49-F238E27FC236}">
              <a16:creationId xmlns:a16="http://schemas.microsoft.com/office/drawing/2014/main" id="{CA85A5BB-DDEB-4A77-9672-955AF966D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138112</xdr:colOff>
      <xdr:row>71</xdr:row>
      <xdr:rowOff>61912</xdr:rowOff>
    </xdr:from>
    <xdr:to>
      <xdr:col>2</xdr:col>
      <xdr:colOff>615862</xdr:colOff>
      <xdr:row>82</xdr:row>
      <xdr:rowOff>126412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A698F9FF-2CE6-4859-B6CC-68017CB43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681037</xdr:colOff>
      <xdr:row>71</xdr:row>
      <xdr:rowOff>52387</xdr:rowOff>
    </xdr:from>
    <xdr:to>
      <xdr:col>4</xdr:col>
      <xdr:colOff>1158787</xdr:colOff>
      <xdr:row>82</xdr:row>
      <xdr:rowOff>116887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61E52E3D-36E7-4F12-AA00-9BC8C33B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147637</xdr:colOff>
      <xdr:row>82</xdr:row>
      <xdr:rowOff>185737</xdr:rowOff>
    </xdr:from>
    <xdr:to>
      <xdr:col>2</xdr:col>
      <xdr:colOff>625387</xdr:colOff>
      <xdr:row>94</xdr:row>
      <xdr:rowOff>59737</xdr:rowOff>
    </xdr:to>
    <xdr:graphicFrame macro="">
      <xdr:nvGraphicFramePr>
        <xdr:cNvPr id="16" name="Grafico 3">
          <a:extLst>
            <a:ext uri="{FF2B5EF4-FFF2-40B4-BE49-F238E27FC236}">
              <a16:creationId xmlns:a16="http://schemas.microsoft.com/office/drawing/2014/main" id="{2B350086-22F4-41C0-B607-A3CA11C1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685800</xdr:colOff>
      <xdr:row>82</xdr:row>
      <xdr:rowOff>180975</xdr:rowOff>
    </xdr:from>
    <xdr:to>
      <xdr:col>4</xdr:col>
      <xdr:colOff>1163550</xdr:colOff>
      <xdr:row>94</xdr:row>
      <xdr:rowOff>54975</xdr:rowOff>
    </xdr:to>
    <xdr:graphicFrame macro="">
      <xdr:nvGraphicFramePr>
        <xdr:cNvPr id="17" name="Grafico 4">
          <a:extLst>
            <a:ext uri="{FF2B5EF4-FFF2-40B4-BE49-F238E27FC236}">
              <a16:creationId xmlns:a16="http://schemas.microsoft.com/office/drawing/2014/main" id="{B9893B29-4E5A-4334-B437-3D50524C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138112</xdr:colOff>
      <xdr:row>233</xdr:row>
      <xdr:rowOff>61912</xdr:rowOff>
    </xdr:from>
    <xdr:to>
      <xdr:col>2</xdr:col>
      <xdr:colOff>615862</xdr:colOff>
      <xdr:row>244</xdr:row>
      <xdr:rowOff>126412</xdr:rowOff>
    </xdr:to>
    <xdr:graphicFrame macro="">
      <xdr:nvGraphicFramePr>
        <xdr:cNvPr id="18" name="Grafico 5">
          <a:extLst>
            <a:ext uri="{FF2B5EF4-FFF2-40B4-BE49-F238E27FC236}">
              <a16:creationId xmlns:a16="http://schemas.microsoft.com/office/drawing/2014/main" id="{9E6E2243-AF92-4CCD-905D-8A29F4990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681037</xdr:colOff>
      <xdr:row>233</xdr:row>
      <xdr:rowOff>52387</xdr:rowOff>
    </xdr:from>
    <xdr:to>
      <xdr:col>4</xdr:col>
      <xdr:colOff>1158787</xdr:colOff>
      <xdr:row>244</xdr:row>
      <xdr:rowOff>116887</xdr:rowOff>
    </xdr:to>
    <xdr:graphicFrame macro="">
      <xdr:nvGraphicFramePr>
        <xdr:cNvPr id="19" name="Grafico 6">
          <a:extLst>
            <a:ext uri="{FF2B5EF4-FFF2-40B4-BE49-F238E27FC236}">
              <a16:creationId xmlns:a16="http://schemas.microsoft.com/office/drawing/2014/main" id="{D99F6252-C34A-46A9-84F6-E9E0C6726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147637</xdr:colOff>
      <xdr:row>244</xdr:row>
      <xdr:rowOff>185737</xdr:rowOff>
    </xdr:from>
    <xdr:to>
      <xdr:col>2</xdr:col>
      <xdr:colOff>625387</xdr:colOff>
      <xdr:row>256</xdr:row>
      <xdr:rowOff>59737</xdr:rowOff>
    </xdr:to>
    <xdr:graphicFrame macro="">
      <xdr:nvGraphicFramePr>
        <xdr:cNvPr id="20" name="Grafico 7">
          <a:extLst>
            <a:ext uri="{FF2B5EF4-FFF2-40B4-BE49-F238E27FC236}">
              <a16:creationId xmlns:a16="http://schemas.microsoft.com/office/drawing/2014/main" id="{5E7CBF8A-784D-4645-A01E-53444DD54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685800</xdr:colOff>
      <xdr:row>244</xdr:row>
      <xdr:rowOff>180975</xdr:rowOff>
    </xdr:from>
    <xdr:to>
      <xdr:col>4</xdr:col>
      <xdr:colOff>1163550</xdr:colOff>
      <xdr:row>256</xdr:row>
      <xdr:rowOff>54975</xdr:rowOff>
    </xdr:to>
    <xdr:graphicFrame macro="">
      <xdr:nvGraphicFramePr>
        <xdr:cNvPr id="21" name="Grafico 8">
          <a:extLst>
            <a:ext uri="{FF2B5EF4-FFF2-40B4-BE49-F238E27FC236}">
              <a16:creationId xmlns:a16="http://schemas.microsoft.com/office/drawing/2014/main" id="{B940A314-F45A-439D-8544-EE536FB5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138112</xdr:colOff>
      <xdr:row>288</xdr:row>
      <xdr:rowOff>61912</xdr:rowOff>
    </xdr:from>
    <xdr:to>
      <xdr:col>2</xdr:col>
      <xdr:colOff>615862</xdr:colOff>
      <xdr:row>299</xdr:row>
      <xdr:rowOff>126412</xdr:rowOff>
    </xdr:to>
    <xdr:graphicFrame macro="">
      <xdr:nvGraphicFramePr>
        <xdr:cNvPr id="22" name="Grafico 5">
          <a:extLst>
            <a:ext uri="{FF2B5EF4-FFF2-40B4-BE49-F238E27FC236}">
              <a16:creationId xmlns:a16="http://schemas.microsoft.com/office/drawing/2014/main" id="{135F2D7B-758E-446B-953B-ADC21B28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681037</xdr:colOff>
      <xdr:row>288</xdr:row>
      <xdr:rowOff>52387</xdr:rowOff>
    </xdr:from>
    <xdr:to>
      <xdr:col>4</xdr:col>
      <xdr:colOff>1158787</xdr:colOff>
      <xdr:row>299</xdr:row>
      <xdr:rowOff>116887</xdr:rowOff>
    </xdr:to>
    <xdr:graphicFrame macro="">
      <xdr:nvGraphicFramePr>
        <xdr:cNvPr id="23" name="Grafico 6">
          <a:extLst>
            <a:ext uri="{FF2B5EF4-FFF2-40B4-BE49-F238E27FC236}">
              <a16:creationId xmlns:a16="http://schemas.microsoft.com/office/drawing/2014/main" id="{2E9065CC-E131-4B12-B575-898F54D7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147637</xdr:colOff>
      <xdr:row>299</xdr:row>
      <xdr:rowOff>185737</xdr:rowOff>
    </xdr:from>
    <xdr:to>
      <xdr:col>2</xdr:col>
      <xdr:colOff>625387</xdr:colOff>
      <xdr:row>311</xdr:row>
      <xdr:rowOff>59737</xdr:rowOff>
    </xdr:to>
    <xdr:graphicFrame macro="">
      <xdr:nvGraphicFramePr>
        <xdr:cNvPr id="24" name="Grafico 7">
          <a:extLst>
            <a:ext uri="{FF2B5EF4-FFF2-40B4-BE49-F238E27FC236}">
              <a16:creationId xmlns:a16="http://schemas.microsoft.com/office/drawing/2014/main" id="{6C2DF47A-1522-45FD-9407-E3056DF1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685800</xdr:colOff>
      <xdr:row>299</xdr:row>
      <xdr:rowOff>180975</xdr:rowOff>
    </xdr:from>
    <xdr:to>
      <xdr:col>4</xdr:col>
      <xdr:colOff>1163550</xdr:colOff>
      <xdr:row>311</xdr:row>
      <xdr:rowOff>54975</xdr:rowOff>
    </xdr:to>
    <xdr:graphicFrame macro="">
      <xdr:nvGraphicFramePr>
        <xdr:cNvPr id="25" name="Grafico 8">
          <a:extLst>
            <a:ext uri="{FF2B5EF4-FFF2-40B4-BE49-F238E27FC236}">
              <a16:creationId xmlns:a16="http://schemas.microsoft.com/office/drawing/2014/main" id="{644A7EEA-6CE0-4F47-904E-745AF742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138112</xdr:colOff>
      <xdr:row>342</xdr:row>
      <xdr:rowOff>61912</xdr:rowOff>
    </xdr:from>
    <xdr:to>
      <xdr:col>2</xdr:col>
      <xdr:colOff>615862</xdr:colOff>
      <xdr:row>353</xdr:row>
      <xdr:rowOff>126412</xdr:rowOff>
    </xdr:to>
    <xdr:graphicFrame macro="">
      <xdr:nvGraphicFramePr>
        <xdr:cNvPr id="26" name="Grafico 5">
          <a:extLst>
            <a:ext uri="{FF2B5EF4-FFF2-40B4-BE49-F238E27FC236}">
              <a16:creationId xmlns:a16="http://schemas.microsoft.com/office/drawing/2014/main" id="{64043436-0FED-4563-BA9D-4587E216E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681037</xdr:colOff>
      <xdr:row>342</xdr:row>
      <xdr:rowOff>52387</xdr:rowOff>
    </xdr:from>
    <xdr:to>
      <xdr:col>4</xdr:col>
      <xdr:colOff>1158787</xdr:colOff>
      <xdr:row>353</xdr:row>
      <xdr:rowOff>116887</xdr:rowOff>
    </xdr:to>
    <xdr:graphicFrame macro="">
      <xdr:nvGraphicFramePr>
        <xdr:cNvPr id="27" name="Grafico 6">
          <a:extLst>
            <a:ext uri="{FF2B5EF4-FFF2-40B4-BE49-F238E27FC236}">
              <a16:creationId xmlns:a16="http://schemas.microsoft.com/office/drawing/2014/main" id="{8DD53302-384E-4037-863C-280EB8A80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147637</xdr:colOff>
      <xdr:row>353</xdr:row>
      <xdr:rowOff>185737</xdr:rowOff>
    </xdr:from>
    <xdr:to>
      <xdr:col>2</xdr:col>
      <xdr:colOff>625387</xdr:colOff>
      <xdr:row>365</xdr:row>
      <xdr:rowOff>59737</xdr:rowOff>
    </xdr:to>
    <xdr:graphicFrame macro="">
      <xdr:nvGraphicFramePr>
        <xdr:cNvPr id="28" name="Grafico 7">
          <a:extLst>
            <a:ext uri="{FF2B5EF4-FFF2-40B4-BE49-F238E27FC236}">
              <a16:creationId xmlns:a16="http://schemas.microsoft.com/office/drawing/2014/main" id="{CA8C6469-7E81-4C75-B492-143DD054E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685800</xdr:colOff>
      <xdr:row>353</xdr:row>
      <xdr:rowOff>180975</xdr:rowOff>
    </xdr:from>
    <xdr:to>
      <xdr:col>4</xdr:col>
      <xdr:colOff>1163550</xdr:colOff>
      <xdr:row>365</xdr:row>
      <xdr:rowOff>54975</xdr:rowOff>
    </xdr:to>
    <xdr:graphicFrame macro="">
      <xdr:nvGraphicFramePr>
        <xdr:cNvPr id="29" name="Grafico 8">
          <a:extLst>
            <a:ext uri="{FF2B5EF4-FFF2-40B4-BE49-F238E27FC236}">
              <a16:creationId xmlns:a16="http://schemas.microsoft.com/office/drawing/2014/main" id="{D0A0EE74-362C-45DC-BCC6-BA01CD6B9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C392"/>
  <sheetViews>
    <sheetView view="pageLayout" topLeftCell="A33" zoomScale="102" zoomScaleNormal="100" zoomScalePageLayoutView="102" workbookViewId="0">
      <selection activeCell="D43" sqref="D43"/>
    </sheetView>
  </sheetViews>
  <sheetFormatPr defaultColWidth="9.140625" defaultRowHeight="15" x14ac:dyDescent="0.25"/>
  <cols>
    <col min="1" max="1" width="23.85546875" customWidth="1"/>
    <col min="2" max="27" width="4" customWidth="1"/>
    <col min="28" max="29" width="4.7109375" customWidth="1"/>
  </cols>
  <sheetData>
    <row r="1" spans="1:29" ht="21" customHeight="1" x14ac:dyDescent="0.25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</row>
    <row r="2" spans="1:29" ht="14.1" customHeight="1" x14ac:dyDescent="0.25"/>
    <row r="3" spans="1:29" s="1" customFormat="1" ht="18.75" customHeight="1" x14ac:dyDescent="0.25">
      <c r="A3" s="15"/>
      <c r="B3" s="271" t="s">
        <v>1</v>
      </c>
      <c r="C3" s="272"/>
      <c r="D3" s="272"/>
      <c r="E3" s="273"/>
      <c r="F3" s="274" t="s">
        <v>2</v>
      </c>
      <c r="G3" s="272"/>
      <c r="H3" s="272"/>
      <c r="I3" s="275"/>
      <c r="J3" s="271" t="s">
        <v>3</v>
      </c>
      <c r="K3" s="272"/>
      <c r="L3" s="272"/>
      <c r="M3" s="273"/>
      <c r="N3" s="274" t="s">
        <v>4</v>
      </c>
      <c r="O3" s="272"/>
      <c r="P3" s="272"/>
      <c r="Q3" s="272"/>
      <c r="R3" s="275"/>
      <c r="S3" s="271" t="s">
        <v>5</v>
      </c>
      <c r="T3" s="272"/>
      <c r="U3" s="272"/>
      <c r="V3" s="273"/>
      <c r="W3" s="274" t="s">
        <v>6</v>
      </c>
      <c r="X3" s="272"/>
      <c r="Y3" s="272"/>
      <c r="Z3" s="272"/>
      <c r="AA3" s="275"/>
      <c r="AB3" s="4"/>
      <c r="AC3" s="278" t="s">
        <v>12</v>
      </c>
    </row>
    <row r="4" spans="1:29" s="1" customFormat="1" ht="18.75" customHeight="1" x14ac:dyDescent="0.25">
      <c r="A4" s="16" t="s">
        <v>7</v>
      </c>
      <c r="B4" s="7">
        <v>1</v>
      </c>
      <c r="C4" s="8">
        <v>2</v>
      </c>
      <c r="D4" s="8">
        <v>3</v>
      </c>
      <c r="E4" s="26">
        <v>4</v>
      </c>
      <c r="F4" s="21">
        <v>5</v>
      </c>
      <c r="G4" s="8">
        <v>6</v>
      </c>
      <c r="H4" s="8">
        <v>7</v>
      </c>
      <c r="I4" s="34">
        <v>8</v>
      </c>
      <c r="J4" s="7">
        <v>9</v>
      </c>
      <c r="K4" s="8">
        <v>10</v>
      </c>
      <c r="L4" s="8">
        <v>11</v>
      </c>
      <c r="M4" s="26">
        <v>12</v>
      </c>
      <c r="N4" s="21">
        <v>13</v>
      </c>
      <c r="O4" s="8">
        <v>14</v>
      </c>
      <c r="P4" s="8">
        <v>15</v>
      </c>
      <c r="Q4" s="8">
        <v>16</v>
      </c>
      <c r="R4" s="34">
        <v>17</v>
      </c>
      <c r="S4" s="7">
        <v>18</v>
      </c>
      <c r="T4" s="8">
        <v>19</v>
      </c>
      <c r="U4" s="8">
        <v>20</v>
      </c>
      <c r="V4" s="26">
        <v>21</v>
      </c>
      <c r="W4" s="21">
        <v>22</v>
      </c>
      <c r="X4" s="8">
        <v>23</v>
      </c>
      <c r="Y4" s="8">
        <v>24</v>
      </c>
      <c r="Z4" s="8">
        <v>25</v>
      </c>
      <c r="AA4" s="34">
        <v>26</v>
      </c>
      <c r="AB4" s="37" t="s">
        <v>11</v>
      </c>
      <c r="AC4" s="279"/>
    </row>
    <row r="5" spans="1:29" s="1" customFormat="1" ht="18.75" customHeight="1" x14ac:dyDescent="0.25">
      <c r="A5" s="17"/>
      <c r="B5" s="27"/>
      <c r="C5" s="5"/>
      <c r="D5" s="5"/>
      <c r="E5" s="28"/>
      <c r="F5" s="22"/>
      <c r="G5" s="6"/>
      <c r="H5" s="6"/>
      <c r="I5" s="13"/>
      <c r="J5" s="27"/>
      <c r="K5" s="5"/>
      <c r="L5" s="5"/>
      <c r="M5" s="28"/>
      <c r="N5" s="22"/>
      <c r="O5" s="6"/>
      <c r="P5" s="6"/>
      <c r="Q5" s="6"/>
      <c r="R5" s="13"/>
      <c r="S5" s="27"/>
      <c r="T5" s="5"/>
      <c r="U5" s="5"/>
      <c r="V5" s="28"/>
      <c r="W5" s="22"/>
      <c r="X5" s="6"/>
      <c r="Y5" s="6"/>
      <c r="Z5" s="6"/>
      <c r="AA5" s="13"/>
      <c r="AB5" s="38"/>
      <c r="AC5" s="279"/>
    </row>
    <row r="6" spans="1:29" s="1" customFormat="1" ht="18.75" customHeight="1" x14ac:dyDescent="0.25">
      <c r="A6" s="18" t="s">
        <v>148</v>
      </c>
      <c r="B6" s="29"/>
      <c r="C6" s="2">
        <v>1</v>
      </c>
      <c r="D6" s="2">
        <v>1</v>
      </c>
      <c r="E6" s="30">
        <v>3</v>
      </c>
      <c r="F6" s="23">
        <v>3</v>
      </c>
      <c r="G6" s="3">
        <v>3</v>
      </c>
      <c r="H6" s="3">
        <v>2</v>
      </c>
      <c r="I6" s="35">
        <v>3</v>
      </c>
      <c r="J6" s="29">
        <v>3</v>
      </c>
      <c r="K6" s="2">
        <v>2</v>
      </c>
      <c r="L6" s="2">
        <v>4</v>
      </c>
      <c r="M6" s="30">
        <v>2</v>
      </c>
      <c r="N6" s="23">
        <v>4</v>
      </c>
      <c r="O6" s="3">
        <v>4</v>
      </c>
      <c r="P6" s="3">
        <v>1</v>
      </c>
      <c r="Q6" s="3">
        <v>5</v>
      </c>
      <c r="R6" s="35">
        <v>2</v>
      </c>
      <c r="S6" s="29">
        <v>2</v>
      </c>
      <c r="T6" s="2">
        <v>3</v>
      </c>
      <c r="U6" s="2">
        <v>5</v>
      </c>
      <c r="V6" s="30">
        <v>3</v>
      </c>
      <c r="W6" s="23">
        <v>3</v>
      </c>
      <c r="X6" s="3">
        <v>2</v>
      </c>
      <c r="Y6" s="3">
        <v>0</v>
      </c>
      <c r="Z6" s="3">
        <v>1</v>
      </c>
      <c r="AA6" s="35">
        <v>1</v>
      </c>
      <c r="AB6" s="39">
        <f>SUM(B6:AA6)</f>
        <v>63</v>
      </c>
      <c r="AC6" s="279"/>
    </row>
    <row r="7" spans="1:29" s="1" customFormat="1" ht="18.75" customHeight="1" x14ac:dyDescent="0.25">
      <c r="A7" s="18" t="s">
        <v>148</v>
      </c>
      <c r="B7" s="29"/>
      <c r="C7" s="2">
        <v>1</v>
      </c>
      <c r="D7" s="2">
        <v>0</v>
      </c>
      <c r="E7" s="30">
        <v>1</v>
      </c>
      <c r="F7" s="23">
        <v>2</v>
      </c>
      <c r="G7" s="3">
        <v>1</v>
      </c>
      <c r="H7" s="3">
        <v>1</v>
      </c>
      <c r="I7" s="35">
        <v>3</v>
      </c>
      <c r="J7" s="29">
        <v>4</v>
      </c>
      <c r="K7" s="2">
        <v>4</v>
      </c>
      <c r="L7" s="2">
        <v>5</v>
      </c>
      <c r="M7" s="30">
        <v>5</v>
      </c>
      <c r="N7" s="23">
        <v>2</v>
      </c>
      <c r="O7" s="3">
        <v>4</v>
      </c>
      <c r="P7" s="3">
        <v>11</v>
      </c>
      <c r="Q7" s="3">
        <v>7</v>
      </c>
      <c r="R7" s="35">
        <v>5</v>
      </c>
      <c r="S7" s="29">
        <v>4</v>
      </c>
      <c r="T7" s="2">
        <v>3</v>
      </c>
      <c r="U7" s="2">
        <v>2</v>
      </c>
      <c r="V7" s="30">
        <v>4</v>
      </c>
      <c r="W7" s="23">
        <v>5</v>
      </c>
      <c r="X7" s="3">
        <v>7</v>
      </c>
      <c r="Y7" s="3">
        <v>2</v>
      </c>
      <c r="Z7" s="3">
        <v>3</v>
      </c>
      <c r="AA7" s="35">
        <v>6</v>
      </c>
      <c r="AB7" s="39">
        <f t="shared" ref="AB7:AB13" si="0">SUM(B7:AA7)</f>
        <v>92</v>
      </c>
      <c r="AC7" s="279"/>
    </row>
    <row r="8" spans="1:29" s="1" customFormat="1" ht="18.75" customHeight="1" x14ac:dyDescent="0.25">
      <c r="A8" s="18" t="s">
        <v>148</v>
      </c>
      <c r="B8" s="29"/>
      <c r="C8" s="2">
        <v>0</v>
      </c>
      <c r="D8" s="2">
        <v>0</v>
      </c>
      <c r="E8" s="30">
        <v>1</v>
      </c>
      <c r="F8" s="23">
        <v>0</v>
      </c>
      <c r="G8" s="3">
        <v>2</v>
      </c>
      <c r="H8" s="3">
        <v>0</v>
      </c>
      <c r="I8" s="35">
        <v>1</v>
      </c>
      <c r="J8" s="29">
        <v>1</v>
      </c>
      <c r="K8" s="2">
        <v>1</v>
      </c>
      <c r="L8" s="2">
        <v>1</v>
      </c>
      <c r="M8" s="30">
        <v>3</v>
      </c>
      <c r="N8" s="23">
        <v>2</v>
      </c>
      <c r="O8" s="3">
        <v>2</v>
      </c>
      <c r="P8" s="3">
        <v>1</v>
      </c>
      <c r="Q8" s="3">
        <v>1</v>
      </c>
      <c r="R8" s="35">
        <v>0</v>
      </c>
      <c r="S8" s="29">
        <v>1</v>
      </c>
      <c r="T8" s="2">
        <v>1</v>
      </c>
      <c r="U8" s="2">
        <v>3</v>
      </c>
      <c r="V8" s="30">
        <v>5</v>
      </c>
      <c r="W8" s="23">
        <v>5</v>
      </c>
      <c r="X8" s="3">
        <v>0</v>
      </c>
      <c r="Y8" s="3">
        <v>2</v>
      </c>
      <c r="Z8" s="3">
        <v>4</v>
      </c>
      <c r="AA8" s="35">
        <v>1</v>
      </c>
      <c r="AB8" s="39">
        <f t="shared" si="0"/>
        <v>38</v>
      </c>
      <c r="AC8" s="279"/>
    </row>
    <row r="9" spans="1:29" s="1" customFormat="1" ht="18.75" customHeight="1" x14ac:dyDescent="0.25">
      <c r="A9" s="18" t="s">
        <v>148</v>
      </c>
      <c r="B9" s="29"/>
      <c r="C9" s="2">
        <v>2</v>
      </c>
      <c r="D9" s="2">
        <v>0</v>
      </c>
      <c r="E9" s="30">
        <v>1</v>
      </c>
      <c r="F9" s="23">
        <v>1</v>
      </c>
      <c r="G9" s="3">
        <v>0</v>
      </c>
      <c r="H9" s="3">
        <v>1</v>
      </c>
      <c r="I9" s="35">
        <v>1</v>
      </c>
      <c r="J9" s="29">
        <v>0</v>
      </c>
      <c r="K9" s="2">
        <v>1</v>
      </c>
      <c r="L9" s="2">
        <v>0</v>
      </c>
      <c r="M9" s="30">
        <v>2</v>
      </c>
      <c r="N9" s="23">
        <v>1</v>
      </c>
      <c r="O9" s="3">
        <v>1</v>
      </c>
      <c r="P9" s="3">
        <v>4</v>
      </c>
      <c r="Q9" s="3">
        <v>0</v>
      </c>
      <c r="R9" s="35">
        <v>2</v>
      </c>
      <c r="S9" s="29">
        <v>0</v>
      </c>
      <c r="T9" s="2">
        <v>1</v>
      </c>
      <c r="U9" s="2">
        <v>0</v>
      </c>
      <c r="V9" s="30">
        <v>0</v>
      </c>
      <c r="W9" s="23">
        <v>1</v>
      </c>
      <c r="X9" s="3">
        <v>1</v>
      </c>
      <c r="Y9" s="3">
        <v>0</v>
      </c>
      <c r="Z9" s="3">
        <v>0</v>
      </c>
      <c r="AA9" s="35">
        <v>3</v>
      </c>
      <c r="AB9" s="39">
        <f t="shared" si="0"/>
        <v>23</v>
      </c>
      <c r="AC9" s="279"/>
    </row>
    <row r="10" spans="1:29" s="1" customFormat="1" ht="18.75" customHeight="1" x14ac:dyDescent="0.25">
      <c r="A10" s="18" t="s">
        <v>148</v>
      </c>
      <c r="B10" s="29"/>
      <c r="C10" s="2">
        <v>0</v>
      </c>
      <c r="D10" s="2">
        <v>0</v>
      </c>
      <c r="E10" s="30">
        <v>0</v>
      </c>
      <c r="F10" s="23">
        <v>0</v>
      </c>
      <c r="G10" s="3">
        <v>0</v>
      </c>
      <c r="H10" s="3">
        <v>0</v>
      </c>
      <c r="I10" s="35">
        <v>0</v>
      </c>
      <c r="J10" s="29">
        <v>0</v>
      </c>
      <c r="K10" s="2">
        <v>2</v>
      </c>
      <c r="L10" s="2">
        <v>3</v>
      </c>
      <c r="M10" s="30">
        <v>2</v>
      </c>
      <c r="N10" s="23">
        <v>3</v>
      </c>
      <c r="O10" s="3">
        <v>2</v>
      </c>
      <c r="P10" s="3">
        <v>0</v>
      </c>
      <c r="Q10" s="3">
        <v>1</v>
      </c>
      <c r="R10" s="35">
        <v>2</v>
      </c>
      <c r="S10" s="29">
        <v>0</v>
      </c>
      <c r="T10" s="2">
        <v>1</v>
      </c>
      <c r="U10" s="2">
        <v>0</v>
      </c>
      <c r="V10" s="30">
        <v>0</v>
      </c>
      <c r="W10" s="23">
        <v>0</v>
      </c>
      <c r="X10" s="3">
        <v>0</v>
      </c>
      <c r="Y10" s="3">
        <v>1</v>
      </c>
      <c r="Z10" s="3">
        <v>0</v>
      </c>
      <c r="AA10" s="35">
        <v>3</v>
      </c>
      <c r="AB10" s="39">
        <f t="shared" si="0"/>
        <v>20</v>
      </c>
      <c r="AC10" s="279"/>
    </row>
    <row r="11" spans="1:29" s="1" customFormat="1" ht="18.75" customHeight="1" x14ac:dyDescent="0.25">
      <c r="A11" s="18" t="s">
        <v>148</v>
      </c>
      <c r="B11" s="29"/>
      <c r="C11" s="2">
        <v>0</v>
      </c>
      <c r="D11" s="2">
        <v>0</v>
      </c>
      <c r="E11" s="30">
        <v>0</v>
      </c>
      <c r="F11" s="23">
        <v>0</v>
      </c>
      <c r="G11" s="3">
        <v>0</v>
      </c>
      <c r="H11" s="3">
        <v>0</v>
      </c>
      <c r="I11" s="35">
        <v>0</v>
      </c>
      <c r="J11" s="29">
        <v>0</v>
      </c>
      <c r="K11" s="2">
        <v>0</v>
      </c>
      <c r="L11" s="2">
        <v>0</v>
      </c>
      <c r="M11" s="30">
        <v>0</v>
      </c>
      <c r="N11" s="23">
        <v>0</v>
      </c>
      <c r="O11" s="3">
        <v>0</v>
      </c>
      <c r="P11" s="3">
        <v>0</v>
      </c>
      <c r="Q11" s="3">
        <v>0</v>
      </c>
      <c r="R11" s="35">
        <v>0</v>
      </c>
      <c r="S11" s="29">
        <v>0</v>
      </c>
      <c r="T11" s="2">
        <v>0</v>
      </c>
      <c r="U11" s="2">
        <v>0</v>
      </c>
      <c r="V11" s="30">
        <v>0</v>
      </c>
      <c r="W11" s="23">
        <v>0</v>
      </c>
      <c r="X11" s="3">
        <v>0</v>
      </c>
      <c r="Y11" s="3">
        <v>0</v>
      </c>
      <c r="Z11" s="3">
        <v>0</v>
      </c>
      <c r="AA11" s="35">
        <v>0</v>
      </c>
      <c r="AB11" s="39">
        <f t="shared" si="0"/>
        <v>0</v>
      </c>
      <c r="AC11" s="279"/>
    </row>
    <row r="12" spans="1:29" s="1" customFormat="1" ht="18.75" customHeight="1" x14ac:dyDescent="0.25">
      <c r="A12" s="18" t="s">
        <v>148</v>
      </c>
      <c r="B12" s="29"/>
      <c r="C12" s="2">
        <v>0</v>
      </c>
      <c r="D12" s="2">
        <v>0</v>
      </c>
      <c r="E12" s="30">
        <v>0</v>
      </c>
      <c r="F12" s="23">
        <v>0</v>
      </c>
      <c r="G12" s="3">
        <v>0</v>
      </c>
      <c r="H12" s="3">
        <v>0</v>
      </c>
      <c r="I12" s="35">
        <v>0</v>
      </c>
      <c r="J12" s="29">
        <v>0</v>
      </c>
      <c r="K12" s="2">
        <v>0</v>
      </c>
      <c r="L12" s="2">
        <v>0</v>
      </c>
      <c r="M12" s="30">
        <v>0</v>
      </c>
      <c r="N12" s="23">
        <v>0</v>
      </c>
      <c r="O12" s="3">
        <v>0</v>
      </c>
      <c r="P12" s="3">
        <v>0</v>
      </c>
      <c r="Q12" s="3">
        <v>0</v>
      </c>
      <c r="R12" s="35">
        <v>0</v>
      </c>
      <c r="S12" s="29">
        <v>0</v>
      </c>
      <c r="T12" s="2">
        <v>0</v>
      </c>
      <c r="U12" s="2">
        <v>0</v>
      </c>
      <c r="V12" s="30">
        <v>0</v>
      </c>
      <c r="W12" s="23">
        <v>0</v>
      </c>
      <c r="X12" s="3">
        <v>0</v>
      </c>
      <c r="Y12" s="3">
        <v>0</v>
      </c>
      <c r="Z12" s="3">
        <v>0</v>
      </c>
      <c r="AA12" s="35">
        <v>0</v>
      </c>
      <c r="AB12" s="39">
        <f t="shared" si="0"/>
        <v>0</v>
      </c>
      <c r="AC12" s="279"/>
    </row>
    <row r="13" spans="1:29" s="1" customFormat="1" ht="18.75" customHeight="1" x14ac:dyDescent="0.25">
      <c r="A13" s="18" t="s">
        <v>148</v>
      </c>
      <c r="B13" s="29"/>
      <c r="C13" s="2">
        <v>0</v>
      </c>
      <c r="D13" s="2">
        <v>0</v>
      </c>
      <c r="E13" s="30">
        <v>0</v>
      </c>
      <c r="F13" s="23">
        <v>0</v>
      </c>
      <c r="G13" s="3">
        <v>0</v>
      </c>
      <c r="H13" s="3">
        <v>0</v>
      </c>
      <c r="I13" s="35">
        <v>0</v>
      </c>
      <c r="J13" s="29">
        <v>0</v>
      </c>
      <c r="K13" s="2">
        <v>0</v>
      </c>
      <c r="L13" s="2">
        <v>0</v>
      </c>
      <c r="M13" s="30">
        <v>0</v>
      </c>
      <c r="N13" s="23">
        <v>0</v>
      </c>
      <c r="O13" s="3">
        <v>0</v>
      </c>
      <c r="P13" s="3">
        <v>0</v>
      </c>
      <c r="Q13" s="3">
        <v>0</v>
      </c>
      <c r="R13" s="35">
        <v>0</v>
      </c>
      <c r="S13" s="29">
        <v>0</v>
      </c>
      <c r="T13" s="2">
        <v>0</v>
      </c>
      <c r="U13" s="2">
        <v>0</v>
      </c>
      <c r="V13" s="30">
        <v>0</v>
      </c>
      <c r="W13" s="23">
        <v>0</v>
      </c>
      <c r="X13" s="3">
        <v>0</v>
      </c>
      <c r="Y13" s="3">
        <v>0</v>
      </c>
      <c r="Z13" s="3">
        <v>0</v>
      </c>
      <c r="AA13" s="35">
        <v>0</v>
      </c>
      <c r="AB13" s="39">
        <f t="shared" si="0"/>
        <v>0</v>
      </c>
      <c r="AC13" s="279"/>
    </row>
    <row r="14" spans="1:29" s="1" customFormat="1" ht="18.75" customHeight="1" x14ac:dyDescent="0.25">
      <c r="A14" s="19"/>
      <c r="B14" s="31"/>
      <c r="C14" s="9"/>
      <c r="D14" s="9"/>
      <c r="E14" s="32"/>
      <c r="F14" s="24"/>
      <c r="G14" s="10"/>
      <c r="H14" s="10"/>
      <c r="I14" s="14"/>
      <c r="J14" s="31"/>
      <c r="K14" s="9"/>
      <c r="L14" s="9"/>
      <c r="M14" s="32"/>
      <c r="N14" s="24"/>
      <c r="O14" s="10"/>
      <c r="P14" s="10"/>
      <c r="Q14" s="10"/>
      <c r="R14" s="14"/>
      <c r="S14" s="31"/>
      <c r="T14" s="9"/>
      <c r="U14" s="9"/>
      <c r="V14" s="32"/>
      <c r="W14" s="24"/>
      <c r="X14" s="10"/>
      <c r="Y14" s="10"/>
      <c r="Z14" s="10"/>
      <c r="AA14" s="14"/>
      <c r="AB14" s="40"/>
      <c r="AC14" s="279"/>
    </row>
    <row r="15" spans="1:29" s="1" customFormat="1" ht="25.5" customHeight="1" x14ac:dyDescent="0.25">
      <c r="A15" s="20" t="s">
        <v>13</v>
      </c>
      <c r="B15" s="11">
        <v>0</v>
      </c>
      <c r="C15" s="12">
        <f t="shared" ref="C15:AA15" si="1">SUM(C6:C13)</f>
        <v>4</v>
      </c>
      <c r="D15" s="12">
        <f t="shared" si="1"/>
        <v>1</v>
      </c>
      <c r="E15" s="33">
        <f t="shared" si="1"/>
        <v>6</v>
      </c>
      <c r="F15" s="25">
        <f t="shared" si="1"/>
        <v>6</v>
      </c>
      <c r="G15" s="12">
        <f t="shared" si="1"/>
        <v>6</v>
      </c>
      <c r="H15" s="12">
        <f t="shared" si="1"/>
        <v>4</v>
      </c>
      <c r="I15" s="36">
        <f t="shared" si="1"/>
        <v>8</v>
      </c>
      <c r="J15" s="11">
        <f t="shared" si="1"/>
        <v>8</v>
      </c>
      <c r="K15" s="12">
        <f t="shared" si="1"/>
        <v>10</v>
      </c>
      <c r="L15" s="12">
        <f t="shared" si="1"/>
        <v>13</v>
      </c>
      <c r="M15" s="33">
        <f t="shared" si="1"/>
        <v>14</v>
      </c>
      <c r="N15" s="25">
        <f t="shared" si="1"/>
        <v>12</v>
      </c>
      <c r="O15" s="12">
        <f t="shared" si="1"/>
        <v>13</v>
      </c>
      <c r="P15" s="12">
        <f t="shared" si="1"/>
        <v>17</v>
      </c>
      <c r="Q15" s="12">
        <f t="shared" si="1"/>
        <v>14</v>
      </c>
      <c r="R15" s="36">
        <f t="shared" si="1"/>
        <v>11</v>
      </c>
      <c r="S15" s="11">
        <f t="shared" si="1"/>
        <v>7</v>
      </c>
      <c r="T15" s="12">
        <f t="shared" si="1"/>
        <v>9</v>
      </c>
      <c r="U15" s="12">
        <f t="shared" si="1"/>
        <v>10</v>
      </c>
      <c r="V15" s="33">
        <f t="shared" si="1"/>
        <v>12</v>
      </c>
      <c r="W15" s="25">
        <f t="shared" si="1"/>
        <v>14</v>
      </c>
      <c r="X15" s="12">
        <f t="shared" si="1"/>
        <v>10</v>
      </c>
      <c r="Y15" s="12">
        <f t="shared" si="1"/>
        <v>5</v>
      </c>
      <c r="Z15" s="12">
        <f t="shared" si="1"/>
        <v>8</v>
      </c>
      <c r="AA15" s="36">
        <f t="shared" si="1"/>
        <v>14</v>
      </c>
      <c r="AB15" s="41">
        <f>SUM(AB6:AB13)</f>
        <v>236</v>
      </c>
      <c r="AC15" s="280"/>
    </row>
    <row r="16" spans="1:29" ht="14.1" customHeight="1" x14ac:dyDescent="0.25"/>
    <row r="17" spans="1:29" s="1" customFormat="1" ht="18.75" customHeight="1" x14ac:dyDescent="0.25">
      <c r="A17" s="15"/>
      <c r="B17" s="271" t="s">
        <v>14</v>
      </c>
      <c r="C17" s="272"/>
      <c r="D17" s="272"/>
      <c r="E17" s="273"/>
      <c r="F17" s="274" t="s">
        <v>15</v>
      </c>
      <c r="G17" s="272"/>
      <c r="H17" s="272"/>
      <c r="I17" s="275"/>
      <c r="J17" s="271" t="s">
        <v>16</v>
      </c>
      <c r="K17" s="272"/>
      <c r="L17" s="272"/>
      <c r="M17" s="273"/>
      <c r="N17" s="274" t="s">
        <v>17</v>
      </c>
      <c r="O17" s="272"/>
      <c r="P17" s="272"/>
      <c r="Q17" s="272"/>
      <c r="R17" s="275"/>
      <c r="S17" s="271" t="s">
        <v>18</v>
      </c>
      <c r="T17" s="272"/>
      <c r="U17" s="272"/>
      <c r="V17" s="273"/>
      <c r="W17" s="274" t="s">
        <v>19</v>
      </c>
      <c r="X17" s="272"/>
      <c r="Y17" s="272"/>
      <c r="Z17" s="272"/>
      <c r="AA17" s="275"/>
      <c r="AB17" s="4"/>
      <c r="AC17" s="278" t="s">
        <v>20</v>
      </c>
    </row>
    <row r="18" spans="1:29" s="1" customFormat="1" ht="18.75" customHeight="1" x14ac:dyDescent="0.25">
      <c r="A18" s="16" t="s">
        <v>7</v>
      </c>
      <c r="B18" s="7">
        <v>27</v>
      </c>
      <c r="C18" s="8">
        <v>28</v>
      </c>
      <c r="D18" s="8">
        <v>29</v>
      </c>
      <c r="E18" s="26">
        <v>30</v>
      </c>
      <c r="F18" s="21">
        <v>31</v>
      </c>
      <c r="G18" s="8">
        <v>32</v>
      </c>
      <c r="H18" s="8">
        <v>33</v>
      </c>
      <c r="I18" s="34">
        <v>34</v>
      </c>
      <c r="J18" s="7">
        <v>35</v>
      </c>
      <c r="K18" s="8">
        <v>36</v>
      </c>
      <c r="L18" s="8">
        <v>37</v>
      </c>
      <c r="M18" s="26">
        <v>38</v>
      </c>
      <c r="N18" s="21">
        <v>39</v>
      </c>
      <c r="O18" s="8">
        <v>40</v>
      </c>
      <c r="P18" s="8">
        <v>41</v>
      </c>
      <c r="Q18" s="8">
        <v>42</v>
      </c>
      <c r="R18" s="34">
        <v>43</v>
      </c>
      <c r="S18" s="7">
        <v>44</v>
      </c>
      <c r="T18" s="8">
        <v>45</v>
      </c>
      <c r="U18" s="8">
        <v>46</v>
      </c>
      <c r="V18" s="26">
        <v>47</v>
      </c>
      <c r="W18" s="21">
        <v>48</v>
      </c>
      <c r="X18" s="8">
        <v>49</v>
      </c>
      <c r="Y18" s="8">
        <v>50</v>
      </c>
      <c r="Z18" s="8">
        <v>51</v>
      </c>
      <c r="AA18" s="34">
        <v>52</v>
      </c>
      <c r="AB18" s="37" t="s">
        <v>11</v>
      </c>
      <c r="AC18" s="279"/>
    </row>
    <row r="19" spans="1:29" s="1" customFormat="1" ht="18.75" customHeight="1" x14ac:dyDescent="0.25">
      <c r="A19" s="17"/>
      <c r="B19" s="27"/>
      <c r="C19" s="5"/>
      <c r="D19" s="5"/>
      <c r="E19" s="28"/>
      <c r="F19" s="22"/>
      <c r="G19" s="6"/>
      <c r="H19" s="6"/>
      <c r="I19" s="13"/>
      <c r="J19" s="27"/>
      <c r="K19" s="5"/>
      <c r="L19" s="5"/>
      <c r="M19" s="28"/>
      <c r="N19" s="22"/>
      <c r="O19" s="6"/>
      <c r="P19" s="6"/>
      <c r="Q19" s="6"/>
      <c r="R19" s="13"/>
      <c r="S19" s="27"/>
      <c r="T19" s="5"/>
      <c r="U19" s="5"/>
      <c r="V19" s="28"/>
      <c r="W19" s="22"/>
      <c r="X19" s="6"/>
      <c r="Y19" s="6"/>
      <c r="Z19" s="6"/>
      <c r="AA19" s="13"/>
      <c r="AB19" s="38"/>
      <c r="AC19" s="279"/>
    </row>
    <row r="20" spans="1:29" s="1" customFormat="1" ht="18.75" customHeight="1" x14ac:dyDescent="0.25">
      <c r="A20" s="18" t="s">
        <v>148</v>
      </c>
      <c r="B20" s="29">
        <v>4</v>
      </c>
      <c r="C20" s="2">
        <v>2</v>
      </c>
      <c r="D20" s="2">
        <v>3</v>
      </c>
      <c r="E20" s="30">
        <v>5</v>
      </c>
      <c r="F20" s="23">
        <v>4</v>
      </c>
      <c r="G20" s="3">
        <v>9</v>
      </c>
      <c r="H20" s="3">
        <v>4</v>
      </c>
      <c r="I20" s="35">
        <v>3</v>
      </c>
      <c r="J20" s="29">
        <v>1</v>
      </c>
      <c r="K20" s="2">
        <v>2</v>
      </c>
      <c r="L20" s="2">
        <v>2</v>
      </c>
      <c r="M20" s="30">
        <v>4</v>
      </c>
      <c r="N20" s="23">
        <v>2</v>
      </c>
      <c r="O20" s="3">
        <v>2</v>
      </c>
      <c r="P20" s="3">
        <v>2</v>
      </c>
      <c r="Q20" s="3">
        <v>5</v>
      </c>
      <c r="R20" s="35">
        <v>3</v>
      </c>
      <c r="S20" s="29">
        <v>3</v>
      </c>
      <c r="T20" s="2">
        <v>2</v>
      </c>
      <c r="U20" s="2">
        <v>2</v>
      </c>
      <c r="V20" s="30">
        <v>3</v>
      </c>
      <c r="W20" s="23">
        <v>3</v>
      </c>
      <c r="X20" s="3">
        <v>0</v>
      </c>
      <c r="Y20" s="3">
        <v>0</v>
      </c>
      <c r="Z20" s="3">
        <v>2</v>
      </c>
      <c r="AA20" s="35">
        <v>4</v>
      </c>
      <c r="AB20" s="39">
        <f>SUM(B20:AA20)</f>
        <v>76</v>
      </c>
      <c r="AC20" s="279"/>
    </row>
    <row r="21" spans="1:29" s="1" customFormat="1" ht="18.75" customHeight="1" x14ac:dyDescent="0.25">
      <c r="A21" s="18" t="s">
        <v>148</v>
      </c>
      <c r="B21" s="29">
        <v>2</v>
      </c>
      <c r="C21" s="2">
        <v>4</v>
      </c>
      <c r="D21" s="2">
        <v>8</v>
      </c>
      <c r="E21" s="30">
        <v>6</v>
      </c>
      <c r="F21" s="23">
        <v>3</v>
      </c>
      <c r="G21" s="3">
        <v>6</v>
      </c>
      <c r="H21" s="3">
        <v>5</v>
      </c>
      <c r="I21" s="35">
        <v>4</v>
      </c>
      <c r="J21" s="29">
        <v>2</v>
      </c>
      <c r="K21" s="2">
        <v>2</v>
      </c>
      <c r="L21" s="2">
        <v>3</v>
      </c>
      <c r="M21" s="30">
        <v>7</v>
      </c>
      <c r="N21" s="23">
        <v>3</v>
      </c>
      <c r="O21" s="3">
        <v>5</v>
      </c>
      <c r="P21" s="3">
        <v>3</v>
      </c>
      <c r="Q21" s="3">
        <v>3</v>
      </c>
      <c r="R21" s="35">
        <v>1</v>
      </c>
      <c r="S21" s="29">
        <v>2</v>
      </c>
      <c r="T21" s="2">
        <v>0</v>
      </c>
      <c r="U21" s="2">
        <v>3</v>
      </c>
      <c r="V21" s="30">
        <v>4</v>
      </c>
      <c r="W21" s="23">
        <v>3</v>
      </c>
      <c r="X21" s="3">
        <v>1</v>
      </c>
      <c r="Y21" s="3">
        <v>0</v>
      </c>
      <c r="Z21" s="3">
        <v>1</v>
      </c>
      <c r="AA21" s="35">
        <v>3</v>
      </c>
      <c r="AB21" s="39">
        <f t="shared" ref="AB21:AB27" si="2">SUM(B21:AA21)</f>
        <v>84</v>
      </c>
      <c r="AC21" s="279"/>
    </row>
    <row r="22" spans="1:29" s="1" customFormat="1" ht="18.75" customHeight="1" x14ac:dyDescent="0.25">
      <c r="A22" s="18" t="s">
        <v>148</v>
      </c>
      <c r="B22" s="29">
        <v>1</v>
      </c>
      <c r="C22" s="2">
        <v>1</v>
      </c>
      <c r="D22" s="2">
        <v>5</v>
      </c>
      <c r="E22" s="30">
        <v>4</v>
      </c>
      <c r="F22" s="23">
        <v>5</v>
      </c>
      <c r="G22" s="3">
        <v>6</v>
      </c>
      <c r="H22" s="3">
        <v>5</v>
      </c>
      <c r="I22" s="35">
        <v>3</v>
      </c>
      <c r="J22" s="29">
        <v>4</v>
      </c>
      <c r="K22" s="2">
        <v>4</v>
      </c>
      <c r="L22" s="2">
        <v>0</v>
      </c>
      <c r="M22" s="30">
        <v>1</v>
      </c>
      <c r="N22" s="23">
        <v>1</v>
      </c>
      <c r="O22" s="3">
        <v>2</v>
      </c>
      <c r="P22" s="3">
        <v>0</v>
      </c>
      <c r="Q22" s="3">
        <v>1</v>
      </c>
      <c r="R22" s="35">
        <v>2</v>
      </c>
      <c r="S22" s="29">
        <v>1</v>
      </c>
      <c r="T22" s="2">
        <v>2</v>
      </c>
      <c r="U22" s="2">
        <v>1</v>
      </c>
      <c r="V22" s="30">
        <v>0</v>
      </c>
      <c r="W22" s="23">
        <v>1</v>
      </c>
      <c r="X22" s="3">
        <v>0</v>
      </c>
      <c r="Y22" s="3">
        <v>2</v>
      </c>
      <c r="Z22" s="3">
        <v>3</v>
      </c>
      <c r="AA22" s="35">
        <v>2</v>
      </c>
      <c r="AB22" s="39">
        <f t="shared" si="2"/>
        <v>57</v>
      </c>
      <c r="AC22" s="279"/>
    </row>
    <row r="23" spans="1:29" s="1" customFormat="1" ht="18.75" customHeight="1" x14ac:dyDescent="0.25">
      <c r="A23" s="18" t="s">
        <v>148</v>
      </c>
      <c r="B23" s="29">
        <v>0</v>
      </c>
      <c r="C23" s="2">
        <v>0</v>
      </c>
      <c r="D23" s="2">
        <v>0</v>
      </c>
      <c r="E23" s="30">
        <v>2</v>
      </c>
      <c r="F23" s="23">
        <v>0</v>
      </c>
      <c r="G23" s="3">
        <v>0</v>
      </c>
      <c r="H23" s="3">
        <v>0</v>
      </c>
      <c r="I23" s="35">
        <v>0</v>
      </c>
      <c r="J23" s="29">
        <v>1</v>
      </c>
      <c r="K23" s="2">
        <v>1</v>
      </c>
      <c r="L23" s="2">
        <v>1</v>
      </c>
      <c r="M23" s="30">
        <v>2</v>
      </c>
      <c r="N23" s="23">
        <v>1</v>
      </c>
      <c r="O23" s="3">
        <v>1</v>
      </c>
      <c r="P23" s="3">
        <v>0</v>
      </c>
      <c r="Q23" s="3">
        <v>1</v>
      </c>
      <c r="R23" s="35">
        <v>1</v>
      </c>
      <c r="S23" s="29">
        <v>0</v>
      </c>
      <c r="T23" s="2">
        <v>1</v>
      </c>
      <c r="U23" s="2">
        <v>1</v>
      </c>
      <c r="V23" s="30">
        <v>1</v>
      </c>
      <c r="W23" s="23">
        <v>0</v>
      </c>
      <c r="X23" s="3">
        <v>0</v>
      </c>
      <c r="Y23" s="3">
        <v>0</v>
      </c>
      <c r="Z23" s="3">
        <v>2</v>
      </c>
      <c r="AA23" s="35">
        <v>0</v>
      </c>
      <c r="AB23" s="39">
        <f t="shared" si="2"/>
        <v>16</v>
      </c>
      <c r="AC23" s="279"/>
    </row>
    <row r="24" spans="1:29" s="1" customFormat="1" ht="18.75" customHeight="1" x14ac:dyDescent="0.25">
      <c r="A24" s="18" t="s">
        <v>148</v>
      </c>
      <c r="B24" s="29">
        <v>1</v>
      </c>
      <c r="C24" s="2">
        <v>0</v>
      </c>
      <c r="D24" s="2">
        <v>0</v>
      </c>
      <c r="E24" s="30">
        <v>1</v>
      </c>
      <c r="F24" s="23">
        <v>1</v>
      </c>
      <c r="G24" s="3">
        <v>1</v>
      </c>
      <c r="H24" s="3">
        <v>2</v>
      </c>
      <c r="I24" s="35">
        <v>0</v>
      </c>
      <c r="J24" s="29">
        <v>1</v>
      </c>
      <c r="K24" s="2">
        <v>0</v>
      </c>
      <c r="L24" s="2">
        <v>0</v>
      </c>
      <c r="M24" s="30">
        <v>0</v>
      </c>
      <c r="N24" s="23">
        <v>1</v>
      </c>
      <c r="O24" s="3">
        <v>0</v>
      </c>
      <c r="P24" s="3">
        <v>0</v>
      </c>
      <c r="Q24" s="3">
        <v>1</v>
      </c>
      <c r="R24" s="35">
        <v>0</v>
      </c>
      <c r="S24" s="29">
        <v>0</v>
      </c>
      <c r="T24" s="2">
        <v>1</v>
      </c>
      <c r="U24" s="2">
        <v>0</v>
      </c>
      <c r="V24" s="30">
        <v>0</v>
      </c>
      <c r="W24" s="23">
        <v>1</v>
      </c>
      <c r="X24" s="3">
        <v>2</v>
      </c>
      <c r="Y24" s="3">
        <v>1</v>
      </c>
      <c r="Z24" s="3">
        <v>0</v>
      </c>
      <c r="AA24" s="35">
        <v>0</v>
      </c>
      <c r="AB24" s="39">
        <f t="shared" si="2"/>
        <v>14</v>
      </c>
      <c r="AC24" s="279"/>
    </row>
    <row r="25" spans="1:29" s="1" customFormat="1" ht="18.75" customHeight="1" x14ac:dyDescent="0.25">
      <c r="A25" s="18" t="s">
        <v>148</v>
      </c>
      <c r="B25" s="29">
        <v>0</v>
      </c>
      <c r="C25" s="2">
        <v>0</v>
      </c>
      <c r="D25" s="2">
        <v>0</v>
      </c>
      <c r="E25" s="30">
        <v>0</v>
      </c>
      <c r="F25" s="23">
        <v>0</v>
      </c>
      <c r="G25" s="3">
        <v>0</v>
      </c>
      <c r="H25" s="3">
        <v>0</v>
      </c>
      <c r="I25" s="35">
        <v>0</v>
      </c>
      <c r="J25" s="29">
        <v>0</v>
      </c>
      <c r="K25" s="2">
        <v>0</v>
      </c>
      <c r="L25" s="2">
        <v>0</v>
      </c>
      <c r="M25" s="30">
        <v>0</v>
      </c>
      <c r="N25" s="23">
        <v>0</v>
      </c>
      <c r="O25" s="3">
        <v>0</v>
      </c>
      <c r="P25" s="3">
        <v>0</v>
      </c>
      <c r="Q25" s="3">
        <v>0</v>
      </c>
      <c r="R25" s="35">
        <v>0</v>
      </c>
      <c r="S25" s="29">
        <v>0</v>
      </c>
      <c r="T25" s="2">
        <v>1</v>
      </c>
      <c r="U25" s="2">
        <v>1</v>
      </c>
      <c r="V25" s="30">
        <v>0</v>
      </c>
      <c r="W25" s="23">
        <v>3</v>
      </c>
      <c r="X25" s="3">
        <v>0</v>
      </c>
      <c r="Y25" s="3">
        <v>0</v>
      </c>
      <c r="Z25" s="3">
        <v>1</v>
      </c>
      <c r="AA25" s="35">
        <v>0</v>
      </c>
      <c r="AB25" s="39">
        <f t="shared" si="2"/>
        <v>6</v>
      </c>
      <c r="AC25" s="279"/>
    </row>
    <row r="26" spans="1:29" s="1" customFormat="1" ht="18.75" customHeight="1" x14ac:dyDescent="0.25">
      <c r="A26" s="18" t="s">
        <v>148</v>
      </c>
      <c r="B26" s="29">
        <v>0</v>
      </c>
      <c r="C26" s="2">
        <v>0</v>
      </c>
      <c r="D26" s="2">
        <v>0</v>
      </c>
      <c r="E26" s="30">
        <v>0</v>
      </c>
      <c r="F26" s="23">
        <v>0</v>
      </c>
      <c r="G26" s="3">
        <v>0</v>
      </c>
      <c r="H26" s="3">
        <v>0</v>
      </c>
      <c r="I26" s="35">
        <v>0</v>
      </c>
      <c r="J26" s="29">
        <v>0</v>
      </c>
      <c r="K26" s="2">
        <v>0</v>
      </c>
      <c r="L26" s="2">
        <v>0</v>
      </c>
      <c r="M26" s="30">
        <v>0</v>
      </c>
      <c r="N26" s="23">
        <v>0</v>
      </c>
      <c r="O26" s="3">
        <v>0</v>
      </c>
      <c r="P26" s="3">
        <v>0</v>
      </c>
      <c r="Q26" s="3">
        <v>0</v>
      </c>
      <c r="R26" s="35">
        <v>0</v>
      </c>
      <c r="S26" s="29">
        <v>0</v>
      </c>
      <c r="T26" s="2">
        <v>0</v>
      </c>
      <c r="U26" s="2">
        <v>0</v>
      </c>
      <c r="V26" s="30">
        <v>0</v>
      </c>
      <c r="W26" s="23">
        <v>1</v>
      </c>
      <c r="X26" s="3">
        <v>1</v>
      </c>
      <c r="Y26" s="3">
        <v>1</v>
      </c>
      <c r="Z26" s="3">
        <v>0</v>
      </c>
      <c r="AA26" s="35">
        <v>0</v>
      </c>
      <c r="AB26" s="39">
        <f t="shared" si="2"/>
        <v>3</v>
      </c>
      <c r="AC26" s="279"/>
    </row>
    <row r="27" spans="1:29" s="1" customFormat="1" ht="18.75" customHeight="1" x14ac:dyDescent="0.25">
      <c r="A27" s="18" t="s">
        <v>148</v>
      </c>
      <c r="B27" s="29">
        <v>0</v>
      </c>
      <c r="C27" s="2">
        <v>0</v>
      </c>
      <c r="D27" s="2">
        <v>0</v>
      </c>
      <c r="E27" s="30">
        <v>0</v>
      </c>
      <c r="F27" s="23">
        <v>0</v>
      </c>
      <c r="G27" s="3">
        <v>0</v>
      </c>
      <c r="H27" s="3">
        <v>0</v>
      </c>
      <c r="I27" s="35">
        <v>0</v>
      </c>
      <c r="J27" s="29">
        <v>0</v>
      </c>
      <c r="K27" s="2">
        <v>0</v>
      </c>
      <c r="L27" s="2">
        <v>0</v>
      </c>
      <c r="M27" s="30">
        <v>0</v>
      </c>
      <c r="N27" s="23">
        <v>0</v>
      </c>
      <c r="O27" s="3">
        <v>0</v>
      </c>
      <c r="P27" s="3">
        <v>0</v>
      </c>
      <c r="Q27" s="3">
        <v>0</v>
      </c>
      <c r="R27" s="35">
        <v>0</v>
      </c>
      <c r="S27" s="29">
        <v>0</v>
      </c>
      <c r="T27" s="2">
        <v>0</v>
      </c>
      <c r="U27" s="2">
        <v>0</v>
      </c>
      <c r="V27" s="30">
        <v>0</v>
      </c>
      <c r="W27" s="23">
        <v>0</v>
      </c>
      <c r="X27" s="3">
        <v>0</v>
      </c>
      <c r="Y27" s="3">
        <v>0</v>
      </c>
      <c r="Z27" s="3">
        <v>0</v>
      </c>
      <c r="AA27" s="35">
        <v>0</v>
      </c>
      <c r="AB27" s="39">
        <f t="shared" si="2"/>
        <v>0</v>
      </c>
      <c r="AC27" s="279"/>
    </row>
    <row r="28" spans="1:29" s="1" customFormat="1" ht="18.75" customHeight="1" x14ac:dyDescent="0.25">
      <c r="A28" s="19"/>
      <c r="B28" s="31"/>
      <c r="C28" s="9"/>
      <c r="D28" s="9"/>
      <c r="E28" s="32"/>
      <c r="F28" s="24"/>
      <c r="G28" s="10"/>
      <c r="H28" s="10"/>
      <c r="I28" s="14"/>
      <c r="J28" s="31"/>
      <c r="K28" s="9"/>
      <c r="L28" s="9"/>
      <c r="M28" s="32"/>
      <c r="N28" s="24"/>
      <c r="O28" s="10"/>
      <c r="P28" s="10"/>
      <c r="Q28" s="10"/>
      <c r="R28" s="14"/>
      <c r="S28" s="31"/>
      <c r="T28" s="9"/>
      <c r="U28" s="9"/>
      <c r="V28" s="32"/>
      <c r="W28" s="24"/>
      <c r="X28" s="10"/>
      <c r="Y28" s="10"/>
      <c r="Z28" s="10"/>
      <c r="AA28" s="14"/>
      <c r="AB28" s="40"/>
      <c r="AC28" s="279"/>
    </row>
    <row r="29" spans="1:29" s="1" customFormat="1" ht="25.5" customHeight="1" x14ac:dyDescent="0.25">
      <c r="A29" s="20" t="s">
        <v>13</v>
      </c>
      <c r="B29" s="11">
        <f t="shared" ref="B29:AA29" si="3">SUM(B20:B27)</f>
        <v>8</v>
      </c>
      <c r="C29" s="12">
        <f t="shared" si="3"/>
        <v>7</v>
      </c>
      <c r="D29" s="12">
        <f t="shared" si="3"/>
        <v>16</v>
      </c>
      <c r="E29" s="33">
        <f t="shared" si="3"/>
        <v>18</v>
      </c>
      <c r="F29" s="25">
        <f t="shared" si="3"/>
        <v>13</v>
      </c>
      <c r="G29" s="12">
        <f t="shared" si="3"/>
        <v>22</v>
      </c>
      <c r="H29" s="12">
        <f t="shared" si="3"/>
        <v>16</v>
      </c>
      <c r="I29" s="36">
        <f t="shared" si="3"/>
        <v>10</v>
      </c>
      <c r="J29" s="11">
        <f t="shared" si="3"/>
        <v>9</v>
      </c>
      <c r="K29" s="12">
        <f t="shared" si="3"/>
        <v>9</v>
      </c>
      <c r="L29" s="12">
        <f t="shared" si="3"/>
        <v>6</v>
      </c>
      <c r="M29" s="33">
        <f t="shared" si="3"/>
        <v>14</v>
      </c>
      <c r="N29" s="25">
        <f t="shared" si="3"/>
        <v>8</v>
      </c>
      <c r="O29" s="12">
        <f t="shared" si="3"/>
        <v>10</v>
      </c>
      <c r="P29" s="12">
        <f t="shared" si="3"/>
        <v>5</v>
      </c>
      <c r="Q29" s="12">
        <f t="shared" si="3"/>
        <v>11</v>
      </c>
      <c r="R29" s="36">
        <f t="shared" si="3"/>
        <v>7</v>
      </c>
      <c r="S29" s="11">
        <f t="shared" si="3"/>
        <v>6</v>
      </c>
      <c r="T29" s="12">
        <f t="shared" si="3"/>
        <v>7</v>
      </c>
      <c r="U29" s="12">
        <f t="shared" si="3"/>
        <v>8</v>
      </c>
      <c r="V29" s="33">
        <f t="shared" si="3"/>
        <v>8</v>
      </c>
      <c r="W29" s="25">
        <f t="shared" si="3"/>
        <v>12</v>
      </c>
      <c r="X29" s="12">
        <f t="shared" si="3"/>
        <v>4</v>
      </c>
      <c r="Y29" s="12">
        <f t="shared" si="3"/>
        <v>4</v>
      </c>
      <c r="Z29" s="12">
        <f t="shared" si="3"/>
        <v>9</v>
      </c>
      <c r="AA29" s="36">
        <f t="shared" si="3"/>
        <v>9</v>
      </c>
      <c r="AB29" s="41">
        <f>SUM(AB20:AB27)</f>
        <v>256</v>
      </c>
      <c r="AC29" s="280"/>
    </row>
    <row r="31" spans="1:29" ht="21" customHeight="1" x14ac:dyDescent="0.25">
      <c r="A31" s="270" t="s">
        <v>21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</row>
    <row r="32" spans="1:29" ht="14.1" customHeight="1" x14ac:dyDescent="0.25"/>
    <row r="33" spans="1:29" s="1" customFormat="1" ht="18.75" customHeight="1" x14ac:dyDescent="0.25">
      <c r="A33" s="15"/>
      <c r="B33" s="271" t="s">
        <v>1</v>
      </c>
      <c r="C33" s="272"/>
      <c r="D33" s="272"/>
      <c r="E33" s="273"/>
      <c r="F33" s="274" t="s">
        <v>2</v>
      </c>
      <c r="G33" s="272"/>
      <c r="H33" s="272"/>
      <c r="I33" s="275"/>
      <c r="J33" s="271" t="s">
        <v>3</v>
      </c>
      <c r="K33" s="272"/>
      <c r="L33" s="272"/>
      <c r="M33" s="273"/>
      <c r="N33" s="274" t="s">
        <v>4</v>
      </c>
      <c r="O33" s="272"/>
      <c r="P33" s="272"/>
      <c r="Q33" s="272"/>
      <c r="R33" s="275"/>
      <c r="S33" s="271" t="s">
        <v>5</v>
      </c>
      <c r="T33" s="272"/>
      <c r="U33" s="272"/>
      <c r="V33" s="273"/>
      <c r="W33" s="276" t="s">
        <v>6</v>
      </c>
      <c r="X33" s="277"/>
      <c r="Y33" s="277"/>
      <c r="Z33" s="277"/>
      <c r="AA33" s="277"/>
      <c r="AB33" s="4"/>
      <c r="AC33" s="278" t="s">
        <v>12</v>
      </c>
    </row>
    <row r="34" spans="1:29" s="1" customFormat="1" ht="18.75" customHeight="1" x14ac:dyDescent="0.25">
      <c r="A34" s="16" t="s">
        <v>7</v>
      </c>
      <c r="B34" s="7">
        <v>1</v>
      </c>
      <c r="C34" s="8">
        <v>2</v>
      </c>
      <c r="D34" s="8">
        <v>3</v>
      </c>
      <c r="E34" s="26">
        <v>4</v>
      </c>
      <c r="F34" s="21">
        <v>5</v>
      </c>
      <c r="G34" s="8">
        <v>6</v>
      </c>
      <c r="H34" s="8">
        <v>7</v>
      </c>
      <c r="I34" s="34">
        <v>8</v>
      </c>
      <c r="J34" s="7">
        <v>9</v>
      </c>
      <c r="K34" s="8">
        <v>10</v>
      </c>
      <c r="L34" s="8">
        <v>11</v>
      </c>
      <c r="M34" s="26">
        <v>12</v>
      </c>
      <c r="N34" s="21">
        <v>13</v>
      </c>
      <c r="O34" s="8">
        <v>14</v>
      </c>
      <c r="P34" s="8">
        <v>15</v>
      </c>
      <c r="Q34" s="8">
        <v>16</v>
      </c>
      <c r="R34" s="34">
        <v>17</v>
      </c>
      <c r="S34" s="7">
        <v>18</v>
      </c>
      <c r="T34" s="8">
        <v>19</v>
      </c>
      <c r="U34" s="8">
        <v>20</v>
      </c>
      <c r="V34" s="26">
        <v>21</v>
      </c>
      <c r="W34" s="21">
        <v>22</v>
      </c>
      <c r="X34" s="8">
        <v>23</v>
      </c>
      <c r="Y34" s="8">
        <v>24</v>
      </c>
      <c r="Z34" s="8">
        <v>25</v>
      </c>
      <c r="AA34" s="34">
        <v>26</v>
      </c>
      <c r="AB34" s="37" t="s">
        <v>11</v>
      </c>
      <c r="AC34" s="279"/>
    </row>
    <row r="35" spans="1:29" s="1" customFormat="1" ht="18.75" customHeight="1" x14ac:dyDescent="0.25">
      <c r="A35" s="17"/>
      <c r="B35" s="27"/>
      <c r="C35" s="5"/>
      <c r="D35" s="5"/>
      <c r="E35" s="28"/>
      <c r="F35" s="22"/>
      <c r="G35" s="6"/>
      <c r="H35" s="6"/>
      <c r="I35" s="13"/>
      <c r="J35" s="27"/>
      <c r="K35" s="5"/>
      <c r="L35" s="5"/>
      <c r="M35" s="28"/>
      <c r="N35" s="22"/>
      <c r="O35" s="6"/>
      <c r="P35" s="6"/>
      <c r="Q35" s="6"/>
      <c r="R35" s="13"/>
      <c r="S35" s="27"/>
      <c r="T35" s="5"/>
      <c r="U35" s="5"/>
      <c r="V35" s="28"/>
      <c r="W35" s="22"/>
      <c r="X35" s="6"/>
      <c r="Y35" s="6"/>
      <c r="Z35" s="6"/>
      <c r="AA35" s="13"/>
      <c r="AB35" s="38"/>
      <c r="AC35" s="279"/>
    </row>
    <row r="36" spans="1:29" s="1" customFormat="1" ht="18.75" customHeight="1" x14ac:dyDescent="0.25">
      <c r="A36" s="18" t="s">
        <v>148</v>
      </c>
      <c r="B36" s="29"/>
      <c r="C36" s="2">
        <v>6</v>
      </c>
      <c r="D36" s="2">
        <v>2</v>
      </c>
      <c r="E36" s="30">
        <v>3</v>
      </c>
      <c r="F36" s="23">
        <v>2</v>
      </c>
      <c r="G36" s="3">
        <v>3</v>
      </c>
      <c r="H36" s="3">
        <v>3</v>
      </c>
      <c r="I36" s="35">
        <v>3</v>
      </c>
      <c r="J36" s="29">
        <v>2</v>
      </c>
      <c r="K36" s="2">
        <v>4</v>
      </c>
      <c r="L36" s="2">
        <v>4</v>
      </c>
      <c r="M36" s="30">
        <v>2</v>
      </c>
      <c r="N36" s="23">
        <v>2</v>
      </c>
      <c r="O36" s="3">
        <v>3</v>
      </c>
      <c r="P36" s="3">
        <v>3</v>
      </c>
      <c r="Q36" s="3">
        <v>3</v>
      </c>
      <c r="R36" s="35">
        <v>2</v>
      </c>
      <c r="S36" s="29">
        <v>1</v>
      </c>
      <c r="T36" s="2">
        <v>3</v>
      </c>
      <c r="U36" s="2">
        <v>3</v>
      </c>
      <c r="V36" s="30">
        <v>6</v>
      </c>
      <c r="W36" s="23">
        <v>6</v>
      </c>
      <c r="X36" s="3">
        <v>4</v>
      </c>
      <c r="Y36" s="3">
        <v>4</v>
      </c>
      <c r="Z36" s="3">
        <v>3</v>
      </c>
      <c r="AA36" s="35">
        <v>0</v>
      </c>
      <c r="AB36" s="39">
        <f>SUM(B36:AA36)</f>
        <v>77</v>
      </c>
      <c r="AC36" s="279"/>
    </row>
    <row r="37" spans="1:29" s="1" customFormat="1" ht="18.75" customHeight="1" x14ac:dyDescent="0.25">
      <c r="A37" s="18" t="s">
        <v>148</v>
      </c>
      <c r="B37" s="29"/>
      <c r="C37" s="2">
        <v>3</v>
      </c>
      <c r="D37" s="2">
        <v>5</v>
      </c>
      <c r="E37" s="30">
        <v>5</v>
      </c>
      <c r="F37" s="23">
        <v>6</v>
      </c>
      <c r="G37" s="3">
        <v>2</v>
      </c>
      <c r="H37" s="3">
        <v>3</v>
      </c>
      <c r="I37" s="35">
        <v>2</v>
      </c>
      <c r="J37" s="29">
        <v>5</v>
      </c>
      <c r="K37" s="2">
        <v>5</v>
      </c>
      <c r="L37" s="2">
        <v>9</v>
      </c>
      <c r="M37" s="30">
        <v>2</v>
      </c>
      <c r="N37" s="23">
        <v>3</v>
      </c>
      <c r="O37" s="3">
        <v>6</v>
      </c>
      <c r="P37" s="3">
        <v>6</v>
      </c>
      <c r="Q37" s="3">
        <v>6</v>
      </c>
      <c r="R37" s="35">
        <v>3</v>
      </c>
      <c r="S37" s="29">
        <v>5</v>
      </c>
      <c r="T37" s="2">
        <v>6</v>
      </c>
      <c r="U37" s="2">
        <v>3</v>
      </c>
      <c r="V37" s="30">
        <v>7</v>
      </c>
      <c r="W37" s="23">
        <v>2</v>
      </c>
      <c r="X37" s="3">
        <v>2</v>
      </c>
      <c r="Y37" s="3">
        <v>5</v>
      </c>
      <c r="Z37" s="3">
        <v>4</v>
      </c>
      <c r="AA37" s="35">
        <v>3</v>
      </c>
      <c r="AB37" s="39">
        <f t="shared" ref="AB37:AB43" si="4">SUM(B37:AA37)</f>
        <v>108</v>
      </c>
      <c r="AC37" s="279"/>
    </row>
    <row r="38" spans="1:29" s="1" customFormat="1" ht="18.75" customHeight="1" x14ac:dyDescent="0.25">
      <c r="A38" s="18" t="s">
        <v>148</v>
      </c>
      <c r="B38" s="29"/>
      <c r="C38" s="2">
        <v>3</v>
      </c>
      <c r="D38" s="2">
        <v>0</v>
      </c>
      <c r="E38" s="30">
        <v>0</v>
      </c>
      <c r="F38" s="23">
        <v>0</v>
      </c>
      <c r="G38" s="3">
        <v>0</v>
      </c>
      <c r="H38" s="3">
        <v>0</v>
      </c>
      <c r="I38" s="35">
        <v>0</v>
      </c>
      <c r="J38" s="29">
        <v>2</v>
      </c>
      <c r="K38" s="2">
        <v>3</v>
      </c>
      <c r="L38" s="2">
        <v>2</v>
      </c>
      <c r="M38" s="30">
        <v>1</v>
      </c>
      <c r="N38" s="23">
        <v>1</v>
      </c>
      <c r="O38" s="3">
        <v>0</v>
      </c>
      <c r="P38" s="3">
        <v>0</v>
      </c>
      <c r="Q38" s="3">
        <v>1</v>
      </c>
      <c r="R38" s="35">
        <v>1</v>
      </c>
      <c r="S38" s="29">
        <v>2</v>
      </c>
      <c r="T38" s="2">
        <v>2</v>
      </c>
      <c r="U38" s="2">
        <v>1</v>
      </c>
      <c r="V38" s="30">
        <v>2</v>
      </c>
      <c r="W38" s="23">
        <v>2</v>
      </c>
      <c r="X38" s="3">
        <v>3</v>
      </c>
      <c r="Y38" s="3">
        <v>2</v>
      </c>
      <c r="Z38" s="3">
        <v>0</v>
      </c>
      <c r="AA38" s="35">
        <v>2</v>
      </c>
      <c r="AB38" s="39">
        <f t="shared" si="4"/>
        <v>30</v>
      </c>
      <c r="AC38" s="279"/>
    </row>
    <row r="39" spans="1:29" s="1" customFormat="1" ht="18.75" customHeight="1" x14ac:dyDescent="0.25">
      <c r="A39" s="18" t="s">
        <v>148</v>
      </c>
      <c r="B39" s="29"/>
      <c r="C39" s="2">
        <v>2</v>
      </c>
      <c r="D39" s="2">
        <v>2</v>
      </c>
      <c r="E39" s="30">
        <v>2</v>
      </c>
      <c r="F39" s="23">
        <v>0</v>
      </c>
      <c r="G39" s="3">
        <v>1</v>
      </c>
      <c r="H39" s="3">
        <v>0</v>
      </c>
      <c r="I39" s="35">
        <v>1</v>
      </c>
      <c r="J39" s="29">
        <v>6</v>
      </c>
      <c r="K39" s="2">
        <v>5</v>
      </c>
      <c r="L39" s="2">
        <v>3</v>
      </c>
      <c r="M39" s="30">
        <v>1</v>
      </c>
      <c r="N39" s="23">
        <v>2</v>
      </c>
      <c r="O39" s="3">
        <v>1</v>
      </c>
      <c r="P39" s="3">
        <v>1</v>
      </c>
      <c r="Q39" s="3">
        <v>3</v>
      </c>
      <c r="R39" s="35">
        <v>2</v>
      </c>
      <c r="S39" s="29">
        <v>1</v>
      </c>
      <c r="T39" s="2">
        <v>1</v>
      </c>
      <c r="U39" s="2">
        <v>1</v>
      </c>
      <c r="V39" s="30">
        <v>3</v>
      </c>
      <c r="W39" s="23">
        <v>1</v>
      </c>
      <c r="X39" s="3">
        <v>1</v>
      </c>
      <c r="Y39" s="3">
        <v>0</v>
      </c>
      <c r="Z39" s="3">
        <v>1</v>
      </c>
      <c r="AA39" s="35">
        <v>1</v>
      </c>
      <c r="AB39" s="39">
        <f t="shared" si="4"/>
        <v>42</v>
      </c>
      <c r="AC39" s="279"/>
    </row>
    <row r="40" spans="1:29" s="1" customFormat="1" ht="18.75" customHeight="1" x14ac:dyDescent="0.25">
      <c r="A40" s="18" t="s">
        <v>148</v>
      </c>
      <c r="B40" s="29"/>
      <c r="C40" s="2">
        <v>1</v>
      </c>
      <c r="D40" s="2">
        <v>0</v>
      </c>
      <c r="E40" s="30">
        <v>0</v>
      </c>
      <c r="F40" s="23">
        <v>3</v>
      </c>
      <c r="G40" s="3">
        <v>1</v>
      </c>
      <c r="H40" s="3">
        <v>2</v>
      </c>
      <c r="I40" s="35">
        <v>0</v>
      </c>
      <c r="J40" s="29">
        <v>1</v>
      </c>
      <c r="K40" s="2">
        <v>1</v>
      </c>
      <c r="L40" s="2">
        <v>3</v>
      </c>
      <c r="M40" s="30">
        <v>0</v>
      </c>
      <c r="N40" s="23">
        <v>1</v>
      </c>
      <c r="O40" s="3">
        <v>1</v>
      </c>
      <c r="P40" s="3">
        <v>1</v>
      </c>
      <c r="Q40" s="3">
        <v>0</v>
      </c>
      <c r="R40" s="35">
        <v>2</v>
      </c>
      <c r="S40" s="29">
        <v>3</v>
      </c>
      <c r="T40" s="2">
        <v>0</v>
      </c>
      <c r="U40" s="2">
        <v>1</v>
      </c>
      <c r="V40" s="30">
        <v>1</v>
      </c>
      <c r="W40" s="23">
        <v>0</v>
      </c>
      <c r="X40" s="3">
        <v>0</v>
      </c>
      <c r="Y40" s="3">
        <v>0</v>
      </c>
      <c r="Z40" s="3">
        <v>0</v>
      </c>
      <c r="AA40" s="35">
        <v>0</v>
      </c>
      <c r="AB40" s="39">
        <f t="shared" si="4"/>
        <v>22</v>
      </c>
      <c r="AC40" s="279"/>
    </row>
    <row r="41" spans="1:29" s="1" customFormat="1" ht="18.75" customHeight="1" x14ac:dyDescent="0.25">
      <c r="A41" s="18" t="s">
        <v>148</v>
      </c>
      <c r="B41" s="29"/>
      <c r="C41" s="2">
        <v>2</v>
      </c>
      <c r="D41" s="2">
        <v>2</v>
      </c>
      <c r="E41" s="30">
        <v>2</v>
      </c>
      <c r="F41" s="23">
        <v>1</v>
      </c>
      <c r="G41" s="3">
        <v>3</v>
      </c>
      <c r="H41" s="3">
        <v>3</v>
      </c>
      <c r="I41" s="35">
        <v>4</v>
      </c>
      <c r="J41" s="29">
        <v>0</v>
      </c>
      <c r="K41" s="2">
        <v>1</v>
      </c>
      <c r="L41" s="2">
        <v>2</v>
      </c>
      <c r="M41" s="30">
        <v>1</v>
      </c>
      <c r="N41" s="23">
        <v>1</v>
      </c>
      <c r="O41" s="3">
        <v>2</v>
      </c>
      <c r="P41" s="3">
        <v>1</v>
      </c>
      <c r="Q41" s="3">
        <v>2</v>
      </c>
      <c r="R41" s="35">
        <v>3</v>
      </c>
      <c r="S41" s="29">
        <v>1</v>
      </c>
      <c r="T41" s="2">
        <v>0</v>
      </c>
      <c r="U41" s="2">
        <v>1</v>
      </c>
      <c r="V41" s="30">
        <v>1</v>
      </c>
      <c r="W41" s="23">
        <v>2</v>
      </c>
      <c r="X41" s="3">
        <v>2</v>
      </c>
      <c r="Y41" s="3">
        <v>1</v>
      </c>
      <c r="Z41" s="3">
        <v>3</v>
      </c>
      <c r="AA41" s="35">
        <v>2</v>
      </c>
      <c r="AB41" s="39">
        <f t="shared" si="4"/>
        <v>43</v>
      </c>
      <c r="AC41" s="279"/>
    </row>
    <row r="42" spans="1:29" s="1" customFormat="1" ht="18.75" customHeight="1" x14ac:dyDescent="0.25">
      <c r="A42" s="18" t="s">
        <v>148</v>
      </c>
      <c r="B42" s="29"/>
      <c r="C42" s="2">
        <v>2</v>
      </c>
      <c r="D42" s="2">
        <v>1</v>
      </c>
      <c r="E42" s="30">
        <v>1</v>
      </c>
      <c r="F42" s="23">
        <v>1</v>
      </c>
      <c r="G42" s="3">
        <v>0</v>
      </c>
      <c r="H42" s="3">
        <v>0</v>
      </c>
      <c r="I42" s="35">
        <v>0</v>
      </c>
      <c r="J42" s="29">
        <v>0</v>
      </c>
      <c r="K42" s="2">
        <v>1</v>
      </c>
      <c r="L42" s="2">
        <v>1</v>
      </c>
      <c r="M42" s="30">
        <v>1</v>
      </c>
      <c r="N42" s="23">
        <v>0</v>
      </c>
      <c r="O42" s="3">
        <v>0</v>
      </c>
      <c r="P42" s="3">
        <v>0</v>
      </c>
      <c r="Q42" s="3">
        <v>1</v>
      </c>
      <c r="R42" s="35">
        <v>2</v>
      </c>
      <c r="S42" s="29">
        <v>0</v>
      </c>
      <c r="T42" s="2">
        <v>0</v>
      </c>
      <c r="U42" s="2">
        <v>0</v>
      </c>
      <c r="V42" s="30">
        <v>0</v>
      </c>
      <c r="W42" s="23">
        <v>0</v>
      </c>
      <c r="X42" s="3">
        <v>0</v>
      </c>
      <c r="Y42" s="3">
        <v>0</v>
      </c>
      <c r="Z42" s="3">
        <v>0</v>
      </c>
      <c r="AA42" s="35">
        <v>0</v>
      </c>
      <c r="AB42" s="39">
        <f t="shared" si="4"/>
        <v>11</v>
      </c>
      <c r="AC42" s="279"/>
    </row>
    <row r="43" spans="1:29" s="1" customFormat="1" ht="18.75" customHeight="1" x14ac:dyDescent="0.25">
      <c r="A43" s="18" t="s">
        <v>148</v>
      </c>
      <c r="B43" s="29"/>
      <c r="C43" s="2">
        <v>0</v>
      </c>
      <c r="D43" s="2">
        <v>0</v>
      </c>
      <c r="E43" s="30">
        <v>0</v>
      </c>
      <c r="F43" s="23">
        <v>0</v>
      </c>
      <c r="G43" s="3">
        <v>0</v>
      </c>
      <c r="H43" s="3">
        <v>0</v>
      </c>
      <c r="I43" s="35">
        <v>0</v>
      </c>
      <c r="J43" s="29">
        <v>0</v>
      </c>
      <c r="K43" s="2">
        <v>0</v>
      </c>
      <c r="L43" s="2">
        <v>0</v>
      </c>
      <c r="M43" s="30">
        <v>0</v>
      </c>
      <c r="N43" s="23">
        <v>0</v>
      </c>
      <c r="O43" s="3">
        <v>0</v>
      </c>
      <c r="P43" s="3">
        <v>0</v>
      </c>
      <c r="Q43" s="3">
        <v>0</v>
      </c>
      <c r="R43" s="35">
        <v>0</v>
      </c>
      <c r="S43" s="29">
        <v>0</v>
      </c>
      <c r="T43" s="2">
        <v>0</v>
      </c>
      <c r="U43" s="2">
        <v>0</v>
      </c>
      <c r="V43" s="30">
        <v>0</v>
      </c>
      <c r="W43" s="23">
        <v>0</v>
      </c>
      <c r="X43" s="3">
        <v>0</v>
      </c>
      <c r="Y43" s="3">
        <v>0</v>
      </c>
      <c r="Z43" s="3">
        <v>0</v>
      </c>
      <c r="AA43" s="35">
        <v>0</v>
      </c>
      <c r="AB43" s="39">
        <f t="shared" si="4"/>
        <v>0</v>
      </c>
      <c r="AC43" s="279"/>
    </row>
    <row r="44" spans="1:29" s="1" customFormat="1" ht="18.75" customHeight="1" x14ac:dyDescent="0.25">
      <c r="A44" s="19"/>
      <c r="B44" s="31"/>
      <c r="C44" s="9"/>
      <c r="D44" s="9"/>
      <c r="E44" s="32"/>
      <c r="F44" s="24"/>
      <c r="G44" s="10"/>
      <c r="H44" s="10"/>
      <c r="I44" s="14"/>
      <c r="J44" s="31"/>
      <c r="K44" s="9"/>
      <c r="L44" s="9"/>
      <c r="M44" s="32"/>
      <c r="N44" s="24"/>
      <c r="O44" s="10"/>
      <c r="P44" s="10"/>
      <c r="Q44" s="10"/>
      <c r="R44" s="14"/>
      <c r="S44" s="31"/>
      <c r="T44" s="9"/>
      <c r="U44" s="9"/>
      <c r="V44" s="32"/>
      <c r="W44" s="24"/>
      <c r="X44" s="10"/>
      <c r="Y44" s="10"/>
      <c r="Z44" s="10"/>
      <c r="AA44" s="14"/>
      <c r="AB44" s="40"/>
      <c r="AC44" s="279"/>
    </row>
    <row r="45" spans="1:29" s="1" customFormat="1" ht="25.5" customHeight="1" x14ac:dyDescent="0.25">
      <c r="A45" s="20" t="s">
        <v>13</v>
      </c>
      <c r="B45" s="11">
        <v>0</v>
      </c>
      <c r="C45" s="12">
        <f t="shared" ref="C45:AA45" si="5">SUM(C36:C43)</f>
        <v>19</v>
      </c>
      <c r="D45" s="12">
        <f t="shared" si="5"/>
        <v>12</v>
      </c>
      <c r="E45" s="33">
        <f t="shared" si="5"/>
        <v>13</v>
      </c>
      <c r="F45" s="25">
        <f t="shared" si="5"/>
        <v>13</v>
      </c>
      <c r="G45" s="12">
        <f t="shared" si="5"/>
        <v>10</v>
      </c>
      <c r="H45" s="12">
        <f t="shared" si="5"/>
        <v>11</v>
      </c>
      <c r="I45" s="36">
        <f t="shared" si="5"/>
        <v>10</v>
      </c>
      <c r="J45" s="11">
        <f t="shared" si="5"/>
        <v>16</v>
      </c>
      <c r="K45" s="12">
        <f t="shared" si="5"/>
        <v>20</v>
      </c>
      <c r="L45" s="12">
        <f t="shared" si="5"/>
        <v>24</v>
      </c>
      <c r="M45" s="33">
        <f t="shared" si="5"/>
        <v>8</v>
      </c>
      <c r="N45" s="25">
        <f t="shared" si="5"/>
        <v>10</v>
      </c>
      <c r="O45" s="12">
        <f t="shared" si="5"/>
        <v>13</v>
      </c>
      <c r="P45" s="12">
        <f t="shared" si="5"/>
        <v>12</v>
      </c>
      <c r="Q45" s="12">
        <f t="shared" si="5"/>
        <v>16</v>
      </c>
      <c r="R45" s="36">
        <f t="shared" si="5"/>
        <v>15</v>
      </c>
      <c r="S45" s="11">
        <f t="shared" si="5"/>
        <v>13</v>
      </c>
      <c r="T45" s="12">
        <f t="shared" si="5"/>
        <v>12</v>
      </c>
      <c r="U45" s="12">
        <f t="shared" si="5"/>
        <v>10</v>
      </c>
      <c r="V45" s="33">
        <f t="shared" si="5"/>
        <v>20</v>
      </c>
      <c r="W45" s="25">
        <f t="shared" si="5"/>
        <v>13</v>
      </c>
      <c r="X45" s="12">
        <f t="shared" si="5"/>
        <v>12</v>
      </c>
      <c r="Y45" s="12">
        <f t="shared" si="5"/>
        <v>12</v>
      </c>
      <c r="Z45" s="12">
        <f t="shared" si="5"/>
        <v>11</v>
      </c>
      <c r="AA45" s="36">
        <f t="shared" si="5"/>
        <v>8</v>
      </c>
      <c r="AB45" s="41">
        <f>SUM(AB36:AB43)</f>
        <v>333</v>
      </c>
      <c r="AC45" s="280"/>
    </row>
    <row r="46" spans="1:29" ht="14.1" customHeight="1" x14ac:dyDescent="0.25"/>
    <row r="47" spans="1:29" s="1" customFormat="1" ht="18.75" customHeight="1" x14ac:dyDescent="0.25">
      <c r="A47" s="15"/>
      <c r="B47" s="271" t="s">
        <v>14</v>
      </c>
      <c r="C47" s="272"/>
      <c r="D47" s="272"/>
      <c r="E47" s="273"/>
      <c r="F47" s="274" t="s">
        <v>15</v>
      </c>
      <c r="G47" s="272"/>
      <c r="H47" s="272"/>
      <c r="I47" s="275"/>
      <c r="J47" s="271" t="s">
        <v>16</v>
      </c>
      <c r="K47" s="272"/>
      <c r="L47" s="272"/>
      <c r="M47" s="273"/>
      <c r="N47" s="274" t="s">
        <v>17</v>
      </c>
      <c r="O47" s="272"/>
      <c r="P47" s="272"/>
      <c r="Q47" s="272"/>
      <c r="R47" s="275"/>
      <c r="S47" s="271" t="s">
        <v>18</v>
      </c>
      <c r="T47" s="272"/>
      <c r="U47" s="272"/>
      <c r="V47" s="273"/>
      <c r="W47" s="274" t="s">
        <v>19</v>
      </c>
      <c r="X47" s="272"/>
      <c r="Y47" s="272"/>
      <c r="Z47" s="272"/>
      <c r="AA47" s="275"/>
      <c r="AB47" s="4"/>
      <c r="AC47" s="278" t="s">
        <v>20</v>
      </c>
    </row>
    <row r="48" spans="1:29" s="1" customFormat="1" ht="18.75" customHeight="1" x14ac:dyDescent="0.25">
      <c r="A48" s="16" t="s">
        <v>7</v>
      </c>
      <c r="B48" s="7">
        <v>27</v>
      </c>
      <c r="C48" s="8">
        <v>28</v>
      </c>
      <c r="D48" s="8">
        <v>29</v>
      </c>
      <c r="E48" s="26">
        <v>30</v>
      </c>
      <c r="F48" s="21">
        <v>31</v>
      </c>
      <c r="G48" s="8">
        <v>32</v>
      </c>
      <c r="H48" s="8">
        <v>33</v>
      </c>
      <c r="I48" s="34">
        <v>34</v>
      </c>
      <c r="J48" s="7">
        <v>35</v>
      </c>
      <c r="K48" s="8">
        <v>36</v>
      </c>
      <c r="L48" s="8">
        <v>37</v>
      </c>
      <c r="M48" s="26">
        <v>38</v>
      </c>
      <c r="N48" s="21">
        <v>39</v>
      </c>
      <c r="O48" s="8">
        <v>40</v>
      </c>
      <c r="P48" s="8">
        <v>41</v>
      </c>
      <c r="Q48" s="8">
        <v>42</v>
      </c>
      <c r="R48" s="34">
        <v>43</v>
      </c>
      <c r="S48" s="7">
        <v>44</v>
      </c>
      <c r="T48" s="8">
        <v>45</v>
      </c>
      <c r="U48" s="8">
        <v>46</v>
      </c>
      <c r="V48" s="26">
        <v>47</v>
      </c>
      <c r="W48" s="21">
        <v>48</v>
      </c>
      <c r="X48" s="8">
        <v>49</v>
      </c>
      <c r="Y48" s="8">
        <v>50</v>
      </c>
      <c r="Z48" s="8">
        <v>51</v>
      </c>
      <c r="AA48" s="34">
        <v>52</v>
      </c>
      <c r="AB48" s="37" t="s">
        <v>11</v>
      </c>
      <c r="AC48" s="279"/>
    </row>
    <row r="49" spans="1:29" s="1" customFormat="1" ht="18.75" customHeight="1" x14ac:dyDescent="0.25">
      <c r="A49" s="17"/>
      <c r="B49" s="27"/>
      <c r="C49" s="5"/>
      <c r="D49" s="5"/>
      <c r="E49" s="28"/>
      <c r="F49" s="22"/>
      <c r="G49" s="6"/>
      <c r="H49" s="6"/>
      <c r="I49" s="13"/>
      <c r="J49" s="27"/>
      <c r="K49" s="5"/>
      <c r="L49" s="5"/>
      <c r="M49" s="28"/>
      <c r="N49" s="22"/>
      <c r="O49" s="6"/>
      <c r="P49" s="6"/>
      <c r="Q49" s="6"/>
      <c r="R49" s="13"/>
      <c r="S49" s="27"/>
      <c r="T49" s="5"/>
      <c r="U49" s="5"/>
      <c r="V49" s="28"/>
      <c r="W49" s="22"/>
      <c r="X49" s="6"/>
      <c r="Y49" s="6"/>
      <c r="Z49" s="6"/>
      <c r="AA49" s="13"/>
      <c r="AB49" s="38"/>
      <c r="AC49" s="279"/>
    </row>
    <row r="50" spans="1:29" s="1" customFormat="1" ht="18.75" customHeight="1" x14ac:dyDescent="0.25">
      <c r="A50" s="18" t="s">
        <v>148</v>
      </c>
      <c r="B50" s="29">
        <v>2</v>
      </c>
      <c r="C50" s="2">
        <v>2</v>
      </c>
      <c r="D50" s="2">
        <v>3</v>
      </c>
      <c r="E50" s="30">
        <v>2</v>
      </c>
      <c r="F50" s="23">
        <v>4</v>
      </c>
      <c r="G50" s="3">
        <v>3</v>
      </c>
      <c r="H50" s="3">
        <v>2</v>
      </c>
      <c r="I50" s="35">
        <v>3</v>
      </c>
      <c r="J50" s="29">
        <v>3</v>
      </c>
      <c r="K50" s="2">
        <v>2</v>
      </c>
      <c r="L50" s="2">
        <v>3</v>
      </c>
      <c r="M50" s="30">
        <v>2</v>
      </c>
      <c r="N50" s="23">
        <v>2</v>
      </c>
      <c r="O50" s="3">
        <v>2</v>
      </c>
      <c r="P50" s="3">
        <v>3</v>
      </c>
      <c r="Q50" s="3">
        <v>2</v>
      </c>
      <c r="R50" s="35">
        <v>1</v>
      </c>
      <c r="S50" s="29">
        <v>0</v>
      </c>
      <c r="T50" s="2">
        <v>4</v>
      </c>
      <c r="U50" s="2">
        <v>1</v>
      </c>
      <c r="V50" s="30">
        <v>4</v>
      </c>
      <c r="W50" s="23">
        <v>1</v>
      </c>
      <c r="X50" s="3">
        <v>0</v>
      </c>
      <c r="Y50" s="3">
        <v>3</v>
      </c>
      <c r="Z50" s="3">
        <v>3</v>
      </c>
      <c r="AA50" s="35">
        <v>1</v>
      </c>
      <c r="AB50" s="39">
        <f>SUM(B50:AA50)</f>
        <v>58</v>
      </c>
      <c r="AC50" s="279"/>
    </row>
    <row r="51" spans="1:29" s="1" customFormat="1" ht="18.75" customHeight="1" x14ac:dyDescent="0.25">
      <c r="A51" s="18" t="s">
        <v>148</v>
      </c>
      <c r="B51" s="29">
        <v>2</v>
      </c>
      <c r="C51" s="2">
        <v>7</v>
      </c>
      <c r="D51" s="2">
        <v>1</v>
      </c>
      <c r="E51" s="30">
        <v>6</v>
      </c>
      <c r="F51" s="23">
        <v>7</v>
      </c>
      <c r="G51" s="3">
        <v>6</v>
      </c>
      <c r="H51" s="3">
        <v>6</v>
      </c>
      <c r="I51" s="35">
        <v>4</v>
      </c>
      <c r="J51" s="29">
        <v>5</v>
      </c>
      <c r="K51" s="2">
        <v>6</v>
      </c>
      <c r="L51" s="2">
        <v>1</v>
      </c>
      <c r="M51" s="30">
        <v>4</v>
      </c>
      <c r="N51" s="23">
        <v>6</v>
      </c>
      <c r="O51" s="3">
        <v>4</v>
      </c>
      <c r="P51" s="3">
        <v>3</v>
      </c>
      <c r="Q51" s="3">
        <v>2</v>
      </c>
      <c r="R51" s="35">
        <v>2</v>
      </c>
      <c r="S51" s="29">
        <v>5</v>
      </c>
      <c r="T51" s="2">
        <v>0</v>
      </c>
      <c r="U51" s="2">
        <v>1</v>
      </c>
      <c r="V51" s="30">
        <v>1</v>
      </c>
      <c r="W51" s="23">
        <v>1</v>
      </c>
      <c r="X51" s="3">
        <v>1</v>
      </c>
      <c r="Y51" s="3">
        <v>2</v>
      </c>
      <c r="Z51" s="3">
        <v>0</v>
      </c>
      <c r="AA51" s="35">
        <v>1</v>
      </c>
      <c r="AB51" s="39">
        <f t="shared" ref="AB51:AB57" si="6">SUM(B51:AA51)</f>
        <v>84</v>
      </c>
      <c r="AC51" s="279"/>
    </row>
    <row r="52" spans="1:29" s="1" customFormat="1" ht="18.75" customHeight="1" x14ac:dyDescent="0.25">
      <c r="A52" s="18" t="s">
        <v>148</v>
      </c>
      <c r="B52" s="29">
        <v>0</v>
      </c>
      <c r="C52" s="2">
        <v>0</v>
      </c>
      <c r="D52" s="2">
        <v>0</v>
      </c>
      <c r="E52" s="30">
        <v>0</v>
      </c>
      <c r="F52" s="23">
        <v>1</v>
      </c>
      <c r="G52" s="3">
        <v>0</v>
      </c>
      <c r="H52" s="3">
        <v>3</v>
      </c>
      <c r="I52" s="35">
        <v>1</v>
      </c>
      <c r="J52" s="29">
        <v>0</v>
      </c>
      <c r="K52" s="2">
        <v>0</v>
      </c>
      <c r="L52" s="2">
        <v>3</v>
      </c>
      <c r="M52" s="30">
        <v>1</v>
      </c>
      <c r="N52" s="23">
        <v>1</v>
      </c>
      <c r="O52" s="3">
        <v>1</v>
      </c>
      <c r="P52" s="3">
        <v>0</v>
      </c>
      <c r="Q52" s="3">
        <v>0</v>
      </c>
      <c r="R52" s="35">
        <v>0</v>
      </c>
      <c r="S52" s="29">
        <v>0</v>
      </c>
      <c r="T52" s="2">
        <v>0</v>
      </c>
      <c r="U52" s="2">
        <v>0</v>
      </c>
      <c r="V52" s="30">
        <v>0</v>
      </c>
      <c r="W52" s="23">
        <v>0</v>
      </c>
      <c r="X52" s="3">
        <v>0</v>
      </c>
      <c r="Y52" s="3">
        <v>0</v>
      </c>
      <c r="Z52" s="3">
        <v>0</v>
      </c>
      <c r="AA52" s="35">
        <v>0</v>
      </c>
      <c r="AB52" s="39">
        <f t="shared" si="6"/>
        <v>11</v>
      </c>
      <c r="AC52" s="279"/>
    </row>
    <row r="53" spans="1:29" s="1" customFormat="1" ht="18.75" customHeight="1" x14ac:dyDescent="0.25">
      <c r="A53" s="18" t="s">
        <v>148</v>
      </c>
      <c r="B53" s="29">
        <v>3</v>
      </c>
      <c r="C53" s="2">
        <v>1</v>
      </c>
      <c r="D53" s="2">
        <v>3</v>
      </c>
      <c r="E53" s="30">
        <v>2</v>
      </c>
      <c r="F53" s="23">
        <v>2</v>
      </c>
      <c r="G53" s="3">
        <v>4</v>
      </c>
      <c r="H53" s="3">
        <v>2</v>
      </c>
      <c r="I53" s="35">
        <v>4</v>
      </c>
      <c r="J53" s="29">
        <v>2</v>
      </c>
      <c r="K53" s="2">
        <v>2</v>
      </c>
      <c r="L53" s="2">
        <v>2</v>
      </c>
      <c r="M53" s="30">
        <v>3</v>
      </c>
      <c r="N53" s="23">
        <v>0</v>
      </c>
      <c r="O53" s="3">
        <v>1</v>
      </c>
      <c r="P53" s="3">
        <v>2</v>
      </c>
      <c r="Q53" s="3">
        <v>1</v>
      </c>
      <c r="R53" s="35">
        <v>1</v>
      </c>
      <c r="S53" s="29">
        <v>0</v>
      </c>
      <c r="T53" s="2">
        <v>2</v>
      </c>
      <c r="U53" s="2">
        <v>1</v>
      </c>
      <c r="V53" s="30">
        <v>2</v>
      </c>
      <c r="W53" s="23">
        <v>1</v>
      </c>
      <c r="X53" s="3">
        <v>1</v>
      </c>
      <c r="Y53" s="3">
        <v>0</v>
      </c>
      <c r="Z53" s="3">
        <v>2</v>
      </c>
      <c r="AA53" s="35">
        <v>2</v>
      </c>
      <c r="AB53" s="39">
        <f t="shared" si="6"/>
        <v>46</v>
      </c>
      <c r="AC53" s="279"/>
    </row>
    <row r="54" spans="1:29" s="1" customFormat="1" ht="18.75" customHeight="1" x14ac:dyDescent="0.25">
      <c r="A54" s="18" t="s">
        <v>148</v>
      </c>
      <c r="B54" s="29">
        <v>0</v>
      </c>
      <c r="C54" s="2">
        <v>0</v>
      </c>
      <c r="D54" s="2">
        <v>0</v>
      </c>
      <c r="E54" s="30">
        <v>0</v>
      </c>
      <c r="F54" s="23">
        <v>0</v>
      </c>
      <c r="G54" s="3">
        <v>0</v>
      </c>
      <c r="H54" s="3">
        <v>0</v>
      </c>
      <c r="I54" s="35">
        <v>0</v>
      </c>
      <c r="J54" s="29">
        <v>0</v>
      </c>
      <c r="K54" s="2">
        <v>0</v>
      </c>
      <c r="L54" s="2">
        <v>0</v>
      </c>
      <c r="M54" s="30">
        <v>0</v>
      </c>
      <c r="N54" s="23">
        <v>0</v>
      </c>
      <c r="O54" s="3">
        <v>0</v>
      </c>
      <c r="P54" s="3">
        <v>0</v>
      </c>
      <c r="Q54" s="3">
        <v>0</v>
      </c>
      <c r="R54" s="35">
        <v>0</v>
      </c>
      <c r="S54" s="29">
        <v>1</v>
      </c>
      <c r="T54" s="2">
        <v>0</v>
      </c>
      <c r="U54" s="2">
        <v>1</v>
      </c>
      <c r="V54" s="30">
        <v>0</v>
      </c>
      <c r="W54" s="23">
        <v>1</v>
      </c>
      <c r="X54" s="3">
        <v>2</v>
      </c>
      <c r="Y54" s="3">
        <v>0</v>
      </c>
      <c r="Z54" s="3">
        <v>0</v>
      </c>
      <c r="AA54" s="35">
        <v>1</v>
      </c>
      <c r="AB54" s="39">
        <f t="shared" si="6"/>
        <v>6</v>
      </c>
      <c r="AC54" s="279"/>
    </row>
    <row r="55" spans="1:29" s="1" customFormat="1" ht="18.75" customHeight="1" x14ac:dyDescent="0.25">
      <c r="A55" s="18" t="s">
        <v>148</v>
      </c>
      <c r="B55" s="29">
        <v>1</v>
      </c>
      <c r="C55" s="2">
        <v>4</v>
      </c>
      <c r="D55" s="2">
        <v>3</v>
      </c>
      <c r="E55" s="30">
        <v>2</v>
      </c>
      <c r="F55" s="23">
        <v>2</v>
      </c>
      <c r="G55" s="3">
        <v>3</v>
      </c>
      <c r="H55" s="3">
        <v>3</v>
      </c>
      <c r="I55" s="35">
        <v>0</v>
      </c>
      <c r="J55" s="29">
        <v>1</v>
      </c>
      <c r="K55" s="2">
        <v>4</v>
      </c>
      <c r="L55" s="2">
        <v>2</v>
      </c>
      <c r="M55" s="30">
        <v>1</v>
      </c>
      <c r="N55" s="23">
        <v>0</v>
      </c>
      <c r="O55" s="3">
        <v>1</v>
      </c>
      <c r="P55" s="3">
        <v>3</v>
      </c>
      <c r="Q55" s="3">
        <v>2</v>
      </c>
      <c r="R55" s="35">
        <v>2</v>
      </c>
      <c r="S55" s="29">
        <v>0</v>
      </c>
      <c r="T55" s="2">
        <v>1</v>
      </c>
      <c r="U55" s="2">
        <v>0</v>
      </c>
      <c r="V55" s="30">
        <v>1</v>
      </c>
      <c r="W55" s="23">
        <v>1</v>
      </c>
      <c r="X55" s="3">
        <v>0</v>
      </c>
      <c r="Y55" s="3">
        <v>0</v>
      </c>
      <c r="Z55" s="3">
        <v>1</v>
      </c>
      <c r="AA55" s="35">
        <v>1</v>
      </c>
      <c r="AB55" s="39">
        <f t="shared" si="6"/>
        <v>39</v>
      </c>
      <c r="AC55" s="279"/>
    </row>
    <row r="56" spans="1:29" s="1" customFormat="1" ht="18.75" customHeight="1" x14ac:dyDescent="0.25">
      <c r="A56" s="18" t="s">
        <v>148</v>
      </c>
      <c r="B56" s="29">
        <v>0</v>
      </c>
      <c r="C56" s="2">
        <v>0</v>
      </c>
      <c r="D56" s="2">
        <v>0</v>
      </c>
      <c r="E56" s="30">
        <v>0</v>
      </c>
      <c r="F56" s="23">
        <v>0</v>
      </c>
      <c r="G56" s="3">
        <v>0</v>
      </c>
      <c r="H56" s="3">
        <v>0</v>
      </c>
      <c r="I56" s="35">
        <v>0</v>
      </c>
      <c r="J56" s="29">
        <v>0</v>
      </c>
      <c r="K56" s="2">
        <v>0</v>
      </c>
      <c r="L56" s="2">
        <v>0</v>
      </c>
      <c r="M56" s="30">
        <v>0</v>
      </c>
      <c r="N56" s="23">
        <v>0</v>
      </c>
      <c r="O56" s="3">
        <v>0</v>
      </c>
      <c r="P56" s="3">
        <v>0</v>
      </c>
      <c r="Q56" s="3">
        <v>0</v>
      </c>
      <c r="R56" s="35">
        <v>0</v>
      </c>
      <c r="S56" s="29">
        <v>0</v>
      </c>
      <c r="T56" s="2">
        <v>0</v>
      </c>
      <c r="U56" s="2">
        <v>0</v>
      </c>
      <c r="V56" s="30">
        <v>0</v>
      </c>
      <c r="W56" s="23">
        <v>0</v>
      </c>
      <c r="X56" s="3">
        <v>0</v>
      </c>
      <c r="Y56" s="3">
        <v>0</v>
      </c>
      <c r="Z56" s="3">
        <v>0</v>
      </c>
      <c r="AA56" s="35">
        <v>0</v>
      </c>
      <c r="AB56" s="39">
        <f t="shared" si="6"/>
        <v>0</v>
      </c>
      <c r="AC56" s="279"/>
    </row>
    <row r="57" spans="1:29" s="1" customFormat="1" ht="18.75" customHeight="1" x14ac:dyDescent="0.25">
      <c r="A57" s="18" t="s">
        <v>148</v>
      </c>
      <c r="B57" s="29">
        <v>0</v>
      </c>
      <c r="C57" s="2">
        <v>0</v>
      </c>
      <c r="D57" s="2">
        <v>0</v>
      </c>
      <c r="E57" s="30">
        <v>0</v>
      </c>
      <c r="F57" s="23">
        <v>0</v>
      </c>
      <c r="G57" s="3">
        <v>0</v>
      </c>
      <c r="H57" s="3">
        <v>0</v>
      </c>
      <c r="I57" s="35">
        <v>0</v>
      </c>
      <c r="J57" s="29">
        <v>0</v>
      </c>
      <c r="K57" s="2">
        <v>0</v>
      </c>
      <c r="L57" s="2">
        <v>0</v>
      </c>
      <c r="M57" s="30">
        <v>0</v>
      </c>
      <c r="N57" s="23">
        <v>0</v>
      </c>
      <c r="O57" s="3">
        <v>0</v>
      </c>
      <c r="P57" s="3">
        <v>0</v>
      </c>
      <c r="Q57" s="3">
        <v>0</v>
      </c>
      <c r="R57" s="35">
        <v>0</v>
      </c>
      <c r="S57" s="29">
        <v>0</v>
      </c>
      <c r="T57" s="2">
        <v>0</v>
      </c>
      <c r="U57" s="2">
        <v>0</v>
      </c>
      <c r="V57" s="30">
        <v>0</v>
      </c>
      <c r="W57" s="23">
        <v>0</v>
      </c>
      <c r="X57" s="3">
        <v>0</v>
      </c>
      <c r="Y57" s="3">
        <v>0</v>
      </c>
      <c r="Z57" s="3">
        <v>0</v>
      </c>
      <c r="AA57" s="35">
        <v>0</v>
      </c>
      <c r="AB57" s="39">
        <f t="shared" si="6"/>
        <v>0</v>
      </c>
      <c r="AC57" s="279"/>
    </row>
    <row r="58" spans="1:29" s="1" customFormat="1" ht="18.75" customHeight="1" x14ac:dyDescent="0.25">
      <c r="A58" s="19"/>
      <c r="B58" s="31"/>
      <c r="C58" s="9"/>
      <c r="D58" s="9"/>
      <c r="E58" s="32"/>
      <c r="F58" s="24"/>
      <c r="G58" s="10"/>
      <c r="H58" s="10"/>
      <c r="I58" s="14"/>
      <c r="J58" s="31"/>
      <c r="K58" s="9"/>
      <c r="L58" s="9"/>
      <c r="M58" s="32"/>
      <c r="N58" s="24"/>
      <c r="O58" s="10"/>
      <c r="P58" s="10"/>
      <c r="Q58" s="10"/>
      <c r="R58" s="14"/>
      <c r="S58" s="31"/>
      <c r="T58" s="9"/>
      <c r="U58" s="9"/>
      <c r="V58" s="32"/>
      <c r="W58" s="24"/>
      <c r="X58" s="10"/>
      <c r="Y58" s="10"/>
      <c r="Z58" s="10"/>
      <c r="AA58" s="14"/>
      <c r="AB58" s="40"/>
      <c r="AC58" s="279"/>
    </row>
    <row r="59" spans="1:29" s="1" customFormat="1" ht="25.5" customHeight="1" x14ac:dyDescent="0.25">
      <c r="A59" s="20" t="s">
        <v>13</v>
      </c>
      <c r="B59" s="11">
        <f t="shared" ref="B59:AA59" si="7">SUM(B50:B57)</f>
        <v>8</v>
      </c>
      <c r="C59" s="12">
        <f t="shared" si="7"/>
        <v>14</v>
      </c>
      <c r="D59" s="12">
        <f t="shared" si="7"/>
        <v>10</v>
      </c>
      <c r="E59" s="33">
        <f t="shared" si="7"/>
        <v>12</v>
      </c>
      <c r="F59" s="25">
        <f t="shared" si="7"/>
        <v>16</v>
      </c>
      <c r="G59" s="12">
        <f t="shared" si="7"/>
        <v>16</v>
      </c>
      <c r="H59" s="12">
        <f t="shared" si="7"/>
        <v>16</v>
      </c>
      <c r="I59" s="36">
        <f t="shared" si="7"/>
        <v>12</v>
      </c>
      <c r="J59" s="11">
        <f t="shared" si="7"/>
        <v>11</v>
      </c>
      <c r="K59" s="12">
        <f t="shared" si="7"/>
        <v>14</v>
      </c>
      <c r="L59" s="12">
        <f t="shared" si="7"/>
        <v>11</v>
      </c>
      <c r="M59" s="33">
        <f t="shared" si="7"/>
        <v>11</v>
      </c>
      <c r="N59" s="25">
        <f t="shared" si="7"/>
        <v>9</v>
      </c>
      <c r="O59" s="12">
        <f t="shared" si="7"/>
        <v>9</v>
      </c>
      <c r="P59" s="12">
        <f t="shared" si="7"/>
        <v>11</v>
      </c>
      <c r="Q59" s="12">
        <f t="shared" si="7"/>
        <v>7</v>
      </c>
      <c r="R59" s="36">
        <f t="shared" si="7"/>
        <v>6</v>
      </c>
      <c r="S59" s="11">
        <f t="shared" si="7"/>
        <v>6</v>
      </c>
      <c r="T59" s="12">
        <f t="shared" si="7"/>
        <v>7</v>
      </c>
      <c r="U59" s="12">
        <f t="shared" si="7"/>
        <v>4</v>
      </c>
      <c r="V59" s="33">
        <f t="shared" si="7"/>
        <v>8</v>
      </c>
      <c r="W59" s="25">
        <f t="shared" si="7"/>
        <v>5</v>
      </c>
      <c r="X59" s="12">
        <f t="shared" si="7"/>
        <v>4</v>
      </c>
      <c r="Y59" s="12">
        <f t="shared" si="7"/>
        <v>5</v>
      </c>
      <c r="Z59" s="12">
        <f t="shared" si="7"/>
        <v>6</v>
      </c>
      <c r="AA59" s="36">
        <f t="shared" si="7"/>
        <v>6</v>
      </c>
      <c r="AB59" s="41">
        <f>SUM(AB50:AB57)</f>
        <v>244</v>
      </c>
      <c r="AC59" s="280"/>
    </row>
    <row r="61" spans="1:29" ht="21" customHeight="1" x14ac:dyDescent="0.25">
      <c r="A61" s="270" t="s">
        <v>22</v>
      </c>
      <c r="B61" s="270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</row>
    <row r="62" spans="1:29" ht="14.1" customHeight="1" x14ac:dyDescent="0.25"/>
    <row r="63" spans="1:29" s="1" customFormat="1" ht="18.75" customHeight="1" x14ac:dyDescent="0.25">
      <c r="A63" s="15"/>
      <c r="B63" s="271" t="s">
        <v>1</v>
      </c>
      <c r="C63" s="272"/>
      <c r="D63" s="272"/>
      <c r="E63" s="273"/>
      <c r="F63" s="274" t="s">
        <v>2</v>
      </c>
      <c r="G63" s="272"/>
      <c r="H63" s="272"/>
      <c r="I63" s="275"/>
      <c r="J63" s="271" t="s">
        <v>3</v>
      </c>
      <c r="K63" s="272"/>
      <c r="L63" s="272"/>
      <c r="M63" s="273"/>
      <c r="N63" s="274" t="s">
        <v>4</v>
      </c>
      <c r="O63" s="272"/>
      <c r="P63" s="272"/>
      <c r="Q63" s="272"/>
      <c r="R63" s="275"/>
      <c r="S63" s="271" t="s">
        <v>5</v>
      </c>
      <c r="T63" s="272"/>
      <c r="U63" s="272"/>
      <c r="V63" s="273"/>
      <c r="W63" s="276" t="s">
        <v>6</v>
      </c>
      <c r="X63" s="277"/>
      <c r="Y63" s="277"/>
      <c r="Z63" s="277"/>
      <c r="AA63" s="277"/>
      <c r="AB63" s="4"/>
      <c r="AC63" s="278" t="s">
        <v>12</v>
      </c>
    </row>
    <row r="64" spans="1:29" s="1" customFormat="1" ht="18.75" customHeight="1" x14ac:dyDescent="0.25">
      <c r="A64" s="16" t="s">
        <v>7</v>
      </c>
      <c r="B64" s="7">
        <v>1</v>
      </c>
      <c r="C64" s="8">
        <v>2</v>
      </c>
      <c r="D64" s="8">
        <v>3</v>
      </c>
      <c r="E64" s="26">
        <v>4</v>
      </c>
      <c r="F64" s="21">
        <v>5</v>
      </c>
      <c r="G64" s="8">
        <v>6</v>
      </c>
      <c r="H64" s="8">
        <v>7</v>
      </c>
      <c r="I64" s="34">
        <v>8</v>
      </c>
      <c r="J64" s="7">
        <v>9</v>
      </c>
      <c r="K64" s="8">
        <v>10</v>
      </c>
      <c r="L64" s="8">
        <v>11</v>
      </c>
      <c r="M64" s="26">
        <v>12</v>
      </c>
      <c r="N64" s="21">
        <v>13</v>
      </c>
      <c r="O64" s="8">
        <v>14</v>
      </c>
      <c r="P64" s="8">
        <v>15</v>
      </c>
      <c r="Q64" s="8">
        <v>16</v>
      </c>
      <c r="R64" s="34">
        <v>17</v>
      </c>
      <c r="S64" s="7">
        <v>18</v>
      </c>
      <c r="T64" s="8">
        <v>19</v>
      </c>
      <c r="U64" s="8">
        <v>20</v>
      </c>
      <c r="V64" s="26">
        <v>21</v>
      </c>
      <c r="W64" s="21">
        <v>22</v>
      </c>
      <c r="X64" s="8">
        <v>23</v>
      </c>
      <c r="Y64" s="8">
        <v>24</v>
      </c>
      <c r="Z64" s="8">
        <v>25</v>
      </c>
      <c r="AA64" s="34">
        <v>26</v>
      </c>
      <c r="AB64" s="37" t="s">
        <v>11</v>
      </c>
      <c r="AC64" s="279"/>
    </row>
    <row r="65" spans="1:29" s="1" customFormat="1" ht="12" customHeight="1" x14ac:dyDescent="0.25">
      <c r="A65" s="17"/>
      <c r="B65" s="27"/>
      <c r="C65" s="5"/>
      <c r="D65" s="5"/>
      <c r="E65" s="28"/>
      <c r="F65" s="22"/>
      <c r="G65" s="6"/>
      <c r="H65" s="6"/>
      <c r="I65" s="13"/>
      <c r="J65" s="27"/>
      <c r="K65" s="5"/>
      <c r="L65" s="5"/>
      <c r="M65" s="28"/>
      <c r="N65" s="22"/>
      <c r="O65" s="6"/>
      <c r="P65" s="6"/>
      <c r="Q65" s="6"/>
      <c r="R65" s="13"/>
      <c r="S65" s="27"/>
      <c r="T65" s="5"/>
      <c r="U65" s="5"/>
      <c r="V65" s="28"/>
      <c r="W65" s="22"/>
      <c r="X65" s="6"/>
      <c r="Y65" s="6"/>
      <c r="Z65" s="6"/>
      <c r="AA65" s="13"/>
      <c r="AB65" s="38"/>
      <c r="AC65" s="279"/>
    </row>
    <row r="66" spans="1:29" s="1" customFormat="1" ht="18.75" customHeight="1" x14ac:dyDescent="0.25">
      <c r="A66" s="18" t="s">
        <v>148</v>
      </c>
      <c r="B66" s="29">
        <v>5</v>
      </c>
      <c r="C66" s="2">
        <v>1</v>
      </c>
      <c r="D66" s="2">
        <v>1</v>
      </c>
      <c r="E66" s="30">
        <v>1</v>
      </c>
      <c r="F66" s="23">
        <v>2</v>
      </c>
      <c r="G66" s="3">
        <v>0</v>
      </c>
      <c r="H66" s="3">
        <v>2</v>
      </c>
      <c r="I66" s="35">
        <v>4</v>
      </c>
      <c r="J66" s="29">
        <v>3</v>
      </c>
      <c r="K66" s="2">
        <v>2</v>
      </c>
      <c r="L66" s="2">
        <v>4</v>
      </c>
      <c r="M66" s="30">
        <v>1</v>
      </c>
      <c r="N66" s="23">
        <v>2</v>
      </c>
      <c r="O66" s="3">
        <v>3</v>
      </c>
      <c r="P66" s="3">
        <v>3</v>
      </c>
      <c r="Q66" s="3">
        <v>5</v>
      </c>
      <c r="R66" s="35">
        <v>1</v>
      </c>
      <c r="S66" s="29">
        <v>4</v>
      </c>
      <c r="T66" s="2">
        <v>0</v>
      </c>
      <c r="U66" s="2">
        <v>3</v>
      </c>
      <c r="V66" s="30">
        <v>2</v>
      </c>
      <c r="W66" s="23">
        <v>3</v>
      </c>
      <c r="X66" s="3">
        <v>1</v>
      </c>
      <c r="Y66" s="3">
        <v>3</v>
      </c>
      <c r="Z66" s="3">
        <v>2</v>
      </c>
      <c r="AA66" s="35">
        <v>3</v>
      </c>
      <c r="AB66" s="39">
        <f>SUM(B66:AA66)</f>
        <v>61</v>
      </c>
      <c r="AC66" s="279"/>
    </row>
    <row r="67" spans="1:29" s="1" customFormat="1" ht="18.75" customHeight="1" x14ac:dyDescent="0.25">
      <c r="A67" s="18" t="s">
        <v>148</v>
      </c>
      <c r="B67" s="29">
        <v>2</v>
      </c>
      <c r="C67" s="2">
        <v>2</v>
      </c>
      <c r="D67" s="2">
        <v>5</v>
      </c>
      <c r="E67" s="30">
        <v>6</v>
      </c>
      <c r="F67" s="23">
        <v>3</v>
      </c>
      <c r="G67" s="3">
        <v>4</v>
      </c>
      <c r="H67" s="3">
        <v>5</v>
      </c>
      <c r="I67" s="35">
        <v>4</v>
      </c>
      <c r="J67" s="29">
        <v>5</v>
      </c>
      <c r="K67" s="2">
        <v>2</v>
      </c>
      <c r="L67" s="2">
        <v>0</v>
      </c>
      <c r="M67" s="30">
        <v>4</v>
      </c>
      <c r="N67" s="23">
        <v>2</v>
      </c>
      <c r="O67" s="3">
        <v>3</v>
      </c>
      <c r="P67" s="3">
        <v>2</v>
      </c>
      <c r="Q67" s="3">
        <v>6</v>
      </c>
      <c r="R67" s="35">
        <v>6</v>
      </c>
      <c r="S67" s="29">
        <v>8</v>
      </c>
      <c r="T67" s="2">
        <v>5</v>
      </c>
      <c r="U67" s="2">
        <v>7</v>
      </c>
      <c r="V67" s="30">
        <v>9</v>
      </c>
      <c r="W67" s="23">
        <v>10</v>
      </c>
      <c r="X67" s="3">
        <v>8</v>
      </c>
      <c r="Y67" s="3">
        <v>3</v>
      </c>
      <c r="Z67" s="3">
        <v>5</v>
      </c>
      <c r="AA67" s="35">
        <v>4</v>
      </c>
      <c r="AB67" s="39">
        <f t="shared" ref="AB67:AB74" si="8">SUM(B67:AA67)</f>
        <v>120</v>
      </c>
      <c r="AC67" s="279"/>
    </row>
    <row r="68" spans="1:29" s="1" customFormat="1" ht="18.75" customHeight="1" x14ac:dyDescent="0.25">
      <c r="A68" s="18" t="s">
        <v>148</v>
      </c>
      <c r="B68" s="29">
        <v>0</v>
      </c>
      <c r="C68" s="2">
        <v>0</v>
      </c>
      <c r="D68" s="2">
        <v>0</v>
      </c>
      <c r="E68" s="30">
        <v>0</v>
      </c>
      <c r="F68" s="23">
        <v>0</v>
      </c>
      <c r="G68" s="3">
        <v>0</v>
      </c>
      <c r="H68" s="3">
        <v>0</v>
      </c>
      <c r="I68" s="35">
        <v>0</v>
      </c>
      <c r="J68" s="29">
        <v>0</v>
      </c>
      <c r="K68" s="2">
        <v>0</v>
      </c>
      <c r="L68" s="2">
        <v>0</v>
      </c>
      <c r="M68" s="30">
        <v>0</v>
      </c>
      <c r="N68" s="23">
        <v>0</v>
      </c>
      <c r="O68" s="3">
        <v>0</v>
      </c>
      <c r="P68" s="3">
        <v>0</v>
      </c>
      <c r="Q68" s="3">
        <v>0</v>
      </c>
      <c r="R68" s="35">
        <v>0</v>
      </c>
      <c r="S68" s="29">
        <v>0</v>
      </c>
      <c r="T68" s="2">
        <v>0</v>
      </c>
      <c r="U68" s="2">
        <v>0</v>
      </c>
      <c r="V68" s="30">
        <v>0</v>
      </c>
      <c r="W68" s="23">
        <v>0</v>
      </c>
      <c r="X68" s="3">
        <v>0</v>
      </c>
      <c r="Y68" s="3">
        <v>0</v>
      </c>
      <c r="Z68" s="3">
        <v>0</v>
      </c>
      <c r="AA68" s="35">
        <v>0</v>
      </c>
      <c r="AB68" s="39">
        <f t="shared" si="8"/>
        <v>0</v>
      </c>
      <c r="AC68" s="279"/>
    </row>
    <row r="69" spans="1:29" s="1" customFormat="1" ht="18.75" customHeight="1" x14ac:dyDescent="0.25">
      <c r="A69" s="18" t="s">
        <v>148</v>
      </c>
      <c r="B69" s="29">
        <v>6</v>
      </c>
      <c r="C69" s="2">
        <v>2</v>
      </c>
      <c r="D69" s="2">
        <v>8</v>
      </c>
      <c r="E69" s="30">
        <v>8</v>
      </c>
      <c r="F69" s="23">
        <v>3</v>
      </c>
      <c r="G69" s="3">
        <v>7</v>
      </c>
      <c r="H69" s="3">
        <v>5</v>
      </c>
      <c r="I69" s="35">
        <v>6</v>
      </c>
      <c r="J69" s="29">
        <v>8</v>
      </c>
      <c r="K69" s="2">
        <v>5</v>
      </c>
      <c r="L69" s="2">
        <v>6</v>
      </c>
      <c r="M69" s="30">
        <v>11</v>
      </c>
      <c r="N69" s="23">
        <v>7</v>
      </c>
      <c r="O69" s="3">
        <v>6</v>
      </c>
      <c r="P69" s="3">
        <v>8</v>
      </c>
      <c r="Q69" s="3">
        <v>4</v>
      </c>
      <c r="R69" s="35">
        <v>6</v>
      </c>
      <c r="S69" s="29">
        <v>6</v>
      </c>
      <c r="T69" s="2">
        <v>6</v>
      </c>
      <c r="U69" s="2">
        <v>6</v>
      </c>
      <c r="V69" s="30">
        <v>7</v>
      </c>
      <c r="W69" s="23">
        <v>7</v>
      </c>
      <c r="X69" s="3">
        <v>5</v>
      </c>
      <c r="Y69" s="3">
        <v>6</v>
      </c>
      <c r="Z69" s="3">
        <v>5</v>
      </c>
      <c r="AA69" s="35">
        <v>5</v>
      </c>
      <c r="AB69" s="39">
        <f t="shared" si="8"/>
        <v>159</v>
      </c>
      <c r="AC69" s="279"/>
    </row>
    <row r="70" spans="1:29" s="1" customFormat="1" ht="18.75" customHeight="1" x14ac:dyDescent="0.25">
      <c r="A70" s="18" t="s">
        <v>148</v>
      </c>
      <c r="B70" s="29">
        <v>1</v>
      </c>
      <c r="C70" s="2">
        <v>0</v>
      </c>
      <c r="D70" s="2">
        <v>2</v>
      </c>
      <c r="E70" s="30">
        <v>0</v>
      </c>
      <c r="F70" s="23">
        <v>0</v>
      </c>
      <c r="G70" s="3">
        <v>0</v>
      </c>
      <c r="H70" s="3">
        <v>2</v>
      </c>
      <c r="I70" s="35">
        <v>0</v>
      </c>
      <c r="J70" s="29">
        <v>1</v>
      </c>
      <c r="K70" s="2">
        <v>1</v>
      </c>
      <c r="L70" s="2">
        <v>1</v>
      </c>
      <c r="M70" s="30">
        <v>0</v>
      </c>
      <c r="N70" s="23">
        <v>1</v>
      </c>
      <c r="O70" s="3">
        <v>1</v>
      </c>
      <c r="P70" s="3">
        <v>1</v>
      </c>
      <c r="Q70" s="3">
        <v>1</v>
      </c>
      <c r="R70" s="35">
        <v>0</v>
      </c>
      <c r="S70" s="29">
        <v>1</v>
      </c>
      <c r="T70" s="2">
        <v>0</v>
      </c>
      <c r="U70" s="2">
        <v>2</v>
      </c>
      <c r="V70" s="30">
        <v>1</v>
      </c>
      <c r="W70" s="23">
        <v>1</v>
      </c>
      <c r="X70" s="3">
        <v>1</v>
      </c>
      <c r="Y70" s="3">
        <v>0</v>
      </c>
      <c r="Z70" s="3">
        <v>0</v>
      </c>
      <c r="AA70" s="35">
        <v>2</v>
      </c>
      <c r="AB70" s="39">
        <f t="shared" si="8"/>
        <v>20</v>
      </c>
      <c r="AC70" s="279"/>
    </row>
    <row r="71" spans="1:29" s="1" customFormat="1" ht="18.75" customHeight="1" x14ac:dyDescent="0.25">
      <c r="A71" s="18" t="s">
        <v>148</v>
      </c>
      <c r="B71" s="29">
        <v>0</v>
      </c>
      <c r="C71" s="2">
        <v>2</v>
      </c>
      <c r="D71" s="2">
        <v>0</v>
      </c>
      <c r="E71" s="30">
        <v>0</v>
      </c>
      <c r="F71" s="23">
        <v>0</v>
      </c>
      <c r="G71" s="3">
        <v>0</v>
      </c>
      <c r="H71" s="3">
        <v>0</v>
      </c>
      <c r="I71" s="35">
        <v>0</v>
      </c>
      <c r="J71" s="29">
        <v>0</v>
      </c>
      <c r="K71" s="2">
        <v>0</v>
      </c>
      <c r="L71" s="2">
        <v>0</v>
      </c>
      <c r="M71" s="30">
        <v>3</v>
      </c>
      <c r="N71" s="23">
        <v>2</v>
      </c>
      <c r="O71" s="3">
        <v>1</v>
      </c>
      <c r="P71" s="3">
        <v>0</v>
      </c>
      <c r="Q71" s="3">
        <v>0</v>
      </c>
      <c r="R71" s="35">
        <v>3</v>
      </c>
      <c r="S71" s="29">
        <v>1</v>
      </c>
      <c r="T71" s="2">
        <v>1</v>
      </c>
      <c r="U71" s="2">
        <v>0</v>
      </c>
      <c r="V71" s="30">
        <v>0</v>
      </c>
      <c r="W71" s="23">
        <v>0</v>
      </c>
      <c r="X71" s="3">
        <v>0</v>
      </c>
      <c r="Y71" s="3">
        <v>0</v>
      </c>
      <c r="Z71" s="3">
        <v>0</v>
      </c>
      <c r="AA71" s="35">
        <v>0</v>
      </c>
      <c r="AB71" s="39">
        <f t="shared" si="8"/>
        <v>13</v>
      </c>
      <c r="AC71" s="279"/>
    </row>
    <row r="72" spans="1:29" s="1" customFormat="1" ht="18.75" customHeight="1" x14ac:dyDescent="0.25">
      <c r="A72" s="18" t="s">
        <v>148</v>
      </c>
      <c r="B72" s="29">
        <v>1</v>
      </c>
      <c r="C72" s="2">
        <v>1</v>
      </c>
      <c r="D72" s="2">
        <v>1</v>
      </c>
      <c r="E72" s="30">
        <v>2</v>
      </c>
      <c r="F72" s="23">
        <v>1</v>
      </c>
      <c r="G72" s="3">
        <v>0</v>
      </c>
      <c r="H72" s="3">
        <v>0</v>
      </c>
      <c r="I72" s="35">
        <v>0</v>
      </c>
      <c r="J72" s="29">
        <v>0</v>
      </c>
      <c r="K72" s="2">
        <v>0</v>
      </c>
      <c r="L72" s="2">
        <v>1</v>
      </c>
      <c r="M72" s="30">
        <v>0</v>
      </c>
      <c r="N72" s="23">
        <v>0</v>
      </c>
      <c r="O72" s="3">
        <v>1</v>
      </c>
      <c r="P72" s="3">
        <v>2</v>
      </c>
      <c r="Q72" s="3">
        <v>1</v>
      </c>
      <c r="R72" s="35">
        <v>0</v>
      </c>
      <c r="S72" s="29">
        <v>4</v>
      </c>
      <c r="T72" s="2">
        <v>2</v>
      </c>
      <c r="U72" s="2">
        <v>2</v>
      </c>
      <c r="V72" s="30">
        <v>1</v>
      </c>
      <c r="W72" s="23">
        <v>0</v>
      </c>
      <c r="X72" s="3">
        <v>1</v>
      </c>
      <c r="Y72" s="3">
        <v>3</v>
      </c>
      <c r="Z72" s="3">
        <v>3</v>
      </c>
      <c r="AA72" s="35">
        <v>1</v>
      </c>
      <c r="AB72" s="39">
        <f t="shared" si="8"/>
        <v>28</v>
      </c>
      <c r="AC72" s="279"/>
    </row>
    <row r="73" spans="1:29" s="1" customFormat="1" ht="18.75" customHeight="1" x14ac:dyDescent="0.25">
      <c r="A73" s="18" t="s">
        <v>148</v>
      </c>
      <c r="B73" s="29">
        <v>1</v>
      </c>
      <c r="C73" s="2">
        <v>1</v>
      </c>
      <c r="D73" s="2">
        <v>1</v>
      </c>
      <c r="E73" s="30">
        <v>0</v>
      </c>
      <c r="F73" s="23">
        <v>0</v>
      </c>
      <c r="G73" s="3">
        <v>0</v>
      </c>
      <c r="H73" s="3">
        <v>0</v>
      </c>
      <c r="I73" s="35">
        <v>3</v>
      </c>
      <c r="J73" s="29">
        <v>0</v>
      </c>
      <c r="K73" s="2">
        <v>1</v>
      </c>
      <c r="L73" s="2">
        <v>0</v>
      </c>
      <c r="M73" s="30">
        <v>0</v>
      </c>
      <c r="N73" s="23">
        <v>0</v>
      </c>
      <c r="O73" s="3">
        <v>0</v>
      </c>
      <c r="P73" s="3">
        <v>1</v>
      </c>
      <c r="Q73" s="3">
        <v>0</v>
      </c>
      <c r="R73" s="35">
        <v>1</v>
      </c>
      <c r="S73" s="29">
        <v>2</v>
      </c>
      <c r="T73" s="2">
        <v>1</v>
      </c>
      <c r="U73" s="2">
        <v>0</v>
      </c>
      <c r="V73" s="30">
        <v>0</v>
      </c>
      <c r="W73" s="23">
        <v>0</v>
      </c>
      <c r="X73" s="3">
        <v>0</v>
      </c>
      <c r="Y73" s="3">
        <v>1</v>
      </c>
      <c r="Z73" s="3">
        <v>3</v>
      </c>
      <c r="AA73" s="35">
        <v>1</v>
      </c>
      <c r="AB73" s="39">
        <f t="shared" si="8"/>
        <v>17</v>
      </c>
      <c r="AC73" s="279"/>
    </row>
    <row r="74" spans="1:29" s="1" customFormat="1" ht="18.75" customHeight="1" x14ac:dyDescent="0.25">
      <c r="A74" s="18" t="s">
        <v>148</v>
      </c>
      <c r="B74" s="31">
        <v>0</v>
      </c>
      <c r="C74" s="9">
        <v>0</v>
      </c>
      <c r="D74" s="9">
        <v>0</v>
      </c>
      <c r="E74" s="32">
        <v>0</v>
      </c>
      <c r="F74" s="24">
        <v>0</v>
      </c>
      <c r="G74" s="10">
        <v>0</v>
      </c>
      <c r="H74" s="10">
        <v>0</v>
      </c>
      <c r="I74" s="14">
        <v>0</v>
      </c>
      <c r="J74" s="31">
        <v>0</v>
      </c>
      <c r="K74" s="9">
        <v>1</v>
      </c>
      <c r="L74" s="9">
        <v>0</v>
      </c>
      <c r="M74" s="32">
        <v>0</v>
      </c>
      <c r="N74" s="24">
        <v>0</v>
      </c>
      <c r="O74" s="10">
        <v>0</v>
      </c>
      <c r="P74" s="10">
        <v>0</v>
      </c>
      <c r="Q74" s="10">
        <v>0</v>
      </c>
      <c r="R74" s="14">
        <v>0</v>
      </c>
      <c r="S74" s="31">
        <v>0</v>
      </c>
      <c r="T74" s="9">
        <v>0</v>
      </c>
      <c r="U74" s="9">
        <v>0</v>
      </c>
      <c r="V74" s="32">
        <v>0</v>
      </c>
      <c r="W74" s="24">
        <v>0</v>
      </c>
      <c r="X74" s="10">
        <v>0</v>
      </c>
      <c r="Y74" s="10">
        <v>0</v>
      </c>
      <c r="Z74" s="10">
        <v>0</v>
      </c>
      <c r="AA74" s="14">
        <v>0</v>
      </c>
      <c r="AB74" s="42">
        <f t="shared" si="8"/>
        <v>1</v>
      </c>
      <c r="AC74" s="279"/>
    </row>
    <row r="75" spans="1:29" s="1" customFormat="1" ht="12" customHeight="1" x14ac:dyDescent="0.25">
      <c r="A75" s="19"/>
      <c r="B75" s="31"/>
      <c r="C75" s="9"/>
      <c r="D75" s="9"/>
      <c r="E75" s="32"/>
      <c r="F75" s="24"/>
      <c r="G75" s="10"/>
      <c r="H75" s="10"/>
      <c r="I75" s="14"/>
      <c r="J75" s="31"/>
      <c r="K75" s="9"/>
      <c r="L75" s="9"/>
      <c r="M75" s="32"/>
      <c r="N75" s="24"/>
      <c r="O75" s="10"/>
      <c r="P75" s="10"/>
      <c r="Q75" s="10"/>
      <c r="R75" s="14"/>
      <c r="S75" s="31"/>
      <c r="T75" s="9"/>
      <c r="U75" s="9"/>
      <c r="V75" s="32"/>
      <c r="W75" s="24"/>
      <c r="X75" s="10"/>
      <c r="Y75" s="10"/>
      <c r="Z75" s="10"/>
      <c r="AA75" s="14"/>
      <c r="AB75" s="40"/>
      <c r="AC75" s="279"/>
    </row>
    <row r="76" spans="1:29" s="1" customFormat="1" ht="25.5" customHeight="1" x14ac:dyDescent="0.25">
      <c r="A76" s="20" t="s">
        <v>13</v>
      </c>
      <c r="B76" s="11">
        <f>SUM(B66:B74)</f>
        <v>16</v>
      </c>
      <c r="C76" s="11">
        <f t="shared" ref="C76:AA76" si="9">SUM(C66:C74)</f>
        <v>9</v>
      </c>
      <c r="D76" s="11">
        <f t="shared" si="9"/>
        <v>18</v>
      </c>
      <c r="E76" s="11">
        <f t="shared" si="9"/>
        <v>17</v>
      </c>
      <c r="F76" s="11">
        <f t="shared" si="9"/>
        <v>9</v>
      </c>
      <c r="G76" s="11">
        <f t="shared" si="9"/>
        <v>11</v>
      </c>
      <c r="H76" s="11">
        <f t="shared" si="9"/>
        <v>14</v>
      </c>
      <c r="I76" s="11">
        <f t="shared" si="9"/>
        <v>17</v>
      </c>
      <c r="J76" s="11">
        <f t="shared" si="9"/>
        <v>17</v>
      </c>
      <c r="K76" s="11">
        <f t="shared" si="9"/>
        <v>12</v>
      </c>
      <c r="L76" s="11">
        <f t="shared" si="9"/>
        <v>12</v>
      </c>
      <c r="M76" s="11">
        <f t="shared" si="9"/>
        <v>19</v>
      </c>
      <c r="N76" s="11">
        <f t="shared" si="9"/>
        <v>14</v>
      </c>
      <c r="O76" s="11">
        <f t="shared" si="9"/>
        <v>15</v>
      </c>
      <c r="P76" s="11">
        <f t="shared" si="9"/>
        <v>17</v>
      </c>
      <c r="Q76" s="11">
        <f t="shared" si="9"/>
        <v>17</v>
      </c>
      <c r="R76" s="11">
        <f t="shared" si="9"/>
        <v>17</v>
      </c>
      <c r="S76" s="11">
        <f t="shared" si="9"/>
        <v>26</v>
      </c>
      <c r="T76" s="11">
        <f t="shared" si="9"/>
        <v>15</v>
      </c>
      <c r="U76" s="11">
        <f t="shared" si="9"/>
        <v>20</v>
      </c>
      <c r="V76" s="11">
        <f t="shared" si="9"/>
        <v>20</v>
      </c>
      <c r="W76" s="11">
        <f t="shared" si="9"/>
        <v>21</v>
      </c>
      <c r="X76" s="11">
        <f t="shared" si="9"/>
        <v>16</v>
      </c>
      <c r="Y76" s="11">
        <f t="shared" si="9"/>
        <v>16</v>
      </c>
      <c r="Z76" s="11">
        <f t="shared" si="9"/>
        <v>18</v>
      </c>
      <c r="AA76" s="11">
        <f t="shared" si="9"/>
        <v>16</v>
      </c>
      <c r="AB76" s="41">
        <f>SUM(AB66:AB74)</f>
        <v>419</v>
      </c>
      <c r="AC76" s="280"/>
    </row>
    <row r="78" spans="1:29" s="1" customFormat="1" ht="18.75" customHeight="1" x14ac:dyDescent="0.25">
      <c r="A78" s="15"/>
      <c r="B78" s="271" t="s">
        <v>14</v>
      </c>
      <c r="C78" s="272"/>
      <c r="D78" s="272"/>
      <c r="E78" s="273"/>
      <c r="F78" s="274" t="s">
        <v>15</v>
      </c>
      <c r="G78" s="272"/>
      <c r="H78" s="272"/>
      <c r="I78" s="275"/>
      <c r="J78" s="271" t="s">
        <v>16</v>
      </c>
      <c r="K78" s="272"/>
      <c r="L78" s="272"/>
      <c r="M78" s="273"/>
      <c r="N78" s="274" t="s">
        <v>17</v>
      </c>
      <c r="O78" s="272"/>
      <c r="P78" s="272"/>
      <c r="Q78" s="272"/>
      <c r="R78" s="275"/>
      <c r="S78" s="271" t="s">
        <v>18</v>
      </c>
      <c r="T78" s="272"/>
      <c r="U78" s="272"/>
      <c r="V78" s="273"/>
      <c r="W78" s="274" t="s">
        <v>19</v>
      </c>
      <c r="X78" s="272"/>
      <c r="Y78" s="272"/>
      <c r="Z78" s="272"/>
      <c r="AA78" s="275"/>
      <c r="AB78" s="4"/>
      <c r="AC78" s="278" t="s">
        <v>20</v>
      </c>
    </row>
    <row r="79" spans="1:29" s="1" customFormat="1" ht="18.75" customHeight="1" x14ac:dyDescent="0.25">
      <c r="A79" s="16" t="s">
        <v>7</v>
      </c>
      <c r="B79" s="7">
        <v>27</v>
      </c>
      <c r="C79" s="8">
        <v>28</v>
      </c>
      <c r="D79" s="8">
        <v>29</v>
      </c>
      <c r="E79" s="26">
        <v>30</v>
      </c>
      <c r="F79" s="21">
        <v>31</v>
      </c>
      <c r="G79" s="8">
        <v>32</v>
      </c>
      <c r="H79" s="8">
        <v>33</v>
      </c>
      <c r="I79" s="34">
        <v>34</v>
      </c>
      <c r="J79" s="7">
        <v>35</v>
      </c>
      <c r="K79" s="8">
        <v>36</v>
      </c>
      <c r="L79" s="8">
        <v>37</v>
      </c>
      <c r="M79" s="26">
        <v>38</v>
      </c>
      <c r="N79" s="21">
        <v>39</v>
      </c>
      <c r="O79" s="8">
        <v>40</v>
      </c>
      <c r="P79" s="8">
        <v>41</v>
      </c>
      <c r="Q79" s="8">
        <v>42</v>
      </c>
      <c r="R79" s="34">
        <v>43</v>
      </c>
      <c r="S79" s="7">
        <v>44</v>
      </c>
      <c r="T79" s="8">
        <v>45</v>
      </c>
      <c r="U79" s="8">
        <v>46</v>
      </c>
      <c r="V79" s="26">
        <v>47</v>
      </c>
      <c r="W79" s="21">
        <v>48</v>
      </c>
      <c r="X79" s="8">
        <v>49</v>
      </c>
      <c r="Y79" s="8">
        <v>50</v>
      </c>
      <c r="Z79" s="8">
        <v>51</v>
      </c>
      <c r="AA79" s="34">
        <v>52</v>
      </c>
      <c r="AB79" s="37" t="s">
        <v>11</v>
      </c>
      <c r="AC79" s="279"/>
    </row>
    <row r="80" spans="1:29" s="1" customFormat="1" ht="12" customHeight="1" x14ac:dyDescent="0.25">
      <c r="A80" s="17"/>
      <c r="B80" s="27"/>
      <c r="C80" s="5"/>
      <c r="D80" s="5"/>
      <c r="E80" s="28"/>
      <c r="F80" s="22"/>
      <c r="G80" s="6"/>
      <c r="H80" s="6"/>
      <c r="I80" s="13"/>
      <c r="J80" s="27"/>
      <c r="K80" s="5"/>
      <c r="L80" s="5"/>
      <c r="M80" s="28"/>
      <c r="N80" s="22"/>
      <c r="O80" s="6"/>
      <c r="P80" s="6"/>
      <c r="Q80" s="6"/>
      <c r="R80" s="13"/>
      <c r="S80" s="27"/>
      <c r="T80" s="5"/>
      <c r="U80" s="5"/>
      <c r="V80" s="28"/>
      <c r="W80" s="22"/>
      <c r="X80" s="6"/>
      <c r="Y80" s="6"/>
      <c r="Z80" s="6"/>
      <c r="AA80" s="13"/>
      <c r="AB80" s="38"/>
      <c r="AC80" s="279"/>
    </row>
    <row r="81" spans="1:29" s="1" customFormat="1" ht="18.75" customHeight="1" x14ac:dyDescent="0.25">
      <c r="A81" s="18" t="s">
        <v>148</v>
      </c>
      <c r="B81" s="29">
        <v>4</v>
      </c>
      <c r="C81" s="2">
        <v>4</v>
      </c>
      <c r="D81" s="2">
        <v>1</v>
      </c>
      <c r="E81" s="30">
        <v>4</v>
      </c>
      <c r="F81" s="23">
        <v>1</v>
      </c>
      <c r="G81" s="3">
        <v>1</v>
      </c>
      <c r="H81" s="3">
        <v>3</v>
      </c>
      <c r="I81" s="35">
        <v>4</v>
      </c>
      <c r="J81" s="29">
        <v>4</v>
      </c>
      <c r="K81" s="2">
        <v>2</v>
      </c>
      <c r="L81" s="2">
        <v>4</v>
      </c>
      <c r="M81" s="30">
        <v>6</v>
      </c>
      <c r="N81" s="23">
        <v>1</v>
      </c>
      <c r="O81" s="3">
        <v>3</v>
      </c>
      <c r="P81" s="3">
        <v>4</v>
      </c>
      <c r="Q81" s="3">
        <v>1</v>
      </c>
      <c r="R81" s="35">
        <v>1</v>
      </c>
      <c r="S81" s="29">
        <v>1</v>
      </c>
      <c r="T81" s="2">
        <v>2</v>
      </c>
      <c r="U81" s="2">
        <v>0</v>
      </c>
      <c r="V81" s="30">
        <v>2</v>
      </c>
      <c r="W81" s="23">
        <v>1</v>
      </c>
      <c r="X81" s="3">
        <v>1</v>
      </c>
      <c r="Y81" s="3">
        <v>6</v>
      </c>
      <c r="Z81" s="3">
        <v>2</v>
      </c>
      <c r="AA81" s="35">
        <v>2</v>
      </c>
      <c r="AB81" s="39">
        <f>SUM(B81:AA81)</f>
        <v>65</v>
      </c>
      <c r="AC81" s="279"/>
    </row>
    <row r="82" spans="1:29" s="1" customFormat="1" ht="18.75" customHeight="1" x14ac:dyDescent="0.25">
      <c r="A82" s="18" t="s">
        <v>148</v>
      </c>
      <c r="B82" s="29">
        <v>3</v>
      </c>
      <c r="C82" s="2">
        <v>2</v>
      </c>
      <c r="D82" s="2">
        <v>7</v>
      </c>
      <c r="E82" s="30">
        <v>9</v>
      </c>
      <c r="F82" s="23">
        <v>11</v>
      </c>
      <c r="G82" s="3">
        <v>2</v>
      </c>
      <c r="H82" s="3">
        <v>5</v>
      </c>
      <c r="I82" s="35">
        <v>7</v>
      </c>
      <c r="J82" s="29">
        <v>8</v>
      </c>
      <c r="K82" s="2">
        <v>6</v>
      </c>
      <c r="L82" s="2">
        <v>5</v>
      </c>
      <c r="M82" s="30">
        <v>7</v>
      </c>
      <c r="N82" s="23">
        <v>2</v>
      </c>
      <c r="O82" s="3">
        <v>8</v>
      </c>
      <c r="P82" s="3">
        <v>3</v>
      </c>
      <c r="Q82" s="3">
        <v>9</v>
      </c>
      <c r="R82" s="35">
        <v>10</v>
      </c>
      <c r="S82" s="29">
        <v>3</v>
      </c>
      <c r="T82" s="2">
        <v>2</v>
      </c>
      <c r="U82" s="2">
        <v>2</v>
      </c>
      <c r="V82" s="30">
        <v>7</v>
      </c>
      <c r="W82" s="23">
        <v>3</v>
      </c>
      <c r="X82" s="3">
        <v>3</v>
      </c>
      <c r="Y82" s="3">
        <v>2</v>
      </c>
      <c r="Z82" s="3">
        <v>1</v>
      </c>
      <c r="AA82" s="35">
        <v>7</v>
      </c>
      <c r="AB82" s="39">
        <f t="shared" ref="AB82:AB89" si="10">SUM(B82:AA82)</f>
        <v>134</v>
      </c>
      <c r="AC82" s="279"/>
    </row>
    <row r="83" spans="1:29" s="1" customFormat="1" ht="18.75" customHeight="1" x14ac:dyDescent="0.25">
      <c r="A83" s="18" t="s">
        <v>148</v>
      </c>
      <c r="B83" s="29">
        <v>0</v>
      </c>
      <c r="C83" s="2">
        <v>2</v>
      </c>
      <c r="D83" s="2">
        <v>0</v>
      </c>
      <c r="E83" s="30">
        <v>0</v>
      </c>
      <c r="F83" s="23">
        <v>0</v>
      </c>
      <c r="G83" s="3">
        <v>0</v>
      </c>
      <c r="H83" s="3">
        <v>0</v>
      </c>
      <c r="I83" s="35">
        <v>0</v>
      </c>
      <c r="J83" s="29">
        <v>0</v>
      </c>
      <c r="K83" s="2">
        <v>0</v>
      </c>
      <c r="L83" s="2">
        <v>0</v>
      </c>
      <c r="M83" s="30">
        <v>0</v>
      </c>
      <c r="N83" s="23">
        <v>0</v>
      </c>
      <c r="O83" s="3">
        <v>0</v>
      </c>
      <c r="P83" s="3">
        <v>0</v>
      </c>
      <c r="Q83" s="3">
        <v>0</v>
      </c>
      <c r="R83" s="35">
        <v>0</v>
      </c>
      <c r="S83" s="29">
        <v>0</v>
      </c>
      <c r="T83" s="2">
        <v>0</v>
      </c>
      <c r="U83" s="2">
        <v>0</v>
      </c>
      <c r="V83" s="30">
        <v>0</v>
      </c>
      <c r="W83" s="23">
        <v>0</v>
      </c>
      <c r="X83" s="3">
        <v>0</v>
      </c>
      <c r="Y83" s="3">
        <v>0</v>
      </c>
      <c r="Z83" s="3">
        <v>0</v>
      </c>
      <c r="AA83" s="35">
        <v>0</v>
      </c>
      <c r="AB83" s="39">
        <f t="shared" si="10"/>
        <v>2</v>
      </c>
      <c r="AC83" s="279"/>
    </row>
    <row r="84" spans="1:29" s="1" customFormat="1" ht="18.75" customHeight="1" x14ac:dyDescent="0.25">
      <c r="A84" s="18" t="s">
        <v>148</v>
      </c>
      <c r="B84" s="29">
        <v>4</v>
      </c>
      <c r="C84" s="2">
        <v>7</v>
      </c>
      <c r="D84" s="2">
        <v>3</v>
      </c>
      <c r="E84" s="30">
        <v>2</v>
      </c>
      <c r="F84" s="23">
        <v>6</v>
      </c>
      <c r="G84" s="3">
        <v>4</v>
      </c>
      <c r="H84" s="3">
        <v>6</v>
      </c>
      <c r="I84" s="35">
        <v>8</v>
      </c>
      <c r="J84" s="29">
        <v>6</v>
      </c>
      <c r="K84" s="2">
        <v>3</v>
      </c>
      <c r="L84" s="2">
        <v>7</v>
      </c>
      <c r="M84" s="30">
        <v>4</v>
      </c>
      <c r="N84" s="23">
        <v>5</v>
      </c>
      <c r="O84" s="3">
        <v>3</v>
      </c>
      <c r="P84" s="3">
        <v>4</v>
      </c>
      <c r="Q84" s="3">
        <v>5</v>
      </c>
      <c r="R84" s="35">
        <v>5</v>
      </c>
      <c r="S84" s="29">
        <v>2</v>
      </c>
      <c r="T84" s="2">
        <v>4</v>
      </c>
      <c r="U84" s="2">
        <v>4</v>
      </c>
      <c r="V84" s="30">
        <v>6</v>
      </c>
      <c r="W84" s="23">
        <v>4</v>
      </c>
      <c r="X84" s="3">
        <v>2</v>
      </c>
      <c r="Y84" s="3">
        <v>3</v>
      </c>
      <c r="Z84" s="3">
        <v>0</v>
      </c>
      <c r="AA84" s="35">
        <v>3</v>
      </c>
      <c r="AB84" s="39">
        <f t="shared" si="10"/>
        <v>110</v>
      </c>
      <c r="AC84" s="279"/>
    </row>
    <row r="85" spans="1:29" s="1" customFormat="1" ht="18.75" customHeight="1" x14ac:dyDescent="0.25">
      <c r="A85" s="18" t="s">
        <v>148</v>
      </c>
      <c r="B85" s="29">
        <v>0</v>
      </c>
      <c r="C85" s="2">
        <v>1</v>
      </c>
      <c r="D85" s="2">
        <v>2</v>
      </c>
      <c r="E85" s="30">
        <v>2</v>
      </c>
      <c r="F85" s="23">
        <v>1</v>
      </c>
      <c r="G85" s="3">
        <v>0</v>
      </c>
      <c r="H85" s="3">
        <v>1</v>
      </c>
      <c r="I85" s="35">
        <v>1</v>
      </c>
      <c r="J85" s="29">
        <v>1</v>
      </c>
      <c r="K85" s="2">
        <v>0</v>
      </c>
      <c r="L85" s="2">
        <v>0</v>
      </c>
      <c r="M85" s="30">
        <v>0</v>
      </c>
      <c r="N85" s="23">
        <v>0</v>
      </c>
      <c r="O85" s="3">
        <v>0</v>
      </c>
      <c r="P85" s="3">
        <v>0</v>
      </c>
      <c r="Q85" s="3">
        <v>1</v>
      </c>
      <c r="R85" s="35">
        <v>0</v>
      </c>
      <c r="S85" s="29">
        <v>0</v>
      </c>
      <c r="T85" s="2">
        <v>0</v>
      </c>
      <c r="U85" s="2">
        <v>1</v>
      </c>
      <c r="V85" s="30">
        <v>1</v>
      </c>
      <c r="W85" s="23">
        <v>3</v>
      </c>
      <c r="X85" s="3">
        <v>1</v>
      </c>
      <c r="Y85" s="3">
        <v>1</v>
      </c>
      <c r="Z85" s="3">
        <v>0</v>
      </c>
      <c r="AA85" s="35">
        <v>0</v>
      </c>
      <c r="AB85" s="39">
        <f t="shared" si="10"/>
        <v>17</v>
      </c>
      <c r="AC85" s="279"/>
    </row>
    <row r="86" spans="1:29" s="1" customFormat="1" ht="18.75" customHeight="1" x14ac:dyDescent="0.25">
      <c r="A86" s="18" t="s">
        <v>148</v>
      </c>
      <c r="B86" s="29">
        <v>4</v>
      </c>
      <c r="C86" s="2">
        <v>1</v>
      </c>
      <c r="D86" s="2">
        <v>2</v>
      </c>
      <c r="E86" s="30">
        <v>2</v>
      </c>
      <c r="F86" s="23">
        <v>1</v>
      </c>
      <c r="G86" s="3">
        <v>2</v>
      </c>
      <c r="H86" s="3">
        <v>4</v>
      </c>
      <c r="I86" s="35">
        <v>2</v>
      </c>
      <c r="J86" s="29">
        <v>4</v>
      </c>
      <c r="K86" s="2">
        <v>1</v>
      </c>
      <c r="L86" s="2">
        <v>1</v>
      </c>
      <c r="M86" s="30">
        <v>2</v>
      </c>
      <c r="N86" s="23">
        <v>2</v>
      </c>
      <c r="O86" s="3">
        <v>1</v>
      </c>
      <c r="P86" s="3">
        <v>1</v>
      </c>
      <c r="Q86" s="3">
        <v>0</v>
      </c>
      <c r="R86" s="35">
        <v>2</v>
      </c>
      <c r="S86" s="29">
        <v>3</v>
      </c>
      <c r="T86" s="2">
        <v>3</v>
      </c>
      <c r="U86" s="2">
        <v>0</v>
      </c>
      <c r="V86" s="30">
        <v>1</v>
      </c>
      <c r="W86" s="23">
        <v>2</v>
      </c>
      <c r="X86" s="3">
        <v>2</v>
      </c>
      <c r="Y86" s="3">
        <v>1</v>
      </c>
      <c r="Z86" s="3">
        <v>1</v>
      </c>
      <c r="AA86" s="35">
        <v>1</v>
      </c>
      <c r="AB86" s="39">
        <f t="shared" si="10"/>
        <v>46</v>
      </c>
      <c r="AC86" s="279"/>
    </row>
    <row r="87" spans="1:29" s="1" customFormat="1" ht="18.75" customHeight="1" x14ac:dyDescent="0.25">
      <c r="A87" s="18" t="s">
        <v>148</v>
      </c>
      <c r="B87" s="29">
        <v>0</v>
      </c>
      <c r="C87" s="2">
        <v>0</v>
      </c>
      <c r="D87" s="2">
        <v>0</v>
      </c>
      <c r="E87" s="30">
        <v>0</v>
      </c>
      <c r="F87" s="23">
        <v>0</v>
      </c>
      <c r="G87" s="3">
        <v>0</v>
      </c>
      <c r="H87" s="3">
        <v>0</v>
      </c>
      <c r="I87" s="35">
        <v>0</v>
      </c>
      <c r="J87" s="29">
        <v>0</v>
      </c>
      <c r="K87" s="2">
        <v>0</v>
      </c>
      <c r="L87" s="2">
        <v>0</v>
      </c>
      <c r="M87" s="30">
        <v>0</v>
      </c>
      <c r="N87" s="23">
        <v>0</v>
      </c>
      <c r="O87" s="3">
        <v>0</v>
      </c>
      <c r="P87" s="3">
        <v>0</v>
      </c>
      <c r="Q87" s="3">
        <v>0</v>
      </c>
      <c r="R87" s="35">
        <v>0</v>
      </c>
      <c r="S87" s="29">
        <v>0</v>
      </c>
      <c r="T87" s="2">
        <v>0</v>
      </c>
      <c r="U87" s="2">
        <v>0</v>
      </c>
      <c r="V87" s="30">
        <v>0</v>
      </c>
      <c r="W87" s="23">
        <v>0</v>
      </c>
      <c r="X87" s="3">
        <v>0</v>
      </c>
      <c r="Y87" s="3">
        <v>0</v>
      </c>
      <c r="Z87" s="3">
        <v>0</v>
      </c>
      <c r="AA87" s="35">
        <v>0</v>
      </c>
      <c r="AB87" s="39">
        <f t="shared" si="10"/>
        <v>0</v>
      </c>
      <c r="AC87" s="279"/>
    </row>
    <row r="88" spans="1:29" s="1" customFormat="1" ht="18.75" customHeight="1" x14ac:dyDescent="0.25">
      <c r="A88" s="18" t="s">
        <v>148</v>
      </c>
      <c r="B88" s="29">
        <v>1</v>
      </c>
      <c r="C88" s="2">
        <v>2</v>
      </c>
      <c r="D88" s="2">
        <v>1</v>
      </c>
      <c r="E88" s="30">
        <v>1</v>
      </c>
      <c r="F88" s="23">
        <v>1</v>
      </c>
      <c r="G88" s="3">
        <v>1</v>
      </c>
      <c r="H88" s="3">
        <v>1</v>
      </c>
      <c r="I88" s="35">
        <v>0</v>
      </c>
      <c r="J88" s="29">
        <v>0</v>
      </c>
      <c r="K88" s="2">
        <v>0</v>
      </c>
      <c r="L88" s="2">
        <v>1</v>
      </c>
      <c r="M88" s="30">
        <v>0</v>
      </c>
      <c r="N88" s="23">
        <v>0</v>
      </c>
      <c r="O88" s="3">
        <v>1</v>
      </c>
      <c r="P88" s="3">
        <v>0</v>
      </c>
      <c r="Q88" s="3">
        <v>1</v>
      </c>
      <c r="R88" s="35">
        <v>1</v>
      </c>
      <c r="S88" s="29">
        <v>0</v>
      </c>
      <c r="T88" s="2">
        <v>1</v>
      </c>
      <c r="U88" s="2">
        <v>0</v>
      </c>
      <c r="V88" s="30">
        <v>0</v>
      </c>
      <c r="W88" s="23">
        <v>0</v>
      </c>
      <c r="X88" s="3">
        <v>0</v>
      </c>
      <c r="Y88" s="3">
        <v>0</v>
      </c>
      <c r="Z88" s="3">
        <v>0</v>
      </c>
      <c r="AA88" s="35">
        <v>0</v>
      </c>
      <c r="AB88" s="39">
        <f t="shared" si="10"/>
        <v>13</v>
      </c>
      <c r="AC88" s="279"/>
    </row>
    <row r="89" spans="1:29" s="1" customFormat="1" ht="18.75" customHeight="1" x14ac:dyDescent="0.25">
      <c r="A89" s="18" t="s">
        <v>148</v>
      </c>
      <c r="B89" s="31">
        <v>0</v>
      </c>
      <c r="C89" s="9">
        <v>1</v>
      </c>
      <c r="D89" s="9">
        <v>0</v>
      </c>
      <c r="E89" s="32">
        <v>0</v>
      </c>
      <c r="F89" s="24">
        <v>0</v>
      </c>
      <c r="G89" s="10">
        <v>0</v>
      </c>
      <c r="H89" s="10">
        <v>0</v>
      </c>
      <c r="I89" s="14">
        <v>0</v>
      </c>
      <c r="J89" s="31">
        <v>0</v>
      </c>
      <c r="K89" s="9">
        <v>0</v>
      </c>
      <c r="L89" s="9">
        <v>0</v>
      </c>
      <c r="M89" s="32">
        <v>0</v>
      </c>
      <c r="N89" s="24">
        <v>0</v>
      </c>
      <c r="O89" s="10">
        <v>0</v>
      </c>
      <c r="P89" s="10">
        <v>0</v>
      </c>
      <c r="Q89" s="10">
        <v>0</v>
      </c>
      <c r="R89" s="14">
        <v>0</v>
      </c>
      <c r="S89" s="31">
        <v>0</v>
      </c>
      <c r="T89" s="9">
        <v>0</v>
      </c>
      <c r="U89" s="9">
        <v>0</v>
      </c>
      <c r="V89" s="32">
        <v>0</v>
      </c>
      <c r="W89" s="24">
        <v>0</v>
      </c>
      <c r="X89" s="10">
        <v>0</v>
      </c>
      <c r="Y89" s="10">
        <v>0</v>
      </c>
      <c r="Z89" s="10">
        <v>0</v>
      </c>
      <c r="AA89" s="14">
        <v>0</v>
      </c>
      <c r="AB89" s="39">
        <f t="shared" si="10"/>
        <v>1</v>
      </c>
      <c r="AC89" s="279"/>
    </row>
    <row r="90" spans="1:29" s="1" customFormat="1" ht="12" customHeight="1" x14ac:dyDescent="0.25">
      <c r="A90" s="19"/>
      <c r="B90" s="31"/>
      <c r="C90" s="9"/>
      <c r="D90" s="9"/>
      <c r="E90" s="32"/>
      <c r="F90" s="24"/>
      <c r="G90" s="10"/>
      <c r="H90" s="10"/>
      <c r="I90" s="14"/>
      <c r="J90" s="31"/>
      <c r="K90" s="9"/>
      <c r="L90" s="9"/>
      <c r="M90" s="32"/>
      <c r="N90" s="24"/>
      <c r="O90" s="10"/>
      <c r="P90" s="10"/>
      <c r="Q90" s="10"/>
      <c r="R90" s="14"/>
      <c r="S90" s="31"/>
      <c r="T90" s="9"/>
      <c r="U90" s="9"/>
      <c r="V90" s="32"/>
      <c r="W90" s="24"/>
      <c r="X90" s="10"/>
      <c r="Y90" s="10"/>
      <c r="Z90" s="10"/>
      <c r="AA90" s="14"/>
      <c r="AB90" s="40"/>
      <c r="AC90" s="279"/>
    </row>
    <row r="91" spans="1:29" s="1" customFormat="1" ht="25.5" customHeight="1" x14ac:dyDescent="0.25">
      <c r="A91" s="20" t="s">
        <v>13</v>
      </c>
      <c r="B91" s="11">
        <f>SUM(B81:B89)</f>
        <v>16</v>
      </c>
      <c r="C91" s="11">
        <f t="shared" ref="C91:AA91" si="11">SUM(C81:C89)</f>
        <v>20</v>
      </c>
      <c r="D91" s="11">
        <f t="shared" si="11"/>
        <v>16</v>
      </c>
      <c r="E91" s="11">
        <f t="shared" si="11"/>
        <v>20</v>
      </c>
      <c r="F91" s="11">
        <f t="shared" si="11"/>
        <v>21</v>
      </c>
      <c r="G91" s="11">
        <f t="shared" si="11"/>
        <v>10</v>
      </c>
      <c r="H91" s="11">
        <f t="shared" si="11"/>
        <v>20</v>
      </c>
      <c r="I91" s="11">
        <f t="shared" si="11"/>
        <v>22</v>
      </c>
      <c r="J91" s="11">
        <f t="shared" si="11"/>
        <v>23</v>
      </c>
      <c r="K91" s="11">
        <f t="shared" si="11"/>
        <v>12</v>
      </c>
      <c r="L91" s="11">
        <f t="shared" si="11"/>
        <v>18</v>
      </c>
      <c r="M91" s="11">
        <f t="shared" si="11"/>
        <v>19</v>
      </c>
      <c r="N91" s="11">
        <f t="shared" si="11"/>
        <v>10</v>
      </c>
      <c r="O91" s="11">
        <f t="shared" si="11"/>
        <v>16</v>
      </c>
      <c r="P91" s="11">
        <f t="shared" si="11"/>
        <v>12</v>
      </c>
      <c r="Q91" s="11">
        <f t="shared" si="11"/>
        <v>17</v>
      </c>
      <c r="R91" s="11">
        <f t="shared" si="11"/>
        <v>19</v>
      </c>
      <c r="S91" s="11">
        <f t="shared" si="11"/>
        <v>9</v>
      </c>
      <c r="T91" s="11">
        <f t="shared" si="11"/>
        <v>12</v>
      </c>
      <c r="U91" s="11">
        <f t="shared" si="11"/>
        <v>7</v>
      </c>
      <c r="V91" s="11">
        <f t="shared" si="11"/>
        <v>17</v>
      </c>
      <c r="W91" s="11">
        <f t="shared" si="11"/>
        <v>13</v>
      </c>
      <c r="X91" s="11">
        <f t="shared" si="11"/>
        <v>9</v>
      </c>
      <c r="Y91" s="11">
        <f t="shared" si="11"/>
        <v>13</v>
      </c>
      <c r="Z91" s="11">
        <f t="shared" si="11"/>
        <v>4</v>
      </c>
      <c r="AA91" s="11">
        <f t="shared" si="11"/>
        <v>13</v>
      </c>
      <c r="AB91" s="41">
        <f>SUM(AB81:AB89)</f>
        <v>388</v>
      </c>
      <c r="AC91" s="280"/>
    </row>
    <row r="92" spans="1:29" ht="21" customHeight="1" x14ac:dyDescent="0.25">
      <c r="A92" s="270" t="s">
        <v>24</v>
      </c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</row>
    <row r="93" spans="1:29" ht="14.1" customHeight="1" x14ac:dyDescent="0.25"/>
    <row r="94" spans="1:29" s="1" customFormat="1" ht="18.75" customHeight="1" x14ac:dyDescent="0.25">
      <c r="A94" s="15"/>
      <c r="B94" s="271" t="s">
        <v>1</v>
      </c>
      <c r="C94" s="272"/>
      <c r="D94" s="272"/>
      <c r="E94" s="273"/>
      <c r="F94" s="274" t="s">
        <v>2</v>
      </c>
      <c r="G94" s="272"/>
      <c r="H94" s="272"/>
      <c r="I94" s="275"/>
      <c r="J94" s="271" t="s">
        <v>3</v>
      </c>
      <c r="K94" s="272"/>
      <c r="L94" s="272"/>
      <c r="M94" s="273"/>
      <c r="N94" s="274" t="s">
        <v>4</v>
      </c>
      <c r="O94" s="272"/>
      <c r="P94" s="272"/>
      <c r="Q94" s="272"/>
      <c r="R94" s="275"/>
      <c r="S94" s="271" t="s">
        <v>5</v>
      </c>
      <c r="T94" s="272"/>
      <c r="U94" s="272"/>
      <c r="V94" s="273"/>
      <c r="W94" s="276" t="s">
        <v>6</v>
      </c>
      <c r="X94" s="277"/>
      <c r="Y94" s="277"/>
      <c r="Z94" s="277"/>
      <c r="AA94" s="277"/>
      <c r="AB94" s="4"/>
      <c r="AC94" s="278" t="s">
        <v>12</v>
      </c>
    </row>
    <row r="95" spans="1:29" s="1" customFormat="1" ht="18.75" customHeight="1" x14ac:dyDescent="0.25">
      <c r="A95" s="16" t="s">
        <v>7</v>
      </c>
      <c r="B95" s="7">
        <v>1</v>
      </c>
      <c r="C95" s="8">
        <v>2</v>
      </c>
      <c r="D95" s="8">
        <v>3</v>
      </c>
      <c r="E95" s="26">
        <v>4</v>
      </c>
      <c r="F95" s="21">
        <v>5</v>
      </c>
      <c r="G95" s="8">
        <v>6</v>
      </c>
      <c r="H95" s="8">
        <v>7</v>
      </c>
      <c r="I95" s="34">
        <v>8</v>
      </c>
      <c r="J95" s="7">
        <v>9</v>
      </c>
      <c r="K95" s="8">
        <v>10</v>
      </c>
      <c r="L95" s="8">
        <v>11</v>
      </c>
      <c r="M95" s="26">
        <v>12</v>
      </c>
      <c r="N95" s="21">
        <v>13</v>
      </c>
      <c r="O95" s="8">
        <v>14</v>
      </c>
      <c r="P95" s="8">
        <v>15</v>
      </c>
      <c r="Q95" s="8">
        <v>16</v>
      </c>
      <c r="R95" s="34">
        <v>17</v>
      </c>
      <c r="S95" s="7">
        <v>18</v>
      </c>
      <c r="T95" s="8">
        <v>19</v>
      </c>
      <c r="U95" s="8">
        <v>20</v>
      </c>
      <c r="V95" s="26">
        <v>21</v>
      </c>
      <c r="W95" s="21">
        <v>22</v>
      </c>
      <c r="X95" s="8">
        <v>23</v>
      </c>
      <c r="Y95" s="8">
        <v>24</v>
      </c>
      <c r="Z95" s="8">
        <v>25</v>
      </c>
      <c r="AA95" s="34">
        <v>26</v>
      </c>
      <c r="AB95" s="37" t="s">
        <v>11</v>
      </c>
      <c r="AC95" s="279"/>
    </row>
    <row r="96" spans="1:29" s="1" customFormat="1" ht="12" customHeight="1" x14ac:dyDescent="0.25">
      <c r="A96" s="17"/>
      <c r="B96" s="27"/>
      <c r="C96" s="5"/>
      <c r="D96" s="5"/>
      <c r="E96" s="28"/>
      <c r="F96" s="22"/>
      <c r="G96" s="6"/>
      <c r="H96" s="6"/>
      <c r="I96" s="13"/>
      <c r="J96" s="27"/>
      <c r="K96" s="5"/>
      <c r="L96" s="5"/>
      <c r="M96" s="28"/>
      <c r="N96" s="22"/>
      <c r="O96" s="6"/>
      <c r="P96" s="6"/>
      <c r="Q96" s="6"/>
      <c r="R96" s="13"/>
      <c r="S96" s="27"/>
      <c r="T96" s="5"/>
      <c r="U96" s="5"/>
      <c r="V96" s="28"/>
      <c r="W96" s="22"/>
      <c r="X96" s="6"/>
      <c r="Y96" s="6"/>
      <c r="Z96" s="6"/>
      <c r="AA96" s="13"/>
      <c r="AB96" s="38"/>
      <c r="AC96" s="279"/>
    </row>
    <row r="97" spans="1:29" s="1" customFormat="1" ht="18.75" customHeight="1" x14ac:dyDescent="0.25">
      <c r="A97" s="18" t="s">
        <v>148</v>
      </c>
      <c r="B97" s="29">
        <v>3</v>
      </c>
      <c r="C97" s="2">
        <v>2</v>
      </c>
      <c r="D97" s="2">
        <v>1</v>
      </c>
      <c r="E97" s="30">
        <v>4</v>
      </c>
      <c r="F97" s="23">
        <v>0</v>
      </c>
      <c r="G97" s="3">
        <v>2</v>
      </c>
      <c r="H97" s="3">
        <v>7</v>
      </c>
      <c r="I97" s="35">
        <v>2</v>
      </c>
      <c r="J97" s="29">
        <v>0</v>
      </c>
      <c r="K97" s="2">
        <v>1</v>
      </c>
      <c r="L97" s="2">
        <v>1</v>
      </c>
      <c r="M97" s="30">
        <v>3</v>
      </c>
      <c r="N97" s="23">
        <v>5</v>
      </c>
      <c r="O97" s="3">
        <v>3</v>
      </c>
      <c r="P97" s="3">
        <v>5</v>
      </c>
      <c r="Q97" s="3">
        <v>3</v>
      </c>
      <c r="R97" s="35">
        <v>5</v>
      </c>
      <c r="S97" s="29">
        <v>4</v>
      </c>
      <c r="T97" s="2">
        <v>5</v>
      </c>
      <c r="U97" s="2">
        <v>6</v>
      </c>
      <c r="V97" s="30">
        <v>2</v>
      </c>
      <c r="W97" s="23">
        <v>1</v>
      </c>
      <c r="X97" s="3">
        <v>6</v>
      </c>
      <c r="Y97" s="3">
        <v>2</v>
      </c>
      <c r="Z97" s="3">
        <v>6</v>
      </c>
      <c r="AA97" s="35">
        <v>1</v>
      </c>
      <c r="AB97" s="39">
        <f>SUM(B97:AA97)</f>
        <v>80</v>
      </c>
      <c r="AC97" s="279"/>
    </row>
    <row r="98" spans="1:29" s="1" customFormat="1" ht="18.75" customHeight="1" x14ac:dyDescent="0.25">
      <c r="A98" s="18" t="s">
        <v>148</v>
      </c>
      <c r="B98" s="29">
        <v>3</v>
      </c>
      <c r="C98" s="2">
        <v>7</v>
      </c>
      <c r="D98" s="2">
        <v>3</v>
      </c>
      <c r="E98" s="30">
        <v>7</v>
      </c>
      <c r="F98" s="23">
        <v>7</v>
      </c>
      <c r="G98" s="3">
        <v>2</v>
      </c>
      <c r="H98" s="3">
        <v>5</v>
      </c>
      <c r="I98" s="35">
        <v>10</v>
      </c>
      <c r="J98" s="29">
        <v>5</v>
      </c>
      <c r="K98" s="2">
        <v>5</v>
      </c>
      <c r="L98" s="2">
        <v>5</v>
      </c>
      <c r="M98" s="30">
        <v>4</v>
      </c>
      <c r="N98" s="23">
        <v>4</v>
      </c>
      <c r="O98" s="3">
        <v>4</v>
      </c>
      <c r="P98" s="3">
        <v>2</v>
      </c>
      <c r="Q98" s="3">
        <v>2</v>
      </c>
      <c r="R98" s="35">
        <v>2</v>
      </c>
      <c r="S98" s="29">
        <v>7</v>
      </c>
      <c r="T98" s="2">
        <v>6</v>
      </c>
      <c r="U98" s="2">
        <v>5</v>
      </c>
      <c r="V98" s="30">
        <v>5</v>
      </c>
      <c r="W98" s="23">
        <v>2</v>
      </c>
      <c r="X98" s="3">
        <v>9</v>
      </c>
      <c r="Y98" s="3">
        <v>4</v>
      </c>
      <c r="Z98" s="3">
        <v>5</v>
      </c>
      <c r="AA98" s="35">
        <v>7</v>
      </c>
      <c r="AB98" s="39">
        <f t="shared" ref="AB98:AB105" si="12">SUM(B98:AA98)</f>
        <v>127</v>
      </c>
      <c r="AC98" s="279"/>
    </row>
    <row r="99" spans="1:29" s="1" customFormat="1" ht="18.75" customHeight="1" x14ac:dyDescent="0.25">
      <c r="A99" s="18" t="s">
        <v>148</v>
      </c>
      <c r="B99" s="29">
        <v>0</v>
      </c>
      <c r="C99" s="2">
        <v>0</v>
      </c>
      <c r="D99" s="2">
        <v>0</v>
      </c>
      <c r="E99" s="30">
        <v>0</v>
      </c>
      <c r="F99" s="23">
        <v>0</v>
      </c>
      <c r="G99" s="3">
        <v>0</v>
      </c>
      <c r="H99" s="3">
        <v>0</v>
      </c>
      <c r="I99" s="35">
        <v>0</v>
      </c>
      <c r="J99" s="29">
        <v>0</v>
      </c>
      <c r="K99" s="2">
        <v>6</v>
      </c>
      <c r="L99" s="2">
        <v>1</v>
      </c>
      <c r="M99" s="30">
        <v>4</v>
      </c>
      <c r="N99" s="23">
        <v>4</v>
      </c>
      <c r="O99" s="3">
        <v>3</v>
      </c>
      <c r="P99" s="3">
        <v>4</v>
      </c>
      <c r="Q99" s="3">
        <v>5</v>
      </c>
      <c r="R99" s="35">
        <v>1</v>
      </c>
      <c r="S99" s="29">
        <v>2</v>
      </c>
      <c r="T99" s="2">
        <v>2</v>
      </c>
      <c r="U99" s="2">
        <v>2</v>
      </c>
      <c r="V99" s="30">
        <v>1</v>
      </c>
      <c r="W99" s="23">
        <v>2</v>
      </c>
      <c r="X99" s="3">
        <v>1</v>
      </c>
      <c r="Y99" s="3">
        <v>3</v>
      </c>
      <c r="Z99" s="3">
        <v>3</v>
      </c>
      <c r="AA99" s="35">
        <v>1</v>
      </c>
      <c r="AB99" s="39">
        <f t="shared" si="12"/>
        <v>45</v>
      </c>
      <c r="AC99" s="279"/>
    </row>
    <row r="100" spans="1:29" s="1" customFormat="1" ht="18.75" customHeight="1" x14ac:dyDescent="0.25">
      <c r="A100" s="18" t="s">
        <v>148</v>
      </c>
      <c r="B100" s="29">
        <v>8</v>
      </c>
      <c r="C100" s="2">
        <v>4</v>
      </c>
      <c r="D100" s="2">
        <v>4</v>
      </c>
      <c r="E100" s="30">
        <v>3</v>
      </c>
      <c r="F100" s="23">
        <v>7</v>
      </c>
      <c r="G100" s="3">
        <v>9</v>
      </c>
      <c r="H100" s="3">
        <v>4</v>
      </c>
      <c r="I100" s="35">
        <v>3</v>
      </c>
      <c r="J100" s="29">
        <v>2</v>
      </c>
      <c r="K100" s="2">
        <v>6</v>
      </c>
      <c r="L100" s="2">
        <v>4</v>
      </c>
      <c r="M100" s="30">
        <v>3</v>
      </c>
      <c r="N100" s="23">
        <v>2</v>
      </c>
      <c r="O100" s="3">
        <v>5</v>
      </c>
      <c r="P100" s="3">
        <v>9</v>
      </c>
      <c r="Q100" s="3">
        <v>6</v>
      </c>
      <c r="R100" s="35">
        <v>1</v>
      </c>
      <c r="S100" s="29">
        <v>5</v>
      </c>
      <c r="T100" s="2">
        <v>4</v>
      </c>
      <c r="U100" s="2">
        <v>4</v>
      </c>
      <c r="V100" s="30">
        <v>4</v>
      </c>
      <c r="W100" s="23">
        <v>2</v>
      </c>
      <c r="X100" s="3">
        <v>1</v>
      </c>
      <c r="Y100" s="3">
        <v>5</v>
      </c>
      <c r="Z100" s="3">
        <v>6</v>
      </c>
      <c r="AA100" s="35">
        <v>3</v>
      </c>
      <c r="AB100" s="39">
        <f t="shared" si="12"/>
        <v>114</v>
      </c>
      <c r="AC100" s="279"/>
    </row>
    <row r="101" spans="1:29" s="1" customFormat="1" ht="18.75" customHeight="1" x14ac:dyDescent="0.25">
      <c r="A101" s="18" t="s">
        <v>148</v>
      </c>
      <c r="B101" s="29">
        <v>0</v>
      </c>
      <c r="C101" s="2">
        <v>0</v>
      </c>
      <c r="D101" s="2">
        <v>5</v>
      </c>
      <c r="E101" s="30">
        <v>1</v>
      </c>
      <c r="F101" s="23">
        <v>0</v>
      </c>
      <c r="G101" s="3">
        <v>0</v>
      </c>
      <c r="H101" s="3">
        <v>1</v>
      </c>
      <c r="I101" s="35">
        <v>2</v>
      </c>
      <c r="J101" s="29">
        <v>1</v>
      </c>
      <c r="K101" s="2">
        <v>3</v>
      </c>
      <c r="L101" s="2">
        <v>5</v>
      </c>
      <c r="M101" s="30">
        <v>1</v>
      </c>
      <c r="N101" s="23">
        <v>2</v>
      </c>
      <c r="O101" s="3">
        <v>1</v>
      </c>
      <c r="P101" s="3">
        <v>0</v>
      </c>
      <c r="Q101" s="3">
        <v>5</v>
      </c>
      <c r="R101" s="35">
        <v>0</v>
      </c>
      <c r="S101" s="29">
        <v>2</v>
      </c>
      <c r="T101" s="2">
        <v>1</v>
      </c>
      <c r="U101" s="2">
        <v>2</v>
      </c>
      <c r="V101" s="30">
        <v>0</v>
      </c>
      <c r="W101" s="23">
        <v>3</v>
      </c>
      <c r="X101" s="3">
        <v>0</v>
      </c>
      <c r="Y101" s="3">
        <v>1</v>
      </c>
      <c r="Z101" s="3">
        <v>1</v>
      </c>
      <c r="AA101" s="35">
        <v>1</v>
      </c>
      <c r="AB101" s="39">
        <f t="shared" si="12"/>
        <v>38</v>
      </c>
      <c r="AC101" s="279"/>
    </row>
    <row r="102" spans="1:29" s="1" customFormat="1" ht="18.75" customHeight="1" x14ac:dyDescent="0.25">
      <c r="A102" s="18" t="s">
        <v>148</v>
      </c>
      <c r="B102" s="29">
        <v>1</v>
      </c>
      <c r="C102" s="2">
        <v>1</v>
      </c>
      <c r="D102" s="2">
        <v>1</v>
      </c>
      <c r="E102" s="30">
        <v>1</v>
      </c>
      <c r="F102" s="23">
        <v>2</v>
      </c>
      <c r="G102" s="3">
        <v>1</v>
      </c>
      <c r="H102" s="3">
        <v>2</v>
      </c>
      <c r="I102" s="35">
        <v>0</v>
      </c>
      <c r="J102" s="29">
        <v>0</v>
      </c>
      <c r="K102" s="2">
        <v>0</v>
      </c>
      <c r="L102" s="2">
        <v>1</v>
      </c>
      <c r="M102" s="30">
        <v>0</v>
      </c>
      <c r="N102" s="23">
        <v>0</v>
      </c>
      <c r="O102" s="3">
        <v>1</v>
      </c>
      <c r="P102" s="3">
        <v>2</v>
      </c>
      <c r="Q102" s="3">
        <v>0</v>
      </c>
      <c r="R102" s="35">
        <v>1</v>
      </c>
      <c r="S102" s="29">
        <v>0</v>
      </c>
      <c r="T102" s="2">
        <v>0</v>
      </c>
      <c r="U102" s="2">
        <v>0</v>
      </c>
      <c r="V102" s="30">
        <v>0</v>
      </c>
      <c r="W102" s="23">
        <v>1</v>
      </c>
      <c r="X102" s="3">
        <v>0</v>
      </c>
      <c r="Y102" s="3">
        <v>0</v>
      </c>
      <c r="Z102" s="3">
        <v>0</v>
      </c>
      <c r="AA102" s="35">
        <v>0</v>
      </c>
      <c r="AB102" s="39">
        <f t="shared" si="12"/>
        <v>15</v>
      </c>
      <c r="AC102" s="279"/>
    </row>
    <row r="103" spans="1:29" s="1" customFormat="1" ht="18.75" customHeight="1" x14ac:dyDescent="0.25">
      <c r="A103" s="18" t="s">
        <v>148</v>
      </c>
      <c r="B103" s="29">
        <v>0</v>
      </c>
      <c r="C103" s="2">
        <v>0</v>
      </c>
      <c r="D103" s="2">
        <v>1</v>
      </c>
      <c r="E103" s="30">
        <v>2</v>
      </c>
      <c r="F103" s="23">
        <v>1</v>
      </c>
      <c r="G103" s="3">
        <v>0</v>
      </c>
      <c r="H103" s="3">
        <v>3</v>
      </c>
      <c r="I103" s="35">
        <v>0</v>
      </c>
      <c r="J103" s="29">
        <v>1</v>
      </c>
      <c r="K103" s="2">
        <v>1</v>
      </c>
      <c r="L103" s="2">
        <v>0</v>
      </c>
      <c r="M103" s="30">
        <v>3</v>
      </c>
      <c r="N103" s="23">
        <v>0</v>
      </c>
      <c r="O103" s="3">
        <v>0</v>
      </c>
      <c r="P103" s="3">
        <v>2</v>
      </c>
      <c r="Q103" s="3">
        <v>1</v>
      </c>
      <c r="R103" s="35">
        <v>0</v>
      </c>
      <c r="S103" s="29">
        <v>0</v>
      </c>
      <c r="T103" s="2">
        <v>0</v>
      </c>
      <c r="U103" s="2">
        <v>1</v>
      </c>
      <c r="V103" s="30">
        <v>0</v>
      </c>
      <c r="W103" s="23">
        <v>0</v>
      </c>
      <c r="X103" s="3">
        <v>0</v>
      </c>
      <c r="Y103" s="3">
        <v>0</v>
      </c>
      <c r="Z103" s="3">
        <v>0</v>
      </c>
      <c r="AA103" s="35">
        <v>0</v>
      </c>
      <c r="AB103" s="39">
        <f t="shared" si="12"/>
        <v>16</v>
      </c>
      <c r="AC103" s="279"/>
    </row>
    <row r="104" spans="1:29" s="1" customFormat="1" ht="18.75" customHeight="1" x14ac:dyDescent="0.25">
      <c r="A104" s="18" t="s">
        <v>148</v>
      </c>
      <c r="B104" s="29">
        <v>0</v>
      </c>
      <c r="C104" s="2">
        <v>0</v>
      </c>
      <c r="D104" s="2">
        <v>0</v>
      </c>
      <c r="E104" s="30">
        <v>0</v>
      </c>
      <c r="F104" s="23">
        <v>0</v>
      </c>
      <c r="G104" s="3">
        <v>0</v>
      </c>
      <c r="H104" s="3">
        <v>0</v>
      </c>
      <c r="I104" s="35">
        <v>1</v>
      </c>
      <c r="J104" s="29">
        <v>0</v>
      </c>
      <c r="K104" s="2">
        <v>0</v>
      </c>
      <c r="L104" s="2">
        <v>0</v>
      </c>
      <c r="M104" s="30">
        <v>0</v>
      </c>
      <c r="N104" s="23">
        <v>0</v>
      </c>
      <c r="O104" s="3">
        <v>1</v>
      </c>
      <c r="P104" s="3">
        <v>1</v>
      </c>
      <c r="Q104" s="3">
        <v>0</v>
      </c>
      <c r="R104" s="35">
        <v>1</v>
      </c>
      <c r="S104" s="29">
        <v>0</v>
      </c>
      <c r="T104" s="2">
        <v>0</v>
      </c>
      <c r="U104" s="2">
        <v>1</v>
      </c>
      <c r="V104" s="30">
        <v>0</v>
      </c>
      <c r="W104" s="23">
        <v>0</v>
      </c>
      <c r="X104" s="3">
        <v>1</v>
      </c>
      <c r="Y104" s="3">
        <v>0</v>
      </c>
      <c r="Z104" s="3">
        <v>1</v>
      </c>
      <c r="AA104" s="35">
        <v>0</v>
      </c>
      <c r="AB104" s="39">
        <f t="shared" si="12"/>
        <v>7</v>
      </c>
      <c r="AC104" s="279"/>
    </row>
    <row r="105" spans="1:29" s="1" customFormat="1" ht="18.75" customHeight="1" x14ac:dyDescent="0.25">
      <c r="A105" s="18" t="s">
        <v>148</v>
      </c>
      <c r="B105" s="31">
        <v>0</v>
      </c>
      <c r="C105" s="9">
        <v>0</v>
      </c>
      <c r="D105" s="9">
        <v>0</v>
      </c>
      <c r="E105" s="32">
        <v>0</v>
      </c>
      <c r="F105" s="24">
        <v>0</v>
      </c>
      <c r="G105" s="10">
        <v>0</v>
      </c>
      <c r="H105" s="10">
        <v>0</v>
      </c>
      <c r="I105" s="14">
        <v>0</v>
      </c>
      <c r="J105" s="31">
        <v>0</v>
      </c>
      <c r="K105" s="9">
        <v>0</v>
      </c>
      <c r="L105" s="9">
        <v>0</v>
      </c>
      <c r="M105" s="32">
        <v>0</v>
      </c>
      <c r="N105" s="24">
        <v>0</v>
      </c>
      <c r="O105" s="10">
        <v>0</v>
      </c>
      <c r="P105" s="10">
        <v>0</v>
      </c>
      <c r="Q105" s="10">
        <v>0</v>
      </c>
      <c r="R105" s="14">
        <v>0</v>
      </c>
      <c r="S105" s="31">
        <v>0</v>
      </c>
      <c r="T105" s="9">
        <v>0</v>
      </c>
      <c r="U105" s="9">
        <v>0</v>
      </c>
      <c r="V105" s="32">
        <v>0</v>
      </c>
      <c r="W105" s="24">
        <v>0</v>
      </c>
      <c r="X105" s="10">
        <v>0</v>
      </c>
      <c r="Y105" s="10">
        <v>0</v>
      </c>
      <c r="Z105" s="10">
        <v>0</v>
      </c>
      <c r="AA105" s="14">
        <v>0</v>
      </c>
      <c r="AB105" s="42">
        <f t="shared" si="12"/>
        <v>0</v>
      </c>
      <c r="AC105" s="279"/>
    </row>
    <row r="106" spans="1:29" s="1" customFormat="1" ht="12" customHeight="1" x14ac:dyDescent="0.25">
      <c r="A106" s="19"/>
      <c r="B106" s="31"/>
      <c r="C106" s="9"/>
      <c r="D106" s="9"/>
      <c r="E106" s="32"/>
      <c r="F106" s="24"/>
      <c r="G106" s="10"/>
      <c r="H106" s="10"/>
      <c r="I106" s="14"/>
      <c r="J106" s="31"/>
      <c r="K106" s="9"/>
      <c r="L106" s="9"/>
      <c r="M106" s="32"/>
      <c r="N106" s="24"/>
      <c r="O106" s="10"/>
      <c r="P106" s="10"/>
      <c r="Q106" s="10"/>
      <c r="R106" s="14"/>
      <c r="S106" s="31"/>
      <c r="T106" s="9"/>
      <c r="U106" s="9"/>
      <c r="V106" s="32"/>
      <c r="W106" s="24"/>
      <c r="X106" s="10"/>
      <c r="Y106" s="10"/>
      <c r="Z106" s="10"/>
      <c r="AA106" s="14"/>
      <c r="AB106" s="40"/>
      <c r="AC106" s="279"/>
    </row>
    <row r="107" spans="1:29" s="1" customFormat="1" ht="25.5" customHeight="1" x14ac:dyDescent="0.25">
      <c r="A107" s="20" t="s">
        <v>13</v>
      </c>
      <c r="B107" s="11">
        <f>SUM(B97:B105)</f>
        <v>15</v>
      </c>
      <c r="C107" s="11">
        <f t="shared" ref="C107:AA107" si="13">SUM(C97:C105)</f>
        <v>14</v>
      </c>
      <c r="D107" s="11">
        <f t="shared" si="13"/>
        <v>15</v>
      </c>
      <c r="E107" s="11">
        <f t="shared" si="13"/>
        <v>18</v>
      </c>
      <c r="F107" s="11">
        <f t="shared" si="13"/>
        <v>17</v>
      </c>
      <c r="G107" s="11">
        <f t="shared" si="13"/>
        <v>14</v>
      </c>
      <c r="H107" s="11">
        <f t="shared" si="13"/>
        <v>22</v>
      </c>
      <c r="I107" s="11">
        <f t="shared" si="13"/>
        <v>18</v>
      </c>
      <c r="J107" s="11">
        <f t="shared" si="13"/>
        <v>9</v>
      </c>
      <c r="K107" s="11">
        <f t="shared" si="13"/>
        <v>22</v>
      </c>
      <c r="L107" s="11">
        <f t="shared" si="13"/>
        <v>17</v>
      </c>
      <c r="M107" s="11">
        <f t="shared" si="13"/>
        <v>18</v>
      </c>
      <c r="N107" s="11">
        <f t="shared" si="13"/>
        <v>17</v>
      </c>
      <c r="O107" s="11">
        <f t="shared" si="13"/>
        <v>18</v>
      </c>
      <c r="P107" s="11">
        <f t="shared" si="13"/>
        <v>25</v>
      </c>
      <c r="Q107" s="11">
        <f t="shared" si="13"/>
        <v>22</v>
      </c>
      <c r="R107" s="11">
        <f t="shared" si="13"/>
        <v>11</v>
      </c>
      <c r="S107" s="11">
        <f t="shared" si="13"/>
        <v>20</v>
      </c>
      <c r="T107" s="11">
        <f t="shared" si="13"/>
        <v>18</v>
      </c>
      <c r="U107" s="11">
        <f t="shared" si="13"/>
        <v>21</v>
      </c>
      <c r="V107" s="11">
        <f t="shared" si="13"/>
        <v>12</v>
      </c>
      <c r="W107" s="11">
        <f t="shared" si="13"/>
        <v>11</v>
      </c>
      <c r="X107" s="11">
        <f t="shared" si="13"/>
        <v>18</v>
      </c>
      <c r="Y107" s="11">
        <f t="shared" si="13"/>
        <v>15</v>
      </c>
      <c r="Z107" s="11">
        <f t="shared" si="13"/>
        <v>22</v>
      </c>
      <c r="AA107" s="11">
        <f t="shared" si="13"/>
        <v>13</v>
      </c>
      <c r="AB107" s="41">
        <f>SUM(AB97:AB105)</f>
        <v>442</v>
      </c>
      <c r="AC107" s="280"/>
    </row>
    <row r="109" spans="1:29" s="1" customFormat="1" ht="18.75" customHeight="1" x14ac:dyDescent="0.25">
      <c r="A109" s="15"/>
      <c r="B109" s="271" t="s">
        <v>14</v>
      </c>
      <c r="C109" s="272"/>
      <c r="D109" s="272"/>
      <c r="E109" s="273"/>
      <c r="F109" s="274" t="s">
        <v>15</v>
      </c>
      <c r="G109" s="272"/>
      <c r="H109" s="272"/>
      <c r="I109" s="275"/>
      <c r="J109" s="271" t="s">
        <v>16</v>
      </c>
      <c r="K109" s="272"/>
      <c r="L109" s="272"/>
      <c r="M109" s="273"/>
      <c r="N109" s="274" t="s">
        <v>17</v>
      </c>
      <c r="O109" s="272"/>
      <c r="P109" s="272"/>
      <c r="Q109" s="272"/>
      <c r="R109" s="275"/>
      <c r="S109" s="271" t="s">
        <v>18</v>
      </c>
      <c r="T109" s="272"/>
      <c r="U109" s="272"/>
      <c r="V109" s="273"/>
      <c r="W109" s="274" t="s">
        <v>19</v>
      </c>
      <c r="X109" s="272"/>
      <c r="Y109" s="272"/>
      <c r="Z109" s="272"/>
      <c r="AA109" s="275"/>
      <c r="AB109" s="4"/>
      <c r="AC109" s="278" t="s">
        <v>20</v>
      </c>
    </row>
    <row r="110" spans="1:29" s="1" customFormat="1" ht="18.75" customHeight="1" x14ac:dyDescent="0.25">
      <c r="A110" s="16" t="s">
        <v>7</v>
      </c>
      <c r="B110" s="7">
        <v>27</v>
      </c>
      <c r="C110" s="8">
        <v>28</v>
      </c>
      <c r="D110" s="8">
        <v>29</v>
      </c>
      <c r="E110" s="26">
        <v>30</v>
      </c>
      <c r="F110" s="21">
        <v>31</v>
      </c>
      <c r="G110" s="8">
        <v>32</v>
      </c>
      <c r="H110" s="8">
        <v>33</v>
      </c>
      <c r="I110" s="34">
        <v>34</v>
      </c>
      <c r="J110" s="7">
        <v>35</v>
      </c>
      <c r="K110" s="8">
        <v>36</v>
      </c>
      <c r="L110" s="8">
        <v>37</v>
      </c>
      <c r="M110" s="26">
        <v>38</v>
      </c>
      <c r="N110" s="21">
        <v>39</v>
      </c>
      <c r="O110" s="8">
        <v>40</v>
      </c>
      <c r="P110" s="8">
        <v>41</v>
      </c>
      <c r="Q110" s="8">
        <v>42</v>
      </c>
      <c r="R110" s="34">
        <v>43</v>
      </c>
      <c r="S110" s="7">
        <v>44</v>
      </c>
      <c r="T110" s="8">
        <v>45</v>
      </c>
      <c r="U110" s="8">
        <v>46</v>
      </c>
      <c r="V110" s="26">
        <v>47</v>
      </c>
      <c r="W110" s="21">
        <v>48</v>
      </c>
      <c r="X110" s="8">
        <v>49</v>
      </c>
      <c r="Y110" s="8">
        <v>50</v>
      </c>
      <c r="Z110" s="8">
        <v>51</v>
      </c>
      <c r="AA110" s="34">
        <v>52</v>
      </c>
      <c r="AB110" s="37" t="s">
        <v>11</v>
      </c>
      <c r="AC110" s="279"/>
    </row>
    <row r="111" spans="1:29" s="1" customFormat="1" ht="12" customHeight="1" x14ac:dyDescent="0.25">
      <c r="A111" s="17"/>
      <c r="B111" s="27"/>
      <c r="C111" s="5"/>
      <c r="D111" s="5"/>
      <c r="E111" s="28"/>
      <c r="F111" s="22"/>
      <c r="G111" s="6"/>
      <c r="H111" s="6"/>
      <c r="I111" s="13"/>
      <c r="J111" s="27"/>
      <c r="K111" s="5"/>
      <c r="L111" s="5"/>
      <c r="M111" s="28"/>
      <c r="N111" s="22"/>
      <c r="O111" s="6"/>
      <c r="P111" s="6"/>
      <c r="Q111" s="6"/>
      <c r="R111" s="13"/>
      <c r="S111" s="27"/>
      <c r="T111" s="5"/>
      <c r="U111" s="5"/>
      <c r="V111" s="28"/>
      <c r="W111" s="22"/>
      <c r="X111" s="6"/>
      <c r="Y111" s="6"/>
      <c r="Z111" s="6"/>
      <c r="AA111" s="13"/>
      <c r="AB111" s="38"/>
      <c r="AC111" s="279"/>
    </row>
    <row r="112" spans="1:29" s="1" customFormat="1" ht="18.75" customHeight="1" x14ac:dyDescent="0.25">
      <c r="A112" s="18" t="s">
        <v>148</v>
      </c>
      <c r="B112" s="29">
        <v>2</v>
      </c>
      <c r="C112" s="2">
        <v>5</v>
      </c>
      <c r="D112" s="2">
        <v>5</v>
      </c>
      <c r="E112" s="30">
        <v>7</v>
      </c>
      <c r="F112" s="23">
        <v>5</v>
      </c>
      <c r="G112" s="3">
        <v>9</v>
      </c>
      <c r="H112" s="3">
        <v>5</v>
      </c>
      <c r="I112" s="35">
        <v>6</v>
      </c>
      <c r="J112" s="29">
        <v>5</v>
      </c>
      <c r="K112" s="2">
        <v>7</v>
      </c>
      <c r="L112" s="2">
        <v>3</v>
      </c>
      <c r="M112" s="30">
        <v>4</v>
      </c>
      <c r="N112" s="23">
        <v>2</v>
      </c>
      <c r="O112" s="3">
        <v>3</v>
      </c>
      <c r="P112" s="3">
        <v>2</v>
      </c>
      <c r="Q112" s="3">
        <v>5</v>
      </c>
      <c r="R112" s="35">
        <v>1</v>
      </c>
      <c r="S112" s="29">
        <v>0</v>
      </c>
      <c r="T112" s="2">
        <v>1</v>
      </c>
      <c r="U112" s="2">
        <v>0</v>
      </c>
      <c r="V112" s="30">
        <v>0</v>
      </c>
      <c r="W112" s="23">
        <v>0</v>
      </c>
      <c r="X112" s="3">
        <v>1</v>
      </c>
      <c r="Y112" s="3">
        <v>1</v>
      </c>
      <c r="Z112" s="3">
        <v>1</v>
      </c>
      <c r="AA112" s="35">
        <v>2</v>
      </c>
      <c r="AB112" s="39">
        <f>SUM(B112:AA112)</f>
        <v>82</v>
      </c>
      <c r="AC112" s="279"/>
    </row>
    <row r="113" spans="1:29" s="1" customFormat="1" ht="18.75" customHeight="1" x14ac:dyDescent="0.25">
      <c r="A113" s="18" t="s">
        <v>148</v>
      </c>
      <c r="B113" s="29">
        <v>7</v>
      </c>
      <c r="C113" s="2">
        <v>5</v>
      </c>
      <c r="D113" s="2">
        <v>8</v>
      </c>
      <c r="E113" s="30">
        <v>6</v>
      </c>
      <c r="F113" s="23">
        <v>7</v>
      </c>
      <c r="G113" s="3">
        <v>7</v>
      </c>
      <c r="H113" s="3">
        <v>3</v>
      </c>
      <c r="I113" s="35">
        <v>12</v>
      </c>
      <c r="J113" s="29">
        <v>11</v>
      </c>
      <c r="K113" s="2">
        <v>7</v>
      </c>
      <c r="L113" s="2">
        <v>7</v>
      </c>
      <c r="M113" s="30">
        <v>8</v>
      </c>
      <c r="N113" s="23">
        <v>4</v>
      </c>
      <c r="O113" s="3">
        <v>8</v>
      </c>
      <c r="P113" s="3">
        <v>2</v>
      </c>
      <c r="Q113" s="3">
        <v>5</v>
      </c>
      <c r="R113" s="35">
        <v>4</v>
      </c>
      <c r="S113" s="29">
        <v>2</v>
      </c>
      <c r="T113" s="2">
        <v>1</v>
      </c>
      <c r="U113" s="2">
        <v>7</v>
      </c>
      <c r="V113" s="30">
        <v>2</v>
      </c>
      <c r="W113" s="23">
        <v>5</v>
      </c>
      <c r="X113" s="3">
        <v>4</v>
      </c>
      <c r="Y113" s="3">
        <v>3</v>
      </c>
      <c r="Z113" s="3">
        <v>0</v>
      </c>
      <c r="AA113" s="35">
        <v>3</v>
      </c>
      <c r="AB113" s="39">
        <f t="shared" ref="AB113:AB120" si="14">SUM(B113:AA113)</f>
        <v>138</v>
      </c>
      <c r="AC113" s="279"/>
    </row>
    <row r="114" spans="1:29" s="1" customFormat="1" ht="18.75" customHeight="1" x14ac:dyDescent="0.25">
      <c r="A114" s="18" t="s">
        <v>148</v>
      </c>
      <c r="B114" s="29">
        <v>2</v>
      </c>
      <c r="C114" s="2">
        <v>0</v>
      </c>
      <c r="D114" s="2">
        <v>7</v>
      </c>
      <c r="E114" s="30">
        <v>1</v>
      </c>
      <c r="F114" s="23">
        <v>2</v>
      </c>
      <c r="G114" s="3">
        <v>2</v>
      </c>
      <c r="H114" s="3">
        <v>0</v>
      </c>
      <c r="I114" s="35">
        <v>4</v>
      </c>
      <c r="J114" s="29">
        <v>4</v>
      </c>
      <c r="K114" s="2">
        <v>5</v>
      </c>
      <c r="L114" s="2">
        <v>3</v>
      </c>
      <c r="M114" s="30">
        <v>2</v>
      </c>
      <c r="N114" s="23">
        <v>2</v>
      </c>
      <c r="O114" s="3">
        <v>2</v>
      </c>
      <c r="P114" s="3">
        <v>0</v>
      </c>
      <c r="Q114" s="3">
        <v>4</v>
      </c>
      <c r="R114" s="35">
        <v>2</v>
      </c>
      <c r="S114" s="29">
        <v>0</v>
      </c>
      <c r="T114" s="2">
        <v>2</v>
      </c>
      <c r="U114" s="2">
        <v>0</v>
      </c>
      <c r="V114" s="30">
        <v>2</v>
      </c>
      <c r="W114" s="23">
        <v>0</v>
      </c>
      <c r="X114" s="3">
        <v>0</v>
      </c>
      <c r="Y114" s="3">
        <v>2</v>
      </c>
      <c r="Z114" s="3">
        <v>0</v>
      </c>
      <c r="AA114" s="35">
        <v>0</v>
      </c>
      <c r="AB114" s="39">
        <f t="shared" si="14"/>
        <v>48</v>
      </c>
      <c r="AC114" s="279"/>
    </row>
    <row r="115" spans="1:29" s="1" customFormat="1" ht="18.75" customHeight="1" x14ac:dyDescent="0.25">
      <c r="A115" s="18" t="s">
        <v>148</v>
      </c>
      <c r="B115" s="29">
        <v>6</v>
      </c>
      <c r="C115" s="2">
        <v>2</v>
      </c>
      <c r="D115" s="2">
        <v>4</v>
      </c>
      <c r="E115" s="30">
        <v>9</v>
      </c>
      <c r="F115" s="23">
        <v>5</v>
      </c>
      <c r="G115" s="3">
        <v>2</v>
      </c>
      <c r="H115" s="3">
        <v>2</v>
      </c>
      <c r="I115" s="35">
        <v>2</v>
      </c>
      <c r="J115" s="29">
        <v>6</v>
      </c>
      <c r="K115" s="2">
        <v>7</v>
      </c>
      <c r="L115" s="2">
        <v>1</v>
      </c>
      <c r="M115" s="30">
        <v>3</v>
      </c>
      <c r="N115" s="23">
        <v>3</v>
      </c>
      <c r="O115" s="3">
        <v>7</v>
      </c>
      <c r="P115" s="3">
        <v>1</v>
      </c>
      <c r="Q115" s="3">
        <v>4</v>
      </c>
      <c r="R115" s="35">
        <v>7</v>
      </c>
      <c r="S115" s="29">
        <v>2</v>
      </c>
      <c r="T115" s="2">
        <v>5</v>
      </c>
      <c r="U115" s="2">
        <v>5</v>
      </c>
      <c r="V115" s="30">
        <v>0</v>
      </c>
      <c r="W115" s="23">
        <v>2</v>
      </c>
      <c r="X115" s="3">
        <v>2</v>
      </c>
      <c r="Y115" s="3">
        <v>1</v>
      </c>
      <c r="Z115" s="3">
        <v>1</v>
      </c>
      <c r="AA115" s="35">
        <v>0</v>
      </c>
      <c r="AB115" s="39">
        <f t="shared" si="14"/>
        <v>89</v>
      </c>
      <c r="AC115" s="279"/>
    </row>
    <row r="116" spans="1:29" s="1" customFormat="1" ht="18.75" customHeight="1" x14ac:dyDescent="0.25">
      <c r="A116" s="18" t="s">
        <v>148</v>
      </c>
      <c r="B116" s="29">
        <v>0</v>
      </c>
      <c r="C116" s="2">
        <v>1</v>
      </c>
      <c r="D116" s="2">
        <v>0</v>
      </c>
      <c r="E116" s="30">
        <v>0</v>
      </c>
      <c r="F116" s="23">
        <v>1</v>
      </c>
      <c r="G116" s="3">
        <v>0</v>
      </c>
      <c r="H116" s="3">
        <v>1</v>
      </c>
      <c r="I116" s="35">
        <v>0</v>
      </c>
      <c r="J116" s="29">
        <v>0</v>
      </c>
      <c r="K116" s="2">
        <v>0</v>
      </c>
      <c r="L116" s="2">
        <v>2</v>
      </c>
      <c r="M116" s="30">
        <v>0</v>
      </c>
      <c r="N116" s="23">
        <v>0</v>
      </c>
      <c r="O116" s="3">
        <v>0</v>
      </c>
      <c r="P116" s="3">
        <v>1</v>
      </c>
      <c r="Q116" s="3">
        <v>2</v>
      </c>
      <c r="R116" s="35">
        <v>2</v>
      </c>
      <c r="S116" s="29">
        <v>1</v>
      </c>
      <c r="T116" s="2">
        <v>1</v>
      </c>
      <c r="U116" s="2">
        <v>0</v>
      </c>
      <c r="V116" s="30">
        <v>1</v>
      </c>
      <c r="W116" s="23">
        <v>1</v>
      </c>
      <c r="X116" s="3">
        <v>0</v>
      </c>
      <c r="Y116" s="3">
        <v>0</v>
      </c>
      <c r="Z116" s="3">
        <v>0</v>
      </c>
      <c r="AA116" s="35">
        <v>0</v>
      </c>
      <c r="AB116" s="39">
        <f t="shared" si="14"/>
        <v>14</v>
      </c>
      <c r="AC116" s="279"/>
    </row>
    <row r="117" spans="1:29" s="1" customFormat="1" ht="18.75" customHeight="1" x14ac:dyDescent="0.25">
      <c r="A117" s="18" t="s">
        <v>148</v>
      </c>
      <c r="B117" s="29">
        <v>0</v>
      </c>
      <c r="C117" s="2">
        <v>2</v>
      </c>
      <c r="D117" s="2">
        <v>1</v>
      </c>
      <c r="E117" s="30">
        <v>3</v>
      </c>
      <c r="F117" s="23">
        <v>0</v>
      </c>
      <c r="G117" s="3">
        <v>2</v>
      </c>
      <c r="H117" s="3">
        <v>0</v>
      </c>
      <c r="I117" s="35">
        <v>1</v>
      </c>
      <c r="J117" s="29">
        <v>1</v>
      </c>
      <c r="K117" s="2">
        <v>2</v>
      </c>
      <c r="L117" s="2">
        <v>3</v>
      </c>
      <c r="M117" s="30">
        <v>1</v>
      </c>
      <c r="N117" s="23">
        <v>4</v>
      </c>
      <c r="O117" s="3">
        <v>0</v>
      </c>
      <c r="P117" s="3">
        <v>1</v>
      </c>
      <c r="Q117" s="3">
        <v>1</v>
      </c>
      <c r="R117" s="35">
        <v>0</v>
      </c>
      <c r="S117" s="29">
        <v>4</v>
      </c>
      <c r="T117" s="2">
        <v>3</v>
      </c>
      <c r="U117" s="2">
        <v>2</v>
      </c>
      <c r="V117" s="30">
        <v>1</v>
      </c>
      <c r="W117" s="23">
        <v>1</v>
      </c>
      <c r="X117" s="3">
        <v>2</v>
      </c>
      <c r="Y117" s="3">
        <v>1</v>
      </c>
      <c r="Z117" s="3">
        <v>0</v>
      </c>
      <c r="AA117" s="35">
        <v>2</v>
      </c>
      <c r="AB117" s="39">
        <f t="shared" si="14"/>
        <v>38</v>
      </c>
      <c r="AC117" s="279"/>
    </row>
    <row r="118" spans="1:29" s="1" customFormat="1" ht="18.75" customHeight="1" x14ac:dyDescent="0.25">
      <c r="A118" s="18" t="s">
        <v>148</v>
      </c>
      <c r="B118" s="29">
        <v>0</v>
      </c>
      <c r="C118" s="2">
        <v>5</v>
      </c>
      <c r="D118" s="2">
        <v>1</v>
      </c>
      <c r="E118" s="30">
        <v>1</v>
      </c>
      <c r="F118" s="23">
        <v>0</v>
      </c>
      <c r="G118" s="3">
        <v>1</v>
      </c>
      <c r="H118" s="3">
        <v>0</v>
      </c>
      <c r="I118" s="35">
        <v>1</v>
      </c>
      <c r="J118" s="29">
        <v>0</v>
      </c>
      <c r="K118" s="2">
        <v>0</v>
      </c>
      <c r="L118" s="2">
        <v>0</v>
      </c>
      <c r="M118" s="30">
        <v>0</v>
      </c>
      <c r="N118" s="23">
        <v>0</v>
      </c>
      <c r="O118" s="3">
        <v>1</v>
      </c>
      <c r="P118" s="3">
        <v>2</v>
      </c>
      <c r="Q118" s="3">
        <v>3</v>
      </c>
      <c r="R118" s="35">
        <v>0</v>
      </c>
      <c r="S118" s="29">
        <v>1</v>
      </c>
      <c r="T118" s="2">
        <v>1</v>
      </c>
      <c r="U118" s="2">
        <v>0</v>
      </c>
      <c r="V118" s="30">
        <v>0</v>
      </c>
      <c r="W118" s="23">
        <v>3</v>
      </c>
      <c r="X118" s="3">
        <v>0</v>
      </c>
      <c r="Y118" s="3">
        <v>0</v>
      </c>
      <c r="Z118" s="3">
        <v>0</v>
      </c>
      <c r="AA118" s="35">
        <v>1</v>
      </c>
      <c r="AB118" s="39">
        <f t="shared" si="14"/>
        <v>21</v>
      </c>
      <c r="AC118" s="279"/>
    </row>
    <row r="119" spans="1:29" s="1" customFormat="1" ht="18.75" customHeight="1" x14ac:dyDescent="0.25">
      <c r="A119" s="18" t="s">
        <v>148</v>
      </c>
      <c r="B119" s="29">
        <v>0</v>
      </c>
      <c r="C119" s="2">
        <v>0</v>
      </c>
      <c r="D119" s="2">
        <v>0</v>
      </c>
      <c r="E119" s="30">
        <v>0</v>
      </c>
      <c r="F119" s="23">
        <v>1</v>
      </c>
      <c r="G119" s="3">
        <v>1</v>
      </c>
      <c r="H119" s="3">
        <v>0</v>
      </c>
      <c r="I119" s="35">
        <v>1</v>
      </c>
      <c r="J119" s="29">
        <v>0</v>
      </c>
      <c r="K119" s="2">
        <v>0</v>
      </c>
      <c r="L119" s="2">
        <v>0</v>
      </c>
      <c r="M119" s="30">
        <v>0</v>
      </c>
      <c r="N119" s="23">
        <v>0</v>
      </c>
      <c r="O119" s="3">
        <v>0</v>
      </c>
      <c r="P119" s="3">
        <v>0</v>
      </c>
      <c r="Q119" s="3">
        <v>0</v>
      </c>
      <c r="R119" s="35">
        <v>0</v>
      </c>
      <c r="S119" s="29">
        <v>1</v>
      </c>
      <c r="T119" s="2">
        <v>0</v>
      </c>
      <c r="U119" s="2">
        <v>0</v>
      </c>
      <c r="V119" s="30">
        <v>0</v>
      </c>
      <c r="W119" s="23">
        <v>0</v>
      </c>
      <c r="X119" s="3">
        <v>0</v>
      </c>
      <c r="Y119" s="3">
        <v>0</v>
      </c>
      <c r="Z119" s="3">
        <v>0</v>
      </c>
      <c r="AA119" s="35">
        <v>0</v>
      </c>
      <c r="AB119" s="39">
        <f t="shared" si="14"/>
        <v>4</v>
      </c>
      <c r="AC119" s="279"/>
    </row>
    <row r="120" spans="1:29" s="1" customFormat="1" ht="18.75" customHeight="1" x14ac:dyDescent="0.25">
      <c r="A120" s="18" t="s">
        <v>148</v>
      </c>
      <c r="B120" s="31">
        <v>0</v>
      </c>
      <c r="C120" s="9">
        <v>0</v>
      </c>
      <c r="D120" s="9">
        <v>0</v>
      </c>
      <c r="E120" s="32">
        <v>0</v>
      </c>
      <c r="F120" s="24">
        <v>0</v>
      </c>
      <c r="G120" s="10">
        <v>0</v>
      </c>
      <c r="H120" s="10">
        <v>0</v>
      </c>
      <c r="I120" s="14">
        <v>0</v>
      </c>
      <c r="J120" s="31">
        <v>0</v>
      </c>
      <c r="K120" s="9">
        <v>0</v>
      </c>
      <c r="L120" s="9">
        <v>0</v>
      </c>
      <c r="M120" s="32">
        <v>0</v>
      </c>
      <c r="N120" s="24">
        <v>0</v>
      </c>
      <c r="O120" s="10">
        <v>0</v>
      </c>
      <c r="P120" s="10">
        <v>0</v>
      </c>
      <c r="Q120" s="10">
        <v>0</v>
      </c>
      <c r="R120" s="14">
        <v>0</v>
      </c>
      <c r="S120" s="31">
        <v>0</v>
      </c>
      <c r="T120" s="9">
        <v>0</v>
      </c>
      <c r="U120" s="9">
        <v>0</v>
      </c>
      <c r="V120" s="32">
        <v>0</v>
      </c>
      <c r="W120" s="24">
        <v>0</v>
      </c>
      <c r="X120" s="10">
        <v>0</v>
      </c>
      <c r="Y120" s="10">
        <v>0</v>
      </c>
      <c r="Z120" s="10">
        <v>0</v>
      </c>
      <c r="AA120" s="14">
        <v>0</v>
      </c>
      <c r="AB120" s="39">
        <f t="shared" si="14"/>
        <v>0</v>
      </c>
      <c r="AC120" s="279"/>
    </row>
    <row r="121" spans="1:29" s="1" customFormat="1" ht="12" customHeight="1" x14ac:dyDescent="0.25">
      <c r="A121" s="19"/>
      <c r="B121" s="31"/>
      <c r="C121" s="9"/>
      <c r="D121" s="9"/>
      <c r="E121" s="32"/>
      <c r="F121" s="24"/>
      <c r="G121" s="10"/>
      <c r="H121" s="10"/>
      <c r="I121" s="14"/>
      <c r="J121" s="31"/>
      <c r="K121" s="9"/>
      <c r="L121" s="9"/>
      <c r="M121" s="32"/>
      <c r="N121" s="24"/>
      <c r="O121" s="10"/>
      <c r="P121" s="10"/>
      <c r="Q121" s="10"/>
      <c r="R121" s="14"/>
      <c r="S121" s="31"/>
      <c r="T121" s="9"/>
      <c r="U121" s="9"/>
      <c r="V121" s="32"/>
      <c r="W121" s="24"/>
      <c r="X121" s="10"/>
      <c r="Y121" s="10"/>
      <c r="Z121" s="10"/>
      <c r="AA121" s="14"/>
      <c r="AB121" s="40"/>
      <c r="AC121" s="279"/>
    </row>
    <row r="122" spans="1:29" s="1" customFormat="1" ht="25.5" customHeight="1" x14ac:dyDescent="0.25">
      <c r="A122" s="20" t="s">
        <v>13</v>
      </c>
      <c r="B122" s="11">
        <f>SUM(B112:B120)</f>
        <v>17</v>
      </c>
      <c r="C122" s="11">
        <f t="shared" ref="C122:AA122" si="15">SUM(C112:C120)</f>
        <v>20</v>
      </c>
      <c r="D122" s="11">
        <f t="shared" si="15"/>
        <v>26</v>
      </c>
      <c r="E122" s="11">
        <f t="shared" si="15"/>
        <v>27</v>
      </c>
      <c r="F122" s="11">
        <f t="shared" si="15"/>
        <v>21</v>
      </c>
      <c r="G122" s="11">
        <f t="shared" si="15"/>
        <v>24</v>
      </c>
      <c r="H122" s="11">
        <f t="shared" si="15"/>
        <v>11</v>
      </c>
      <c r="I122" s="11">
        <f t="shared" si="15"/>
        <v>27</v>
      </c>
      <c r="J122" s="11">
        <f t="shared" si="15"/>
        <v>27</v>
      </c>
      <c r="K122" s="11">
        <f t="shared" si="15"/>
        <v>28</v>
      </c>
      <c r="L122" s="11">
        <f t="shared" si="15"/>
        <v>19</v>
      </c>
      <c r="M122" s="11">
        <f t="shared" si="15"/>
        <v>18</v>
      </c>
      <c r="N122" s="11">
        <f t="shared" si="15"/>
        <v>15</v>
      </c>
      <c r="O122" s="11">
        <f t="shared" si="15"/>
        <v>21</v>
      </c>
      <c r="P122" s="11">
        <f t="shared" si="15"/>
        <v>9</v>
      </c>
      <c r="Q122" s="11">
        <f t="shared" si="15"/>
        <v>24</v>
      </c>
      <c r="R122" s="11">
        <f t="shared" si="15"/>
        <v>16</v>
      </c>
      <c r="S122" s="11">
        <f t="shared" si="15"/>
        <v>11</v>
      </c>
      <c r="T122" s="11">
        <f t="shared" si="15"/>
        <v>14</v>
      </c>
      <c r="U122" s="11">
        <f t="shared" si="15"/>
        <v>14</v>
      </c>
      <c r="V122" s="11">
        <f t="shared" si="15"/>
        <v>6</v>
      </c>
      <c r="W122" s="11">
        <f t="shared" si="15"/>
        <v>12</v>
      </c>
      <c r="X122" s="11">
        <f t="shared" si="15"/>
        <v>9</v>
      </c>
      <c r="Y122" s="11">
        <f t="shared" si="15"/>
        <v>8</v>
      </c>
      <c r="Z122" s="11">
        <f t="shared" si="15"/>
        <v>2</v>
      </c>
      <c r="AA122" s="11">
        <f t="shared" si="15"/>
        <v>8</v>
      </c>
      <c r="AB122" s="41">
        <f>SUM(AB112:AB120)</f>
        <v>434</v>
      </c>
      <c r="AC122" s="280"/>
    </row>
    <row r="123" spans="1:29" ht="21" customHeight="1" x14ac:dyDescent="0.25">
      <c r="A123" s="270" t="s">
        <v>25</v>
      </c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</row>
    <row r="124" spans="1:29" ht="14.1" customHeight="1" x14ac:dyDescent="0.25"/>
    <row r="125" spans="1:29" s="1" customFormat="1" ht="18.75" customHeight="1" x14ac:dyDescent="0.25">
      <c r="A125" s="15"/>
      <c r="B125" s="271" t="s">
        <v>1</v>
      </c>
      <c r="C125" s="272"/>
      <c r="D125" s="272"/>
      <c r="E125" s="273"/>
      <c r="F125" s="274" t="s">
        <v>2</v>
      </c>
      <c r="G125" s="272"/>
      <c r="H125" s="272"/>
      <c r="I125" s="275"/>
      <c r="J125" s="271" t="s">
        <v>3</v>
      </c>
      <c r="K125" s="272"/>
      <c r="L125" s="272"/>
      <c r="M125" s="273"/>
      <c r="N125" s="274" t="s">
        <v>4</v>
      </c>
      <c r="O125" s="272"/>
      <c r="P125" s="272"/>
      <c r="Q125" s="272"/>
      <c r="R125" s="275"/>
      <c r="S125" s="271" t="s">
        <v>5</v>
      </c>
      <c r="T125" s="272"/>
      <c r="U125" s="272"/>
      <c r="V125" s="273"/>
      <c r="W125" s="276" t="s">
        <v>6</v>
      </c>
      <c r="X125" s="277"/>
      <c r="Y125" s="277"/>
      <c r="Z125" s="277"/>
      <c r="AA125" s="277"/>
      <c r="AB125" s="4"/>
      <c r="AC125" s="278" t="s">
        <v>12</v>
      </c>
    </row>
    <row r="126" spans="1:29" s="1" customFormat="1" ht="18.75" customHeight="1" x14ac:dyDescent="0.25">
      <c r="A126" s="16" t="s">
        <v>7</v>
      </c>
      <c r="B126" s="7">
        <v>1</v>
      </c>
      <c r="C126" s="8">
        <v>2</v>
      </c>
      <c r="D126" s="8">
        <v>3</v>
      </c>
      <c r="E126" s="26">
        <v>4</v>
      </c>
      <c r="F126" s="21">
        <v>5</v>
      </c>
      <c r="G126" s="8">
        <v>6</v>
      </c>
      <c r="H126" s="8">
        <v>7</v>
      </c>
      <c r="I126" s="34">
        <v>8</v>
      </c>
      <c r="J126" s="7">
        <v>9</v>
      </c>
      <c r="K126" s="8">
        <v>10</v>
      </c>
      <c r="L126" s="8">
        <v>11</v>
      </c>
      <c r="M126" s="26">
        <v>12</v>
      </c>
      <c r="N126" s="21">
        <v>13</v>
      </c>
      <c r="O126" s="8">
        <v>14</v>
      </c>
      <c r="P126" s="8">
        <v>15</v>
      </c>
      <c r="Q126" s="8">
        <v>16</v>
      </c>
      <c r="R126" s="34">
        <v>17</v>
      </c>
      <c r="S126" s="7">
        <v>18</v>
      </c>
      <c r="T126" s="8">
        <v>19</v>
      </c>
      <c r="U126" s="8">
        <v>20</v>
      </c>
      <c r="V126" s="26">
        <v>21</v>
      </c>
      <c r="W126" s="21">
        <v>22</v>
      </c>
      <c r="X126" s="8">
        <v>23</v>
      </c>
      <c r="Y126" s="8">
        <v>24</v>
      </c>
      <c r="Z126" s="8">
        <v>25</v>
      </c>
      <c r="AA126" s="34">
        <v>26</v>
      </c>
      <c r="AB126" s="37" t="s">
        <v>11</v>
      </c>
      <c r="AC126" s="279"/>
    </row>
    <row r="127" spans="1:29" s="1" customFormat="1" ht="12" customHeight="1" x14ac:dyDescent="0.25">
      <c r="A127" s="17"/>
      <c r="B127" s="27"/>
      <c r="C127" s="5"/>
      <c r="D127" s="5"/>
      <c r="E127" s="28"/>
      <c r="F127" s="22"/>
      <c r="G127" s="6"/>
      <c r="H127" s="6"/>
      <c r="I127" s="13"/>
      <c r="J127" s="27"/>
      <c r="K127" s="5"/>
      <c r="L127" s="5"/>
      <c r="M127" s="28"/>
      <c r="N127" s="22"/>
      <c r="O127" s="6"/>
      <c r="P127" s="6"/>
      <c r="Q127" s="6"/>
      <c r="R127" s="13"/>
      <c r="S127" s="27"/>
      <c r="T127" s="5"/>
      <c r="U127" s="5"/>
      <c r="V127" s="28"/>
      <c r="W127" s="22"/>
      <c r="X127" s="6"/>
      <c r="Y127" s="6"/>
      <c r="Z127" s="6"/>
      <c r="AA127" s="13"/>
      <c r="AB127" s="38"/>
      <c r="AC127" s="279"/>
    </row>
    <row r="128" spans="1:29" s="1" customFormat="1" ht="18.75" customHeight="1" x14ac:dyDescent="0.25">
      <c r="A128" s="18" t="s">
        <v>148</v>
      </c>
      <c r="B128" s="29">
        <v>8</v>
      </c>
      <c r="C128" s="2">
        <v>3</v>
      </c>
      <c r="D128" s="2">
        <v>1</v>
      </c>
      <c r="E128" s="30">
        <v>0</v>
      </c>
      <c r="F128" s="23">
        <v>5</v>
      </c>
      <c r="G128" s="3">
        <v>2</v>
      </c>
      <c r="H128" s="3">
        <v>2</v>
      </c>
      <c r="I128" s="35">
        <v>1</v>
      </c>
      <c r="J128" s="29">
        <v>3</v>
      </c>
      <c r="K128" s="2">
        <v>3</v>
      </c>
      <c r="L128" s="2">
        <v>0</v>
      </c>
      <c r="M128" s="30">
        <v>2</v>
      </c>
      <c r="N128" s="23">
        <v>1</v>
      </c>
      <c r="O128" s="3">
        <v>3</v>
      </c>
      <c r="P128" s="3">
        <v>4</v>
      </c>
      <c r="Q128" s="3">
        <v>3</v>
      </c>
      <c r="R128" s="35">
        <v>3</v>
      </c>
      <c r="S128" s="29">
        <v>3</v>
      </c>
      <c r="T128" s="2">
        <v>0</v>
      </c>
      <c r="U128" s="2">
        <v>4</v>
      </c>
      <c r="V128" s="30">
        <v>2</v>
      </c>
      <c r="W128" s="23">
        <v>1</v>
      </c>
      <c r="X128" s="3">
        <v>3</v>
      </c>
      <c r="Y128" s="3">
        <v>4</v>
      </c>
      <c r="Z128" s="3">
        <v>4</v>
      </c>
      <c r="AA128" s="35">
        <v>2</v>
      </c>
      <c r="AB128" s="39">
        <f>SUM(B128:AA128)</f>
        <v>67</v>
      </c>
      <c r="AC128" s="279"/>
    </row>
    <row r="129" spans="1:29" s="1" customFormat="1" ht="18.75" customHeight="1" x14ac:dyDescent="0.25">
      <c r="A129" s="18" t="s">
        <v>148</v>
      </c>
      <c r="B129" s="29">
        <v>2</v>
      </c>
      <c r="C129" s="2">
        <v>7</v>
      </c>
      <c r="D129" s="2">
        <v>6</v>
      </c>
      <c r="E129" s="30">
        <v>6</v>
      </c>
      <c r="F129" s="23">
        <v>7</v>
      </c>
      <c r="G129" s="3">
        <v>6</v>
      </c>
      <c r="H129" s="3">
        <v>4</v>
      </c>
      <c r="I129" s="35">
        <v>3</v>
      </c>
      <c r="J129" s="29">
        <v>4</v>
      </c>
      <c r="K129" s="2">
        <v>4</v>
      </c>
      <c r="L129" s="2">
        <v>7</v>
      </c>
      <c r="M129" s="30">
        <v>6</v>
      </c>
      <c r="N129" s="23">
        <v>1</v>
      </c>
      <c r="O129" s="3">
        <v>10</v>
      </c>
      <c r="P129" s="3">
        <v>9</v>
      </c>
      <c r="Q129" s="3">
        <v>3</v>
      </c>
      <c r="R129" s="35">
        <v>14</v>
      </c>
      <c r="S129" s="29">
        <v>9</v>
      </c>
      <c r="T129" s="2">
        <v>4</v>
      </c>
      <c r="U129" s="2">
        <v>2</v>
      </c>
      <c r="V129" s="30">
        <v>2</v>
      </c>
      <c r="W129" s="23">
        <v>6</v>
      </c>
      <c r="X129" s="3">
        <v>6</v>
      </c>
      <c r="Y129" s="3">
        <v>4</v>
      </c>
      <c r="Z129" s="3">
        <v>6</v>
      </c>
      <c r="AA129" s="35">
        <v>3</v>
      </c>
      <c r="AB129" s="39">
        <f t="shared" ref="AB129:AB136" si="16">SUM(B129:AA129)</f>
        <v>141</v>
      </c>
      <c r="AC129" s="279"/>
    </row>
    <row r="130" spans="1:29" s="1" customFormat="1" ht="18.75" customHeight="1" x14ac:dyDescent="0.25">
      <c r="A130" s="18" t="s">
        <v>148</v>
      </c>
      <c r="B130" s="29">
        <v>3</v>
      </c>
      <c r="C130" s="2">
        <v>5</v>
      </c>
      <c r="D130" s="2">
        <v>1</v>
      </c>
      <c r="E130" s="30">
        <v>3</v>
      </c>
      <c r="F130" s="23">
        <v>1</v>
      </c>
      <c r="G130" s="3">
        <v>2</v>
      </c>
      <c r="H130" s="3">
        <v>2</v>
      </c>
      <c r="I130" s="35">
        <v>0</v>
      </c>
      <c r="J130" s="29">
        <v>2</v>
      </c>
      <c r="K130" s="2">
        <v>3</v>
      </c>
      <c r="L130" s="2">
        <v>2</v>
      </c>
      <c r="M130" s="30">
        <v>4</v>
      </c>
      <c r="N130" s="23">
        <v>4</v>
      </c>
      <c r="O130" s="3">
        <v>3</v>
      </c>
      <c r="P130" s="3">
        <v>3</v>
      </c>
      <c r="Q130" s="3">
        <v>0</v>
      </c>
      <c r="R130" s="35">
        <v>9</v>
      </c>
      <c r="S130" s="29">
        <v>5</v>
      </c>
      <c r="T130" s="2">
        <v>2</v>
      </c>
      <c r="U130" s="2">
        <v>1</v>
      </c>
      <c r="V130" s="30">
        <v>2</v>
      </c>
      <c r="W130" s="23">
        <v>2</v>
      </c>
      <c r="X130" s="3">
        <v>4</v>
      </c>
      <c r="Y130" s="3">
        <v>6</v>
      </c>
      <c r="Z130" s="3">
        <v>3</v>
      </c>
      <c r="AA130" s="35">
        <v>6</v>
      </c>
      <c r="AB130" s="39">
        <f t="shared" si="16"/>
        <v>78</v>
      </c>
      <c r="AC130" s="279"/>
    </row>
    <row r="131" spans="1:29" s="1" customFormat="1" ht="18.75" customHeight="1" x14ac:dyDescent="0.25">
      <c r="A131" s="18" t="s">
        <v>148</v>
      </c>
      <c r="B131" s="29">
        <v>4</v>
      </c>
      <c r="C131" s="2">
        <v>6</v>
      </c>
      <c r="D131" s="2">
        <v>5</v>
      </c>
      <c r="E131" s="30">
        <v>7</v>
      </c>
      <c r="F131" s="23">
        <v>6</v>
      </c>
      <c r="G131" s="3">
        <v>5</v>
      </c>
      <c r="H131" s="3">
        <v>4</v>
      </c>
      <c r="I131" s="35">
        <v>2</v>
      </c>
      <c r="J131" s="29">
        <v>3</v>
      </c>
      <c r="K131" s="2">
        <v>3</v>
      </c>
      <c r="L131" s="2">
        <v>6</v>
      </c>
      <c r="M131" s="30">
        <v>6</v>
      </c>
      <c r="N131" s="23">
        <v>7</v>
      </c>
      <c r="O131" s="3">
        <v>3</v>
      </c>
      <c r="P131" s="3">
        <v>4</v>
      </c>
      <c r="Q131" s="3">
        <v>2</v>
      </c>
      <c r="R131" s="35">
        <v>5</v>
      </c>
      <c r="S131" s="29">
        <v>2</v>
      </c>
      <c r="T131" s="2">
        <v>3</v>
      </c>
      <c r="U131" s="2">
        <v>4</v>
      </c>
      <c r="V131" s="30">
        <v>3</v>
      </c>
      <c r="W131" s="23">
        <v>4</v>
      </c>
      <c r="X131" s="3">
        <v>3</v>
      </c>
      <c r="Y131" s="3">
        <v>2</v>
      </c>
      <c r="Z131" s="3">
        <v>2</v>
      </c>
      <c r="AA131" s="35">
        <v>2</v>
      </c>
      <c r="AB131" s="39">
        <f t="shared" si="16"/>
        <v>103</v>
      </c>
      <c r="AC131" s="279"/>
    </row>
    <row r="132" spans="1:29" s="1" customFormat="1" ht="18.75" customHeight="1" x14ac:dyDescent="0.25">
      <c r="A132" s="18" t="s">
        <v>148</v>
      </c>
      <c r="B132" s="29">
        <v>0</v>
      </c>
      <c r="C132" s="2">
        <v>0</v>
      </c>
      <c r="D132" s="2">
        <v>0</v>
      </c>
      <c r="E132" s="30">
        <v>0</v>
      </c>
      <c r="F132" s="23">
        <v>1</v>
      </c>
      <c r="G132" s="3">
        <v>1</v>
      </c>
      <c r="H132" s="3">
        <v>1</v>
      </c>
      <c r="I132" s="35">
        <v>2</v>
      </c>
      <c r="J132" s="29">
        <v>0</v>
      </c>
      <c r="K132" s="2">
        <v>0</v>
      </c>
      <c r="L132" s="2">
        <v>0</v>
      </c>
      <c r="M132" s="30">
        <v>2</v>
      </c>
      <c r="N132" s="23">
        <v>0</v>
      </c>
      <c r="O132" s="3">
        <v>2</v>
      </c>
      <c r="P132" s="3">
        <v>2</v>
      </c>
      <c r="Q132" s="3">
        <v>1</v>
      </c>
      <c r="R132" s="35">
        <v>1</v>
      </c>
      <c r="S132" s="29">
        <v>1</v>
      </c>
      <c r="T132" s="2">
        <v>1</v>
      </c>
      <c r="U132" s="2">
        <v>2</v>
      </c>
      <c r="V132" s="30">
        <v>0</v>
      </c>
      <c r="W132" s="23">
        <v>0</v>
      </c>
      <c r="X132" s="3">
        <v>0</v>
      </c>
      <c r="Y132" s="3">
        <v>0</v>
      </c>
      <c r="Z132" s="3">
        <v>0</v>
      </c>
      <c r="AA132" s="35">
        <v>1</v>
      </c>
      <c r="AB132" s="39">
        <f t="shared" si="16"/>
        <v>18</v>
      </c>
      <c r="AC132" s="279"/>
    </row>
    <row r="133" spans="1:29" s="1" customFormat="1" ht="18.75" customHeight="1" x14ac:dyDescent="0.25">
      <c r="A133" s="18" t="s">
        <v>148</v>
      </c>
      <c r="B133" s="29">
        <v>1</v>
      </c>
      <c r="C133" s="2">
        <v>0</v>
      </c>
      <c r="D133" s="2">
        <v>1</v>
      </c>
      <c r="E133" s="30">
        <v>0</v>
      </c>
      <c r="F133" s="23">
        <v>2</v>
      </c>
      <c r="G133" s="3">
        <v>2</v>
      </c>
      <c r="H133" s="3">
        <v>1</v>
      </c>
      <c r="I133" s="35">
        <v>2</v>
      </c>
      <c r="J133" s="29">
        <v>1</v>
      </c>
      <c r="K133" s="2">
        <v>3</v>
      </c>
      <c r="L133" s="2">
        <v>1</v>
      </c>
      <c r="M133" s="30">
        <v>1</v>
      </c>
      <c r="N133" s="23">
        <v>0</v>
      </c>
      <c r="O133" s="3">
        <v>1</v>
      </c>
      <c r="P133" s="3">
        <v>3</v>
      </c>
      <c r="Q133" s="3">
        <v>0</v>
      </c>
      <c r="R133" s="35">
        <v>2</v>
      </c>
      <c r="S133" s="29">
        <v>0</v>
      </c>
      <c r="T133" s="2">
        <v>0</v>
      </c>
      <c r="U133" s="2">
        <v>0</v>
      </c>
      <c r="V133" s="30">
        <v>1</v>
      </c>
      <c r="W133" s="23">
        <v>1</v>
      </c>
      <c r="X133" s="3">
        <v>0</v>
      </c>
      <c r="Y133" s="3">
        <v>3</v>
      </c>
      <c r="Z133" s="3">
        <v>3</v>
      </c>
      <c r="AA133" s="35">
        <v>2</v>
      </c>
      <c r="AB133" s="39">
        <f t="shared" si="16"/>
        <v>31</v>
      </c>
      <c r="AC133" s="279"/>
    </row>
    <row r="134" spans="1:29" s="1" customFormat="1" ht="18.75" customHeight="1" x14ac:dyDescent="0.25">
      <c r="A134" s="18" t="s">
        <v>148</v>
      </c>
      <c r="B134" s="29">
        <v>0</v>
      </c>
      <c r="C134" s="2">
        <v>0</v>
      </c>
      <c r="D134" s="2">
        <v>5</v>
      </c>
      <c r="E134" s="30">
        <v>0</v>
      </c>
      <c r="F134" s="23">
        <v>0</v>
      </c>
      <c r="G134" s="3">
        <v>2</v>
      </c>
      <c r="H134" s="3">
        <v>1</v>
      </c>
      <c r="I134" s="35">
        <v>1</v>
      </c>
      <c r="J134" s="29">
        <v>0</v>
      </c>
      <c r="K134" s="2">
        <v>0</v>
      </c>
      <c r="L134" s="2">
        <v>1</v>
      </c>
      <c r="M134" s="30">
        <v>1</v>
      </c>
      <c r="N134" s="23">
        <v>1</v>
      </c>
      <c r="O134" s="3">
        <v>0</v>
      </c>
      <c r="P134" s="3">
        <v>0</v>
      </c>
      <c r="Q134" s="3">
        <v>2</v>
      </c>
      <c r="R134" s="35">
        <v>2</v>
      </c>
      <c r="S134" s="29">
        <v>0</v>
      </c>
      <c r="T134" s="2">
        <v>0</v>
      </c>
      <c r="U134" s="2">
        <v>1</v>
      </c>
      <c r="V134" s="30">
        <v>1</v>
      </c>
      <c r="W134" s="23">
        <v>1</v>
      </c>
      <c r="X134" s="3">
        <v>1</v>
      </c>
      <c r="Y134" s="3">
        <v>2</v>
      </c>
      <c r="Z134" s="3">
        <v>4</v>
      </c>
      <c r="AA134" s="35">
        <v>1</v>
      </c>
      <c r="AB134" s="39">
        <f t="shared" si="16"/>
        <v>27</v>
      </c>
      <c r="AC134" s="279"/>
    </row>
    <row r="135" spans="1:29" s="1" customFormat="1" ht="18.75" customHeight="1" x14ac:dyDescent="0.25">
      <c r="A135" s="18" t="s">
        <v>148</v>
      </c>
      <c r="B135" s="29">
        <v>0</v>
      </c>
      <c r="C135" s="2">
        <v>1</v>
      </c>
      <c r="D135" s="2">
        <v>2</v>
      </c>
      <c r="E135" s="30">
        <v>1</v>
      </c>
      <c r="F135" s="23">
        <v>0</v>
      </c>
      <c r="G135" s="3">
        <v>0</v>
      </c>
      <c r="H135" s="3">
        <v>1</v>
      </c>
      <c r="I135" s="35">
        <v>0</v>
      </c>
      <c r="J135" s="29">
        <v>2</v>
      </c>
      <c r="K135" s="2">
        <v>0</v>
      </c>
      <c r="L135" s="2">
        <v>2</v>
      </c>
      <c r="M135" s="30">
        <v>2</v>
      </c>
      <c r="N135" s="23">
        <v>1</v>
      </c>
      <c r="O135" s="3">
        <v>0</v>
      </c>
      <c r="P135" s="3">
        <v>1</v>
      </c>
      <c r="Q135" s="3">
        <v>0</v>
      </c>
      <c r="R135" s="35">
        <v>1</v>
      </c>
      <c r="S135" s="29">
        <v>0</v>
      </c>
      <c r="T135" s="2">
        <v>2</v>
      </c>
      <c r="U135" s="2">
        <v>0</v>
      </c>
      <c r="V135" s="30">
        <v>1</v>
      </c>
      <c r="W135" s="23">
        <v>1</v>
      </c>
      <c r="X135" s="3">
        <v>1</v>
      </c>
      <c r="Y135" s="3">
        <v>0</v>
      </c>
      <c r="Z135" s="3">
        <v>1</v>
      </c>
      <c r="AA135" s="35">
        <v>0</v>
      </c>
      <c r="AB135" s="39">
        <f t="shared" si="16"/>
        <v>20</v>
      </c>
      <c r="AC135" s="279"/>
    </row>
    <row r="136" spans="1:29" s="1" customFormat="1" ht="18.75" customHeight="1" x14ac:dyDescent="0.25">
      <c r="A136" s="18" t="s">
        <v>148</v>
      </c>
      <c r="B136" s="31">
        <v>0</v>
      </c>
      <c r="C136" s="9">
        <v>0</v>
      </c>
      <c r="D136" s="9">
        <v>0</v>
      </c>
      <c r="E136" s="32">
        <v>0</v>
      </c>
      <c r="F136" s="24">
        <v>0</v>
      </c>
      <c r="G136" s="10">
        <v>0</v>
      </c>
      <c r="H136" s="10">
        <v>0</v>
      </c>
      <c r="I136" s="14">
        <v>0</v>
      </c>
      <c r="J136" s="31">
        <v>0</v>
      </c>
      <c r="K136" s="9">
        <v>0</v>
      </c>
      <c r="L136" s="9">
        <v>0</v>
      </c>
      <c r="M136" s="32">
        <v>0</v>
      </c>
      <c r="N136" s="24">
        <v>0</v>
      </c>
      <c r="O136" s="10">
        <v>0</v>
      </c>
      <c r="P136" s="10">
        <v>0</v>
      </c>
      <c r="Q136" s="10">
        <v>0</v>
      </c>
      <c r="R136" s="14">
        <v>0</v>
      </c>
      <c r="S136" s="31">
        <v>0</v>
      </c>
      <c r="T136" s="9">
        <v>0</v>
      </c>
      <c r="U136" s="9">
        <v>0</v>
      </c>
      <c r="V136" s="32">
        <v>0</v>
      </c>
      <c r="W136" s="24">
        <v>0</v>
      </c>
      <c r="X136" s="10">
        <v>0</v>
      </c>
      <c r="Y136" s="10">
        <v>0</v>
      </c>
      <c r="Z136" s="10">
        <v>0</v>
      </c>
      <c r="AA136" s="14">
        <v>0</v>
      </c>
      <c r="AB136" s="42">
        <f t="shared" si="16"/>
        <v>0</v>
      </c>
      <c r="AC136" s="279"/>
    </row>
    <row r="137" spans="1:29" s="1" customFormat="1" ht="12" customHeight="1" x14ac:dyDescent="0.25">
      <c r="A137" s="19"/>
      <c r="B137" s="31"/>
      <c r="C137" s="9"/>
      <c r="D137" s="9"/>
      <c r="E137" s="32"/>
      <c r="F137" s="24"/>
      <c r="G137" s="10"/>
      <c r="H137" s="10"/>
      <c r="I137" s="14"/>
      <c r="J137" s="31"/>
      <c r="K137" s="9"/>
      <c r="L137" s="9"/>
      <c r="M137" s="32"/>
      <c r="N137" s="24"/>
      <c r="O137" s="10"/>
      <c r="P137" s="10"/>
      <c r="Q137" s="10"/>
      <c r="R137" s="14"/>
      <c r="S137" s="31"/>
      <c r="T137" s="9"/>
      <c r="U137" s="9"/>
      <c r="V137" s="32"/>
      <c r="W137" s="24"/>
      <c r="X137" s="10"/>
      <c r="Y137" s="10"/>
      <c r="Z137" s="10"/>
      <c r="AA137" s="14"/>
      <c r="AB137" s="40"/>
      <c r="AC137" s="279"/>
    </row>
    <row r="138" spans="1:29" s="1" customFormat="1" ht="25.5" customHeight="1" x14ac:dyDescent="0.25">
      <c r="A138" s="20" t="s">
        <v>13</v>
      </c>
      <c r="B138" s="11">
        <f>SUM(B128:B136)</f>
        <v>18</v>
      </c>
      <c r="C138" s="11">
        <f t="shared" ref="C138:AA138" si="17">SUM(C128:C136)</f>
        <v>22</v>
      </c>
      <c r="D138" s="11">
        <f t="shared" si="17"/>
        <v>21</v>
      </c>
      <c r="E138" s="11">
        <f t="shared" si="17"/>
        <v>17</v>
      </c>
      <c r="F138" s="11">
        <f t="shared" si="17"/>
        <v>22</v>
      </c>
      <c r="G138" s="11">
        <f t="shared" si="17"/>
        <v>20</v>
      </c>
      <c r="H138" s="11">
        <f t="shared" si="17"/>
        <v>16</v>
      </c>
      <c r="I138" s="11">
        <f t="shared" si="17"/>
        <v>11</v>
      </c>
      <c r="J138" s="11">
        <f t="shared" si="17"/>
        <v>15</v>
      </c>
      <c r="K138" s="11">
        <f t="shared" si="17"/>
        <v>16</v>
      </c>
      <c r="L138" s="11">
        <f t="shared" si="17"/>
        <v>19</v>
      </c>
      <c r="M138" s="11">
        <f t="shared" si="17"/>
        <v>24</v>
      </c>
      <c r="N138" s="11">
        <f t="shared" si="17"/>
        <v>15</v>
      </c>
      <c r="O138" s="11">
        <f t="shared" si="17"/>
        <v>22</v>
      </c>
      <c r="P138" s="11">
        <f t="shared" si="17"/>
        <v>26</v>
      </c>
      <c r="Q138" s="11">
        <f t="shared" si="17"/>
        <v>11</v>
      </c>
      <c r="R138" s="11">
        <f t="shared" si="17"/>
        <v>37</v>
      </c>
      <c r="S138" s="11">
        <f t="shared" si="17"/>
        <v>20</v>
      </c>
      <c r="T138" s="11">
        <f t="shared" si="17"/>
        <v>12</v>
      </c>
      <c r="U138" s="11">
        <f t="shared" si="17"/>
        <v>14</v>
      </c>
      <c r="V138" s="11">
        <f t="shared" si="17"/>
        <v>12</v>
      </c>
      <c r="W138" s="11">
        <f t="shared" si="17"/>
        <v>16</v>
      </c>
      <c r="X138" s="11">
        <f t="shared" si="17"/>
        <v>18</v>
      </c>
      <c r="Y138" s="11">
        <f t="shared" si="17"/>
        <v>21</v>
      </c>
      <c r="Z138" s="11">
        <f t="shared" si="17"/>
        <v>23</v>
      </c>
      <c r="AA138" s="11">
        <f t="shared" si="17"/>
        <v>17</v>
      </c>
      <c r="AB138" s="41">
        <f>SUM(AB128:AB136)</f>
        <v>485</v>
      </c>
      <c r="AC138" s="280"/>
    </row>
    <row r="140" spans="1:29" s="1" customFormat="1" ht="18.75" customHeight="1" x14ac:dyDescent="0.25">
      <c r="A140" s="15"/>
      <c r="B140" s="271" t="s">
        <v>14</v>
      </c>
      <c r="C140" s="272"/>
      <c r="D140" s="272"/>
      <c r="E140" s="273"/>
      <c r="F140" s="274" t="s">
        <v>15</v>
      </c>
      <c r="G140" s="272"/>
      <c r="H140" s="272"/>
      <c r="I140" s="275"/>
      <c r="J140" s="271" t="s">
        <v>16</v>
      </c>
      <c r="K140" s="272"/>
      <c r="L140" s="272"/>
      <c r="M140" s="273"/>
      <c r="N140" s="274" t="s">
        <v>17</v>
      </c>
      <c r="O140" s="272"/>
      <c r="P140" s="272"/>
      <c r="Q140" s="272"/>
      <c r="R140" s="275"/>
      <c r="S140" s="271" t="s">
        <v>18</v>
      </c>
      <c r="T140" s="272"/>
      <c r="U140" s="272"/>
      <c r="V140" s="273"/>
      <c r="W140" s="274" t="s">
        <v>19</v>
      </c>
      <c r="X140" s="272"/>
      <c r="Y140" s="272"/>
      <c r="Z140" s="272"/>
      <c r="AA140" s="275"/>
      <c r="AB140" s="4"/>
      <c r="AC140" s="278" t="s">
        <v>20</v>
      </c>
    </row>
    <row r="141" spans="1:29" s="1" customFormat="1" ht="18.75" customHeight="1" x14ac:dyDescent="0.25">
      <c r="A141" s="16" t="s">
        <v>7</v>
      </c>
      <c r="B141" s="7">
        <v>27</v>
      </c>
      <c r="C141" s="8">
        <v>28</v>
      </c>
      <c r="D141" s="8">
        <v>29</v>
      </c>
      <c r="E141" s="26">
        <v>30</v>
      </c>
      <c r="F141" s="21">
        <v>31</v>
      </c>
      <c r="G141" s="8">
        <v>32</v>
      </c>
      <c r="H141" s="8">
        <v>33</v>
      </c>
      <c r="I141" s="34">
        <v>34</v>
      </c>
      <c r="J141" s="7">
        <v>35</v>
      </c>
      <c r="K141" s="8">
        <v>36</v>
      </c>
      <c r="L141" s="8">
        <v>37</v>
      </c>
      <c r="M141" s="26">
        <v>38</v>
      </c>
      <c r="N141" s="21">
        <v>39</v>
      </c>
      <c r="O141" s="8">
        <v>40</v>
      </c>
      <c r="P141" s="8">
        <v>41</v>
      </c>
      <c r="Q141" s="8">
        <v>42</v>
      </c>
      <c r="R141" s="34">
        <v>43</v>
      </c>
      <c r="S141" s="7">
        <v>44</v>
      </c>
      <c r="T141" s="8">
        <v>45</v>
      </c>
      <c r="U141" s="8">
        <v>46</v>
      </c>
      <c r="V141" s="26">
        <v>47</v>
      </c>
      <c r="W141" s="21">
        <v>48</v>
      </c>
      <c r="X141" s="8">
        <v>49</v>
      </c>
      <c r="Y141" s="8">
        <v>50</v>
      </c>
      <c r="Z141" s="8">
        <v>51</v>
      </c>
      <c r="AA141" s="34">
        <v>52</v>
      </c>
      <c r="AB141" s="37" t="s">
        <v>11</v>
      </c>
      <c r="AC141" s="279"/>
    </row>
    <row r="142" spans="1:29" s="1" customFormat="1" ht="12" customHeight="1" x14ac:dyDescent="0.25">
      <c r="A142" s="17"/>
      <c r="B142" s="27"/>
      <c r="C142" s="5"/>
      <c r="D142" s="5"/>
      <c r="E142" s="28"/>
      <c r="F142" s="22"/>
      <c r="G142" s="6"/>
      <c r="H142" s="6"/>
      <c r="I142" s="13"/>
      <c r="J142" s="27"/>
      <c r="K142" s="5"/>
      <c r="L142" s="5"/>
      <c r="M142" s="28"/>
      <c r="N142" s="22"/>
      <c r="O142" s="6"/>
      <c r="P142" s="6"/>
      <c r="Q142" s="6"/>
      <c r="R142" s="13"/>
      <c r="S142" s="27"/>
      <c r="T142" s="5"/>
      <c r="U142" s="5"/>
      <c r="V142" s="28"/>
      <c r="W142" s="22"/>
      <c r="X142" s="6"/>
      <c r="Y142" s="6"/>
      <c r="Z142" s="6"/>
      <c r="AA142" s="13"/>
      <c r="AB142" s="38"/>
      <c r="AC142" s="279"/>
    </row>
    <row r="143" spans="1:29" s="1" customFormat="1" ht="18.75" customHeight="1" x14ac:dyDescent="0.25">
      <c r="A143" s="18" t="s">
        <v>148</v>
      </c>
      <c r="B143" s="29">
        <v>4</v>
      </c>
      <c r="C143" s="2">
        <v>3</v>
      </c>
      <c r="D143" s="2">
        <v>5</v>
      </c>
      <c r="E143" s="30">
        <v>1</v>
      </c>
      <c r="F143" s="23">
        <v>0</v>
      </c>
      <c r="G143" s="3">
        <v>0</v>
      </c>
      <c r="H143" s="3">
        <v>0</v>
      </c>
      <c r="I143" s="35">
        <v>0</v>
      </c>
      <c r="J143" s="29">
        <v>0</v>
      </c>
      <c r="K143" s="2">
        <v>0</v>
      </c>
      <c r="L143" s="2">
        <v>0</v>
      </c>
      <c r="M143" s="30">
        <v>0</v>
      </c>
      <c r="N143" s="23">
        <v>0</v>
      </c>
      <c r="O143" s="3">
        <v>0</v>
      </c>
      <c r="P143" s="3">
        <v>0</v>
      </c>
      <c r="Q143" s="3">
        <v>0</v>
      </c>
      <c r="R143" s="35">
        <v>0</v>
      </c>
      <c r="S143" s="29">
        <v>0</v>
      </c>
      <c r="T143" s="2">
        <v>0</v>
      </c>
      <c r="U143" s="2">
        <v>0</v>
      </c>
      <c r="V143" s="30">
        <v>0</v>
      </c>
      <c r="W143" s="23">
        <v>0</v>
      </c>
      <c r="X143" s="3">
        <v>0</v>
      </c>
      <c r="Y143" s="3">
        <v>0</v>
      </c>
      <c r="Z143" s="3">
        <v>0</v>
      </c>
      <c r="AA143" s="35">
        <v>0</v>
      </c>
      <c r="AB143" s="39">
        <f>SUM(B143:AA143)</f>
        <v>13</v>
      </c>
      <c r="AC143" s="279"/>
    </row>
    <row r="144" spans="1:29" s="1" customFormat="1" ht="18.75" customHeight="1" x14ac:dyDescent="0.25">
      <c r="A144" s="18" t="s">
        <v>148</v>
      </c>
      <c r="B144" s="29">
        <v>6</v>
      </c>
      <c r="C144" s="2">
        <v>11</v>
      </c>
      <c r="D144" s="2">
        <v>8</v>
      </c>
      <c r="E144" s="30">
        <v>7</v>
      </c>
      <c r="F144" s="23">
        <v>7</v>
      </c>
      <c r="G144" s="3">
        <v>7</v>
      </c>
      <c r="H144" s="3">
        <v>8</v>
      </c>
      <c r="I144" s="35">
        <v>13</v>
      </c>
      <c r="J144" s="29">
        <v>7</v>
      </c>
      <c r="K144" s="2">
        <v>6</v>
      </c>
      <c r="L144" s="2">
        <v>7</v>
      </c>
      <c r="M144" s="30">
        <v>4</v>
      </c>
      <c r="N144" s="23">
        <v>3</v>
      </c>
      <c r="O144" s="3">
        <v>5</v>
      </c>
      <c r="P144" s="3">
        <v>1</v>
      </c>
      <c r="Q144" s="3">
        <v>6</v>
      </c>
      <c r="R144" s="35">
        <v>4</v>
      </c>
      <c r="S144" s="29">
        <v>3</v>
      </c>
      <c r="T144" s="2">
        <v>5</v>
      </c>
      <c r="U144" s="2">
        <v>2</v>
      </c>
      <c r="V144" s="30">
        <v>5</v>
      </c>
      <c r="W144" s="23">
        <v>3</v>
      </c>
      <c r="X144" s="3">
        <v>7</v>
      </c>
      <c r="Y144" s="3">
        <v>3</v>
      </c>
      <c r="Z144" s="3">
        <v>2</v>
      </c>
      <c r="AA144" s="35">
        <v>2</v>
      </c>
      <c r="AB144" s="39">
        <f t="shared" ref="AB144:AB151" si="18">SUM(B144:AA144)</f>
        <v>142</v>
      </c>
      <c r="AC144" s="279"/>
    </row>
    <row r="145" spans="1:29" s="1" customFormat="1" ht="18.75" customHeight="1" x14ac:dyDescent="0.25">
      <c r="A145" s="18" t="s">
        <v>148</v>
      </c>
      <c r="B145" s="29">
        <v>2</v>
      </c>
      <c r="C145" s="2">
        <v>2</v>
      </c>
      <c r="D145" s="2">
        <v>1</v>
      </c>
      <c r="E145" s="30">
        <v>0</v>
      </c>
      <c r="F145" s="23">
        <v>3</v>
      </c>
      <c r="G145" s="3">
        <v>4</v>
      </c>
      <c r="H145" s="3">
        <v>5</v>
      </c>
      <c r="I145" s="35">
        <v>3</v>
      </c>
      <c r="J145" s="29">
        <v>8</v>
      </c>
      <c r="K145" s="2">
        <v>4</v>
      </c>
      <c r="L145" s="2">
        <v>3</v>
      </c>
      <c r="M145" s="30">
        <v>1</v>
      </c>
      <c r="N145" s="23">
        <v>3</v>
      </c>
      <c r="O145" s="3">
        <v>3</v>
      </c>
      <c r="P145" s="3">
        <v>4</v>
      </c>
      <c r="Q145" s="3">
        <v>5</v>
      </c>
      <c r="R145" s="35">
        <v>5</v>
      </c>
      <c r="S145" s="29">
        <v>2</v>
      </c>
      <c r="T145" s="2">
        <v>4</v>
      </c>
      <c r="U145" s="2">
        <v>2</v>
      </c>
      <c r="V145" s="30">
        <v>2</v>
      </c>
      <c r="W145" s="23">
        <v>1</v>
      </c>
      <c r="X145" s="3">
        <v>2</v>
      </c>
      <c r="Y145" s="3">
        <v>3</v>
      </c>
      <c r="Z145" s="3">
        <v>1</v>
      </c>
      <c r="AA145" s="35">
        <v>0</v>
      </c>
      <c r="AB145" s="39">
        <f t="shared" si="18"/>
        <v>73</v>
      </c>
      <c r="AC145" s="279"/>
    </row>
    <row r="146" spans="1:29" s="1" customFormat="1" ht="18.75" customHeight="1" x14ac:dyDescent="0.25">
      <c r="A146" s="18" t="s">
        <v>148</v>
      </c>
      <c r="B146" s="29">
        <v>5</v>
      </c>
      <c r="C146" s="2">
        <v>3</v>
      </c>
      <c r="D146" s="2">
        <v>5</v>
      </c>
      <c r="E146" s="30">
        <v>3</v>
      </c>
      <c r="F146" s="23">
        <v>9</v>
      </c>
      <c r="G146" s="3">
        <v>5</v>
      </c>
      <c r="H146" s="3">
        <v>5</v>
      </c>
      <c r="I146" s="35">
        <v>5</v>
      </c>
      <c r="J146" s="29">
        <v>3</v>
      </c>
      <c r="K146" s="2">
        <v>7</v>
      </c>
      <c r="L146" s="2">
        <v>12</v>
      </c>
      <c r="M146" s="30">
        <v>9</v>
      </c>
      <c r="N146" s="23">
        <v>4</v>
      </c>
      <c r="O146" s="3">
        <v>6</v>
      </c>
      <c r="P146" s="3">
        <v>3</v>
      </c>
      <c r="Q146" s="3">
        <v>6</v>
      </c>
      <c r="R146" s="35">
        <v>2</v>
      </c>
      <c r="S146" s="29">
        <v>4</v>
      </c>
      <c r="T146" s="2">
        <v>3</v>
      </c>
      <c r="U146" s="2">
        <v>6</v>
      </c>
      <c r="V146" s="30">
        <v>5</v>
      </c>
      <c r="W146" s="23">
        <v>1</v>
      </c>
      <c r="X146" s="3">
        <v>3</v>
      </c>
      <c r="Y146" s="3">
        <v>3</v>
      </c>
      <c r="Z146" s="3">
        <v>3</v>
      </c>
      <c r="AA146" s="35">
        <v>7</v>
      </c>
      <c r="AB146" s="39">
        <f t="shared" si="18"/>
        <v>127</v>
      </c>
      <c r="AC146" s="279"/>
    </row>
    <row r="147" spans="1:29" s="1" customFormat="1" ht="18.75" customHeight="1" x14ac:dyDescent="0.25">
      <c r="A147" s="18" t="s">
        <v>148</v>
      </c>
      <c r="B147" s="29">
        <v>1</v>
      </c>
      <c r="C147" s="2">
        <v>2</v>
      </c>
      <c r="D147" s="2">
        <v>1</v>
      </c>
      <c r="E147" s="30">
        <v>2</v>
      </c>
      <c r="F147" s="23">
        <v>0</v>
      </c>
      <c r="G147" s="3">
        <v>0</v>
      </c>
      <c r="H147" s="3">
        <v>0</v>
      </c>
      <c r="I147" s="35">
        <v>1</v>
      </c>
      <c r="J147" s="29">
        <v>1</v>
      </c>
      <c r="K147" s="2">
        <v>2</v>
      </c>
      <c r="L147" s="2">
        <v>1</v>
      </c>
      <c r="M147" s="30">
        <v>1</v>
      </c>
      <c r="N147" s="23">
        <v>2</v>
      </c>
      <c r="O147" s="3">
        <v>0</v>
      </c>
      <c r="P147" s="3">
        <v>1</v>
      </c>
      <c r="Q147" s="3">
        <v>0</v>
      </c>
      <c r="R147" s="35">
        <v>2</v>
      </c>
      <c r="S147" s="29">
        <v>1</v>
      </c>
      <c r="T147" s="2">
        <v>0</v>
      </c>
      <c r="U147" s="2">
        <v>0</v>
      </c>
      <c r="V147" s="30">
        <v>0</v>
      </c>
      <c r="W147" s="23">
        <v>0</v>
      </c>
      <c r="X147" s="3">
        <v>0</v>
      </c>
      <c r="Y147" s="3">
        <v>0</v>
      </c>
      <c r="Z147" s="3">
        <v>1</v>
      </c>
      <c r="AA147" s="35">
        <v>0</v>
      </c>
      <c r="AB147" s="39">
        <f t="shared" si="18"/>
        <v>19</v>
      </c>
      <c r="AC147" s="279"/>
    </row>
    <row r="148" spans="1:29" s="1" customFormat="1" ht="18.75" customHeight="1" x14ac:dyDescent="0.25">
      <c r="A148" s="18" t="s">
        <v>148</v>
      </c>
      <c r="B148" s="29">
        <v>0</v>
      </c>
      <c r="C148" s="2">
        <v>2</v>
      </c>
      <c r="D148" s="2">
        <v>1</v>
      </c>
      <c r="E148" s="30">
        <v>0</v>
      </c>
      <c r="F148" s="23">
        <v>2</v>
      </c>
      <c r="G148" s="3">
        <v>1</v>
      </c>
      <c r="H148" s="3">
        <v>0</v>
      </c>
      <c r="I148" s="35">
        <v>2</v>
      </c>
      <c r="J148" s="29">
        <v>3</v>
      </c>
      <c r="K148" s="2">
        <v>2</v>
      </c>
      <c r="L148" s="2">
        <v>1</v>
      </c>
      <c r="M148" s="30">
        <v>0</v>
      </c>
      <c r="N148" s="23">
        <v>1</v>
      </c>
      <c r="O148" s="3">
        <v>0</v>
      </c>
      <c r="P148" s="3">
        <v>0</v>
      </c>
      <c r="Q148" s="3">
        <v>0</v>
      </c>
      <c r="R148" s="35">
        <v>1</v>
      </c>
      <c r="S148" s="29">
        <v>1</v>
      </c>
      <c r="T148" s="2">
        <v>0</v>
      </c>
      <c r="U148" s="2">
        <v>1</v>
      </c>
      <c r="V148" s="30">
        <v>3</v>
      </c>
      <c r="W148" s="23">
        <v>1</v>
      </c>
      <c r="X148" s="3">
        <v>1</v>
      </c>
      <c r="Y148" s="3">
        <v>0</v>
      </c>
      <c r="Z148" s="3">
        <v>0</v>
      </c>
      <c r="AA148" s="35">
        <v>0</v>
      </c>
      <c r="AB148" s="39">
        <f t="shared" si="18"/>
        <v>23</v>
      </c>
      <c r="AC148" s="279"/>
    </row>
    <row r="149" spans="1:29" s="1" customFormat="1" ht="18.75" customHeight="1" x14ac:dyDescent="0.25">
      <c r="A149" s="18" t="s">
        <v>148</v>
      </c>
      <c r="B149" s="29">
        <v>2</v>
      </c>
      <c r="C149" s="2">
        <v>2</v>
      </c>
      <c r="D149" s="2">
        <v>1</v>
      </c>
      <c r="E149" s="30">
        <v>1</v>
      </c>
      <c r="F149" s="23">
        <v>1</v>
      </c>
      <c r="G149" s="3">
        <v>1</v>
      </c>
      <c r="H149" s="3">
        <v>0</v>
      </c>
      <c r="I149" s="35">
        <v>3</v>
      </c>
      <c r="J149" s="29">
        <v>0</v>
      </c>
      <c r="K149" s="2">
        <v>5</v>
      </c>
      <c r="L149" s="2">
        <v>0</v>
      </c>
      <c r="M149" s="30">
        <v>1</v>
      </c>
      <c r="N149" s="23">
        <v>2</v>
      </c>
      <c r="O149" s="3">
        <v>0</v>
      </c>
      <c r="P149" s="3">
        <v>0</v>
      </c>
      <c r="Q149" s="3">
        <v>0</v>
      </c>
      <c r="R149" s="35">
        <v>2</v>
      </c>
      <c r="S149" s="29">
        <v>1</v>
      </c>
      <c r="T149" s="2">
        <v>0</v>
      </c>
      <c r="U149" s="2">
        <v>0</v>
      </c>
      <c r="V149" s="30">
        <v>0</v>
      </c>
      <c r="W149" s="23">
        <v>1</v>
      </c>
      <c r="X149" s="3">
        <v>1</v>
      </c>
      <c r="Y149" s="3">
        <v>0</v>
      </c>
      <c r="Z149" s="3">
        <v>0</v>
      </c>
      <c r="AA149" s="35">
        <v>1</v>
      </c>
      <c r="AB149" s="39">
        <f t="shared" si="18"/>
        <v>25</v>
      </c>
      <c r="AC149" s="279"/>
    </row>
    <row r="150" spans="1:29" s="1" customFormat="1" ht="18.75" customHeight="1" x14ac:dyDescent="0.25">
      <c r="A150" s="18" t="s">
        <v>148</v>
      </c>
      <c r="B150" s="29">
        <v>0</v>
      </c>
      <c r="C150" s="2">
        <v>2</v>
      </c>
      <c r="D150" s="2">
        <v>0</v>
      </c>
      <c r="E150" s="30">
        <v>1</v>
      </c>
      <c r="F150" s="23">
        <v>0</v>
      </c>
      <c r="G150" s="3">
        <v>0</v>
      </c>
      <c r="H150" s="3">
        <v>0</v>
      </c>
      <c r="I150" s="35">
        <v>1</v>
      </c>
      <c r="J150" s="29">
        <v>0</v>
      </c>
      <c r="K150" s="2">
        <v>0</v>
      </c>
      <c r="L150" s="2">
        <v>3</v>
      </c>
      <c r="M150" s="30">
        <v>1</v>
      </c>
      <c r="N150" s="23">
        <v>0</v>
      </c>
      <c r="O150" s="3">
        <v>0</v>
      </c>
      <c r="P150" s="3">
        <v>0</v>
      </c>
      <c r="Q150" s="3">
        <v>0</v>
      </c>
      <c r="R150" s="35">
        <v>0</v>
      </c>
      <c r="S150" s="29">
        <v>0</v>
      </c>
      <c r="T150" s="2">
        <v>0</v>
      </c>
      <c r="U150" s="2">
        <v>0</v>
      </c>
      <c r="V150" s="30">
        <v>0</v>
      </c>
      <c r="W150" s="23">
        <v>0</v>
      </c>
      <c r="X150" s="3">
        <v>0</v>
      </c>
      <c r="Y150" s="3">
        <v>0</v>
      </c>
      <c r="Z150" s="3">
        <v>0</v>
      </c>
      <c r="AA150" s="35">
        <v>0</v>
      </c>
      <c r="AB150" s="39">
        <f t="shared" si="18"/>
        <v>8</v>
      </c>
      <c r="AC150" s="279"/>
    </row>
    <row r="151" spans="1:29" s="1" customFormat="1" ht="18.75" customHeight="1" x14ac:dyDescent="0.25">
      <c r="A151" s="18" t="s">
        <v>148</v>
      </c>
      <c r="B151" s="29">
        <v>0</v>
      </c>
      <c r="C151" s="2">
        <v>0</v>
      </c>
      <c r="D151" s="2">
        <v>0</v>
      </c>
      <c r="E151" s="30">
        <v>0</v>
      </c>
      <c r="F151" s="23">
        <v>0</v>
      </c>
      <c r="G151" s="3">
        <v>0</v>
      </c>
      <c r="H151" s="3">
        <v>0</v>
      </c>
      <c r="I151" s="35">
        <v>0</v>
      </c>
      <c r="J151" s="29">
        <v>0</v>
      </c>
      <c r="K151" s="2">
        <v>0</v>
      </c>
      <c r="L151" s="2">
        <v>0</v>
      </c>
      <c r="M151" s="30">
        <v>0</v>
      </c>
      <c r="N151" s="23">
        <v>0</v>
      </c>
      <c r="O151" s="3">
        <v>0</v>
      </c>
      <c r="P151" s="3">
        <v>0</v>
      </c>
      <c r="Q151" s="3">
        <v>0</v>
      </c>
      <c r="R151" s="35">
        <v>0</v>
      </c>
      <c r="S151" s="29">
        <v>0</v>
      </c>
      <c r="T151" s="2">
        <v>0</v>
      </c>
      <c r="U151" s="2">
        <v>0</v>
      </c>
      <c r="V151" s="30">
        <v>0</v>
      </c>
      <c r="W151" s="23">
        <v>0</v>
      </c>
      <c r="X151" s="3">
        <v>0</v>
      </c>
      <c r="Y151" s="3">
        <v>0</v>
      </c>
      <c r="Z151" s="3">
        <v>0</v>
      </c>
      <c r="AA151" s="35">
        <v>0</v>
      </c>
      <c r="AB151" s="39">
        <f t="shared" si="18"/>
        <v>0</v>
      </c>
      <c r="AC151" s="279"/>
    </row>
    <row r="152" spans="1:29" s="1" customFormat="1" ht="12" customHeight="1" x14ac:dyDescent="0.25">
      <c r="A152" s="19"/>
      <c r="B152" s="31"/>
      <c r="C152" s="9"/>
      <c r="D152" s="9"/>
      <c r="E152" s="32"/>
      <c r="F152" s="24"/>
      <c r="G152" s="10"/>
      <c r="H152" s="10"/>
      <c r="I152" s="14"/>
      <c r="J152" s="31"/>
      <c r="K152" s="9"/>
      <c r="L152" s="9"/>
      <c r="M152" s="32"/>
      <c r="N152" s="24"/>
      <c r="O152" s="10"/>
      <c r="P152" s="10"/>
      <c r="Q152" s="10"/>
      <c r="R152" s="14"/>
      <c r="S152" s="31"/>
      <c r="T152" s="9"/>
      <c r="U152" s="9"/>
      <c r="V152" s="32"/>
      <c r="W152" s="24"/>
      <c r="X152" s="10"/>
      <c r="Y152" s="10"/>
      <c r="Z152" s="10"/>
      <c r="AA152" s="14"/>
      <c r="AB152" s="40"/>
      <c r="AC152" s="279"/>
    </row>
    <row r="153" spans="1:29" s="1" customFormat="1" ht="25.5" customHeight="1" x14ac:dyDescent="0.25">
      <c r="A153" s="20" t="s">
        <v>13</v>
      </c>
      <c r="B153" s="11">
        <f>SUM(B143:B151)</f>
        <v>20</v>
      </c>
      <c r="C153" s="11">
        <f t="shared" ref="C153:AA153" si="19">SUM(C143:C151)</f>
        <v>27</v>
      </c>
      <c r="D153" s="11">
        <f t="shared" si="19"/>
        <v>22</v>
      </c>
      <c r="E153" s="11">
        <f t="shared" si="19"/>
        <v>15</v>
      </c>
      <c r="F153" s="11">
        <f t="shared" si="19"/>
        <v>22</v>
      </c>
      <c r="G153" s="11">
        <f t="shared" si="19"/>
        <v>18</v>
      </c>
      <c r="H153" s="11">
        <f t="shared" si="19"/>
        <v>18</v>
      </c>
      <c r="I153" s="11">
        <f t="shared" si="19"/>
        <v>28</v>
      </c>
      <c r="J153" s="11">
        <f t="shared" si="19"/>
        <v>22</v>
      </c>
      <c r="K153" s="11">
        <f t="shared" si="19"/>
        <v>26</v>
      </c>
      <c r="L153" s="11">
        <f t="shared" si="19"/>
        <v>27</v>
      </c>
      <c r="M153" s="11">
        <f t="shared" si="19"/>
        <v>17</v>
      </c>
      <c r="N153" s="11">
        <f t="shared" si="19"/>
        <v>15</v>
      </c>
      <c r="O153" s="11">
        <f t="shared" si="19"/>
        <v>14</v>
      </c>
      <c r="P153" s="11">
        <f t="shared" si="19"/>
        <v>9</v>
      </c>
      <c r="Q153" s="11">
        <f t="shared" si="19"/>
        <v>17</v>
      </c>
      <c r="R153" s="11">
        <f t="shared" si="19"/>
        <v>16</v>
      </c>
      <c r="S153" s="11">
        <f t="shared" si="19"/>
        <v>12</v>
      </c>
      <c r="T153" s="11">
        <f t="shared" si="19"/>
        <v>12</v>
      </c>
      <c r="U153" s="11">
        <f t="shared" si="19"/>
        <v>11</v>
      </c>
      <c r="V153" s="11">
        <f t="shared" si="19"/>
        <v>15</v>
      </c>
      <c r="W153" s="11">
        <f t="shared" si="19"/>
        <v>7</v>
      </c>
      <c r="X153" s="11">
        <f t="shared" si="19"/>
        <v>14</v>
      </c>
      <c r="Y153" s="11">
        <f t="shared" si="19"/>
        <v>9</v>
      </c>
      <c r="Z153" s="11">
        <f t="shared" si="19"/>
        <v>7</v>
      </c>
      <c r="AA153" s="11">
        <f t="shared" si="19"/>
        <v>10</v>
      </c>
      <c r="AB153" s="41">
        <f>SUM(AB143:AB151)</f>
        <v>430</v>
      </c>
      <c r="AC153" s="280"/>
    </row>
    <row r="154" spans="1:29" ht="21" customHeight="1" x14ac:dyDescent="0.25">
      <c r="A154" s="270" t="s">
        <v>26</v>
      </c>
      <c r="B154" s="270"/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  <c r="AA154" s="270"/>
      <c r="AB154" s="270"/>
      <c r="AC154" s="270"/>
    </row>
    <row r="155" spans="1:29" ht="14.1" customHeight="1" x14ac:dyDescent="0.25"/>
    <row r="156" spans="1:29" s="1" customFormat="1" ht="18.75" customHeight="1" x14ac:dyDescent="0.25">
      <c r="A156" s="15"/>
      <c r="B156" s="271" t="s">
        <v>1</v>
      </c>
      <c r="C156" s="272"/>
      <c r="D156" s="272"/>
      <c r="E156" s="273"/>
      <c r="F156" s="274" t="s">
        <v>2</v>
      </c>
      <c r="G156" s="272"/>
      <c r="H156" s="272"/>
      <c r="I156" s="275"/>
      <c r="J156" s="271" t="s">
        <v>3</v>
      </c>
      <c r="K156" s="272"/>
      <c r="L156" s="272"/>
      <c r="M156" s="273"/>
      <c r="N156" s="274" t="s">
        <v>4</v>
      </c>
      <c r="O156" s="272"/>
      <c r="P156" s="272"/>
      <c r="Q156" s="272"/>
      <c r="R156" s="275"/>
      <c r="S156" s="271" t="s">
        <v>5</v>
      </c>
      <c r="T156" s="272"/>
      <c r="U156" s="272"/>
      <c r="V156" s="273"/>
      <c r="W156" s="276" t="s">
        <v>6</v>
      </c>
      <c r="X156" s="277"/>
      <c r="Y156" s="277"/>
      <c r="Z156" s="277"/>
      <c r="AA156" s="277"/>
      <c r="AB156" s="4"/>
      <c r="AC156" s="278" t="s">
        <v>12</v>
      </c>
    </row>
    <row r="157" spans="1:29" s="1" customFormat="1" ht="18.75" customHeight="1" x14ac:dyDescent="0.25">
      <c r="A157" s="16" t="s">
        <v>7</v>
      </c>
      <c r="B157" s="7">
        <v>1</v>
      </c>
      <c r="C157" s="8">
        <v>2</v>
      </c>
      <c r="D157" s="8">
        <v>3</v>
      </c>
      <c r="E157" s="26">
        <v>4</v>
      </c>
      <c r="F157" s="21">
        <v>5</v>
      </c>
      <c r="G157" s="8">
        <v>6</v>
      </c>
      <c r="H157" s="8">
        <v>7</v>
      </c>
      <c r="I157" s="34">
        <v>8</v>
      </c>
      <c r="J157" s="7">
        <v>9</v>
      </c>
      <c r="K157" s="8">
        <v>10</v>
      </c>
      <c r="L157" s="8">
        <v>11</v>
      </c>
      <c r="M157" s="26">
        <v>12</v>
      </c>
      <c r="N157" s="21">
        <v>13</v>
      </c>
      <c r="O157" s="8">
        <v>14</v>
      </c>
      <c r="P157" s="8">
        <v>15</v>
      </c>
      <c r="Q157" s="8">
        <v>16</v>
      </c>
      <c r="R157" s="34">
        <v>17</v>
      </c>
      <c r="S157" s="7">
        <v>18</v>
      </c>
      <c r="T157" s="8">
        <v>19</v>
      </c>
      <c r="U157" s="8">
        <v>20</v>
      </c>
      <c r="V157" s="26">
        <v>21</v>
      </c>
      <c r="W157" s="21">
        <v>22</v>
      </c>
      <c r="X157" s="8">
        <v>23</v>
      </c>
      <c r="Y157" s="8">
        <v>24</v>
      </c>
      <c r="Z157" s="8">
        <v>25</v>
      </c>
      <c r="AA157" s="34">
        <v>26</v>
      </c>
      <c r="AB157" s="37" t="s">
        <v>11</v>
      </c>
      <c r="AC157" s="279"/>
    </row>
    <row r="158" spans="1:29" s="1" customFormat="1" ht="12" customHeight="1" x14ac:dyDescent="0.25">
      <c r="A158" s="17"/>
      <c r="B158" s="27"/>
      <c r="C158" s="5"/>
      <c r="D158" s="5"/>
      <c r="E158" s="28"/>
      <c r="F158" s="22"/>
      <c r="G158" s="6"/>
      <c r="H158" s="6"/>
      <c r="I158" s="13"/>
      <c r="J158" s="27"/>
      <c r="K158" s="5"/>
      <c r="L158" s="5"/>
      <c r="M158" s="28"/>
      <c r="N158" s="22"/>
      <c r="O158" s="6"/>
      <c r="P158" s="6"/>
      <c r="Q158" s="6"/>
      <c r="R158" s="13"/>
      <c r="S158" s="27"/>
      <c r="T158" s="5"/>
      <c r="U158" s="5"/>
      <c r="V158" s="28"/>
      <c r="W158" s="22"/>
      <c r="X158" s="6"/>
      <c r="Y158" s="6"/>
      <c r="Z158" s="6"/>
      <c r="AA158" s="13"/>
      <c r="AB158" s="38"/>
      <c r="AC158" s="279"/>
    </row>
    <row r="159" spans="1:29" s="1" customFormat="1" ht="18.75" customHeight="1" x14ac:dyDescent="0.25">
      <c r="A159" s="18" t="s">
        <v>148</v>
      </c>
      <c r="B159" s="29">
        <v>0</v>
      </c>
      <c r="C159" s="2">
        <v>0</v>
      </c>
      <c r="D159" s="2">
        <v>0</v>
      </c>
      <c r="E159" s="30">
        <v>0</v>
      </c>
      <c r="F159" s="23">
        <v>0</v>
      </c>
      <c r="G159" s="3">
        <v>0</v>
      </c>
      <c r="H159" s="3">
        <v>0</v>
      </c>
      <c r="I159" s="35">
        <v>0</v>
      </c>
      <c r="J159" s="29">
        <v>0</v>
      </c>
      <c r="K159" s="2">
        <v>0</v>
      </c>
      <c r="L159" s="2">
        <v>0</v>
      </c>
      <c r="M159" s="30">
        <v>0</v>
      </c>
      <c r="N159" s="23">
        <v>0</v>
      </c>
      <c r="O159" s="3">
        <v>0</v>
      </c>
      <c r="P159" s="3">
        <v>0</v>
      </c>
      <c r="Q159" s="3">
        <v>0</v>
      </c>
      <c r="R159" s="35">
        <v>0</v>
      </c>
      <c r="S159" s="29">
        <v>0</v>
      </c>
      <c r="T159" s="2">
        <v>0</v>
      </c>
      <c r="U159" s="2">
        <v>0</v>
      </c>
      <c r="V159" s="30">
        <v>0</v>
      </c>
      <c r="W159" s="23">
        <v>1</v>
      </c>
      <c r="X159" s="3">
        <v>0</v>
      </c>
      <c r="Y159" s="3">
        <v>0</v>
      </c>
      <c r="Z159" s="3">
        <v>1</v>
      </c>
      <c r="AA159" s="35">
        <v>3</v>
      </c>
      <c r="AB159" s="39">
        <f>SUM(B159:AA159)</f>
        <v>5</v>
      </c>
      <c r="AC159" s="279"/>
    </row>
    <row r="160" spans="1:29" s="1" customFormat="1" ht="18.75" customHeight="1" x14ac:dyDescent="0.25">
      <c r="A160" s="18" t="s">
        <v>148</v>
      </c>
      <c r="B160" s="29">
        <v>3</v>
      </c>
      <c r="C160" s="2">
        <v>4</v>
      </c>
      <c r="D160" s="2">
        <v>6</v>
      </c>
      <c r="E160" s="30">
        <v>6</v>
      </c>
      <c r="F160" s="23">
        <v>4</v>
      </c>
      <c r="G160" s="3">
        <v>3</v>
      </c>
      <c r="H160" s="3">
        <v>3</v>
      </c>
      <c r="I160" s="35">
        <v>4</v>
      </c>
      <c r="J160" s="29">
        <v>7</v>
      </c>
      <c r="K160" s="2">
        <v>6</v>
      </c>
      <c r="L160" s="2">
        <v>3</v>
      </c>
      <c r="M160" s="30">
        <v>3</v>
      </c>
      <c r="N160" s="23">
        <v>3</v>
      </c>
      <c r="O160" s="3">
        <v>3</v>
      </c>
      <c r="P160" s="3">
        <v>8</v>
      </c>
      <c r="Q160" s="3">
        <v>9</v>
      </c>
      <c r="R160" s="35">
        <v>7</v>
      </c>
      <c r="S160" s="29">
        <v>7</v>
      </c>
      <c r="T160" s="2">
        <v>3</v>
      </c>
      <c r="U160" s="2">
        <v>2</v>
      </c>
      <c r="V160" s="30">
        <v>4</v>
      </c>
      <c r="W160" s="23">
        <v>2</v>
      </c>
      <c r="X160" s="3">
        <v>7</v>
      </c>
      <c r="Y160" s="3">
        <v>6</v>
      </c>
      <c r="Z160" s="3">
        <v>7</v>
      </c>
      <c r="AA160" s="35">
        <v>3</v>
      </c>
      <c r="AB160" s="39">
        <f t="shared" ref="AB160:AB167" si="20">SUM(B160:AA160)</f>
        <v>123</v>
      </c>
      <c r="AC160" s="279"/>
    </row>
    <row r="161" spans="1:29" s="1" customFormat="1" ht="18.75" customHeight="1" x14ac:dyDescent="0.25">
      <c r="A161" s="18" t="s">
        <v>148</v>
      </c>
      <c r="B161" s="29">
        <v>3</v>
      </c>
      <c r="C161" s="2">
        <v>2</v>
      </c>
      <c r="D161" s="2">
        <v>3</v>
      </c>
      <c r="E161" s="30">
        <v>1</v>
      </c>
      <c r="F161" s="23">
        <v>3</v>
      </c>
      <c r="G161" s="3">
        <v>8</v>
      </c>
      <c r="H161" s="3">
        <v>3</v>
      </c>
      <c r="I161" s="35">
        <v>3</v>
      </c>
      <c r="J161" s="29">
        <v>8</v>
      </c>
      <c r="K161" s="2">
        <v>11</v>
      </c>
      <c r="L161" s="2">
        <v>4</v>
      </c>
      <c r="M161" s="30">
        <v>1</v>
      </c>
      <c r="N161" s="23">
        <v>3</v>
      </c>
      <c r="O161" s="3">
        <v>0</v>
      </c>
      <c r="P161" s="3">
        <v>4</v>
      </c>
      <c r="Q161" s="3">
        <v>5</v>
      </c>
      <c r="R161" s="35">
        <v>9</v>
      </c>
      <c r="S161" s="29">
        <v>2</v>
      </c>
      <c r="T161" s="2">
        <v>6</v>
      </c>
      <c r="U161" s="2">
        <v>2</v>
      </c>
      <c r="V161" s="30">
        <v>7</v>
      </c>
      <c r="W161" s="23">
        <v>4</v>
      </c>
      <c r="X161" s="3">
        <v>5</v>
      </c>
      <c r="Y161" s="3">
        <v>6</v>
      </c>
      <c r="Z161" s="3">
        <v>2</v>
      </c>
      <c r="AA161" s="35">
        <v>1</v>
      </c>
      <c r="AB161" s="39">
        <f t="shared" si="20"/>
        <v>106</v>
      </c>
      <c r="AC161" s="279"/>
    </row>
    <row r="162" spans="1:29" s="1" customFormat="1" ht="18.75" customHeight="1" x14ac:dyDescent="0.25">
      <c r="A162" s="18" t="s">
        <v>148</v>
      </c>
      <c r="B162" s="29">
        <v>3</v>
      </c>
      <c r="C162" s="2">
        <v>1</v>
      </c>
      <c r="D162" s="2">
        <v>4</v>
      </c>
      <c r="E162" s="30">
        <v>9</v>
      </c>
      <c r="F162" s="23">
        <v>5</v>
      </c>
      <c r="G162" s="3">
        <v>2</v>
      </c>
      <c r="H162" s="3">
        <v>7</v>
      </c>
      <c r="I162" s="35">
        <v>7</v>
      </c>
      <c r="J162" s="29">
        <v>10</v>
      </c>
      <c r="K162" s="2">
        <v>4</v>
      </c>
      <c r="L162" s="2">
        <v>1</v>
      </c>
      <c r="M162" s="30">
        <v>3</v>
      </c>
      <c r="N162" s="23">
        <v>0</v>
      </c>
      <c r="O162" s="3">
        <v>2</v>
      </c>
      <c r="P162" s="3">
        <v>8</v>
      </c>
      <c r="Q162" s="3">
        <v>3</v>
      </c>
      <c r="R162" s="35">
        <v>2</v>
      </c>
      <c r="S162" s="29">
        <v>0</v>
      </c>
      <c r="T162" s="2">
        <v>5</v>
      </c>
      <c r="U162" s="2">
        <v>2</v>
      </c>
      <c r="V162" s="30">
        <v>8</v>
      </c>
      <c r="W162" s="23">
        <v>5</v>
      </c>
      <c r="X162" s="3">
        <v>5</v>
      </c>
      <c r="Y162" s="3">
        <v>5</v>
      </c>
      <c r="Z162" s="3">
        <v>8</v>
      </c>
      <c r="AA162" s="35">
        <v>3</v>
      </c>
      <c r="AB162" s="39">
        <f t="shared" si="20"/>
        <v>112</v>
      </c>
      <c r="AC162" s="279"/>
    </row>
    <row r="163" spans="1:29" s="1" customFormat="1" ht="18.75" customHeight="1" x14ac:dyDescent="0.25">
      <c r="A163" s="18" t="s">
        <v>148</v>
      </c>
      <c r="B163" s="29">
        <v>0</v>
      </c>
      <c r="C163" s="2">
        <v>2</v>
      </c>
      <c r="D163" s="2">
        <v>0</v>
      </c>
      <c r="E163" s="30">
        <v>2</v>
      </c>
      <c r="F163" s="23">
        <v>1</v>
      </c>
      <c r="G163" s="3">
        <v>0</v>
      </c>
      <c r="H163" s="3">
        <v>1</v>
      </c>
      <c r="I163" s="35">
        <v>1</v>
      </c>
      <c r="J163" s="29">
        <v>0</v>
      </c>
      <c r="K163" s="2">
        <v>0</v>
      </c>
      <c r="L163" s="2">
        <v>0</v>
      </c>
      <c r="M163" s="30">
        <v>0</v>
      </c>
      <c r="N163" s="23">
        <v>0</v>
      </c>
      <c r="O163" s="3">
        <v>0</v>
      </c>
      <c r="P163" s="3">
        <v>0</v>
      </c>
      <c r="Q163" s="3">
        <v>1</v>
      </c>
      <c r="R163" s="35">
        <v>0</v>
      </c>
      <c r="S163" s="29">
        <v>0</v>
      </c>
      <c r="T163" s="2">
        <v>0</v>
      </c>
      <c r="U163" s="2">
        <v>0</v>
      </c>
      <c r="V163" s="30">
        <v>0</v>
      </c>
      <c r="W163" s="23">
        <v>0</v>
      </c>
      <c r="X163" s="3">
        <v>2</v>
      </c>
      <c r="Y163" s="3">
        <v>1</v>
      </c>
      <c r="Z163" s="3">
        <v>0</v>
      </c>
      <c r="AA163" s="35">
        <v>0</v>
      </c>
      <c r="AB163" s="39">
        <f t="shared" si="20"/>
        <v>11</v>
      </c>
      <c r="AC163" s="279"/>
    </row>
    <row r="164" spans="1:29" s="1" customFormat="1" ht="18.75" customHeight="1" x14ac:dyDescent="0.25">
      <c r="A164" s="18" t="s">
        <v>148</v>
      </c>
      <c r="B164" s="29">
        <v>3</v>
      </c>
      <c r="C164" s="2">
        <v>3</v>
      </c>
      <c r="D164" s="2">
        <v>0</v>
      </c>
      <c r="E164" s="30">
        <v>0</v>
      </c>
      <c r="F164" s="23">
        <v>2</v>
      </c>
      <c r="G164" s="3">
        <v>1</v>
      </c>
      <c r="H164" s="3">
        <v>0</v>
      </c>
      <c r="I164" s="35">
        <v>2</v>
      </c>
      <c r="J164" s="29">
        <v>0</v>
      </c>
      <c r="K164" s="2">
        <v>1</v>
      </c>
      <c r="L164" s="2">
        <v>0</v>
      </c>
      <c r="M164" s="30">
        <v>0</v>
      </c>
      <c r="N164" s="23">
        <v>0</v>
      </c>
      <c r="O164" s="3">
        <v>2</v>
      </c>
      <c r="P164" s="3">
        <v>1</v>
      </c>
      <c r="Q164" s="3">
        <v>2</v>
      </c>
      <c r="R164" s="35">
        <v>1</v>
      </c>
      <c r="S164" s="29">
        <v>0</v>
      </c>
      <c r="T164" s="2">
        <v>1</v>
      </c>
      <c r="U164" s="2">
        <v>2</v>
      </c>
      <c r="V164" s="30">
        <v>0</v>
      </c>
      <c r="W164" s="23">
        <v>1</v>
      </c>
      <c r="X164" s="3">
        <v>4</v>
      </c>
      <c r="Y164" s="3">
        <v>3</v>
      </c>
      <c r="Z164" s="3">
        <v>3</v>
      </c>
      <c r="AA164" s="35">
        <v>1</v>
      </c>
      <c r="AB164" s="39">
        <f t="shared" si="20"/>
        <v>33</v>
      </c>
      <c r="AC164" s="279"/>
    </row>
    <row r="165" spans="1:29" s="1" customFormat="1" ht="18.75" customHeight="1" x14ac:dyDescent="0.25">
      <c r="A165" s="18" t="s">
        <v>148</v>
      </c>
      <c r="B165" s="29">
        <v>1</v>
      </c>
      <c r="C165" s="2">
        <v>2</v>
      </c>
      <c r="D165" s="2">
        <v>1</v>
      </c>
      <c r="E165" s="30">
        <v>0</v>
      </c>
      <c r="F165" s="23">
        <v>3</v>
      </c>
      <c r="G165" s="3">
        <v>2</v>
      </c>
      <c r="H165" s="3">
        <v>1</v>
      </c>
      <c r="I165" s="35">
        <v>4</v>
      </c>
      <c r="J165" s="29">
        <v>3</v>
      </c>
      <c r="K165" s="2">
        <v>3</v>
      </c>
      <c r="L165" s="2">
        <v>0</v>
      </c>
      <c r="M165" s="30">
        <v>0</v>
      </c>
      <c r="N165" s="23">
        <v>1</v>
      </c>
      <c r="O165" s="3">
        <v>0</v>
      </c>
      <c r="P165" s="3">
        <v>0</v>
      </c>
      <c r="Q165" s="3">
        <v>1</v>
      </c>
      <c r="R165" s="35">
        <v>1</v>
      </c>
      <c r="S165" s="29">
        <v>1</v>
      </c>
      <c r="T165" s="2">
        <v>1</v>
      </c>
      <c r="U165" s="2">
        <v>1</v>
      </c>
      <c r="V165" s="30">
        <v>0</v>
      </c>
      <c r="W165" s="23">
        <v>3</v>
      </c>
      <c r="X165" s="3">
        <v>1</v>
      </c>
      <c r="Y165" s="3">
        <v>3</v>
      </c>
      <c r="Z165" s="3">
        <v>5</v>
      </c>
      <c r="AA165" s="35">
        <v>4</v>
      </c>
      <c r="AB165" s="39">
        <f t="shared" si="20"/>
        <v>42</v>
      </c>
      <c r="AC165" s="279"/>
    </row>
    <row r="166" spans="1:29" s="1" customFormat="1" ht="18.75" customHeight="1" x14ac:dyDescent="0.25">
      <c r="A166" s="18" t="s">
        <v>148</v>
      </c>
      <c r="B166" s="29">
        <v>0</v>
      </c>
      <c r="C166" s="2">
        <v>0</v>
      </c>
      <c r="D166" s="2">
        <v>0</v>
      </c>
      <c r="E166" s="30">
        <v>0</v>
      </c>
      <c r="F166" s="23">
        <v>0</v>
      </c>
      <c r="G166" s="3">
        <v>0</v>
      </c>
      <c r="H166" s="3">
        <v>0</v>
      </c>
      <c r="I166" s="35">
        <v>0</v>
      </c>
      <c r="J166" s="29">
        <v>1</v>
      </c>
      <c r="K166" s="2">
        <v>0</v>
      </c>
      <c r="L166" s="2">
        <v>0</v>
      </c>
      <c r="M166" s="30">
        <v>0</v>
      </c>
      <c r="N166" s="23">
        <v>1</v>
      </c>
      <c r="O166" s="3">
        <v>0</v>
      </c>
      <c r="P166" s="3">
        <v>0</v>
      </c>
      <c r="Q166" s="3">
        <v>0</v>
      </c>
      <c r="R166" s="35">
        <v>0</v>
      </c>
      <c r="S166" s="29">
        <v>0</v>
      </c>
      <c r="T166" s="2">
        <v>0</v>
      </c>
      <c r="U166" s="2">
        <v>0</v>
      </c>
      <c r="V166" s="30">
        <v>0</v>
      </c>
      <c r="W166" s="23">
        <v>3</v>
      </c>
      <c r="X166" s="3">
        <v>1</v>
      </c>
      <c r="Y166" s="3">
        <v>1</v>
      </c>
      <c r="Z166" s="3">
        <v>1</v>
      </c>
      <c r="AA166" s="35">
        <v>0</v>
      </c>
      <c r="AB166" s="39">
        <f t="shared" si="20"/>
        <v>8</v>
      </c>
      <c r="AC166" s="279"/>
    </row>
    <row r="167" spans="1:29" s="1" customFormat="1" ht="18.75" customHeight="1" x14ac:dyDescent="0.25">
      <c r="A167" s="18" t="s">
        <v>148</v>
      </c>
      <c r="B167" s="31">
        <v>0</v>
      </c>
      <c r="C167" s="9">
        <v>0</v>
      </c>
      <c r="D167" s="9">
        <v>0</v>
      </c>
      <c r="E167" s="32">
        <v>0</v>
      </c>
      <c r="F167" s="24">
        <v>0</v>
      </c>
      <c r="G167" s="10">
        <v>0</v>
      </c>
      <c r="H167" s="10">
        <v>0</v>
      </c>
      <c r="I167" s="14">
        <v>0</v>
      </c>
      <c r="J167" s="31">
        <v>0</v>
      </c>
      <c r="K167" s="9">
        <v>0</v>
      </c>
      <c r="L167" s="9">
        <v>0</v>
      </c>
      <c r="M167" s="32">
        <v>0</v>
      </c>
      <c r="N167" s="24">
        <v>0</v>
      </c>
      <c r="O167" s="10">
        <v>0</v>
      </c>
      <c r="P167" s="10">
        <v>0</v>
      </c>
      <c r="Q167" s="10">
        <v>0</v>
      </c>
      <c r="R167" s="14">
        <v>0</v>
      </c>
      <c r="S167" s="31">
        <v>0</v>
      </c>
      <c r="T167" s="9">
        <v>0</v>
      </c>
      <c r="U167" s="9">
        <v>0</v>
      </c>
      <c r="V167" s="32">
        <v>0</v>
      </c>
      <c r="W167" s="24">
        <v>0</v>
      </c>
      <c r="X167" s="10">
        <v>0</v>
      </c>
      <c r="Y167" s="10">
        <v>0</v>
      </c>
      <c r="Z167" s="10">
        <v>0</v>
      </c>
      <c r="AA167" s="14">
        <v>0</v>
      </c>
      <c r="AB167" s="42">
        <f t="shared" si="20"/>
        <v>0</v>
      </c>
      <c r="AC167" s="279"/>
    </row>
    <row r="168" spans="1:29" s="1" customFormat="1" ht="12" customHeight="1" x14ac:dyDescent="0.25">
      <c r="A168" s="19"/>
      <c r="B168" s="31"/>
      <c r="C168" s="9"/>
      <c r="D168" s="9"/>
      <c r="E168" s="32"/>
      <c r="F168" s="24"/>
      <c r="G168" s="10"/>
      <c r="H168" s="10"/>
      <c r="I168" s="14"/>
      <c r="J168" s="31"/>
      <c r="K168" s="9"/>
      <c r="L168" s="9"/>
      <c r="M168" s="32"/>
      <c r="N168" s="24"/>
      <c r="O168" s="10"/>
      <c r="P168" s="10"/>
      <c r="Q168" s="10"/>
      <c r="R168" s="14"/>
      <c r="S168" s="31"/>
      <c r="T168" s="9"/>
      <c r="U168" s="9"/>
      <c r="V168" s="32"/>
      <c r="W168" s="24"/>
      <c r="X168" s="10"/>
      <c r="Y168" s="10"/>
      <c r="Z168" s="10"/>
      <c r="AA168" s="14"/>
      <c r="AB168" s="40"/>
      <c r="AC168" s="279"/>
    </row>
    <row r="169" spans="1:29" s="1" customFormat="1" ht="25.5" customHeight="1" x14ac:dyDescent="0.25">
      <c r="A169" s="20" t="s">
        <v>13</v>
      </c>
      <c r="B169" s="11">
        <f>SUM(B159:B167)</f>
        <v>13</v>
      </c>
      <c r="C169" s="11">
        <f t="shared" ref="C169:AA169" si="21">SUM(C159:C167)</f>
        <v>14</v>
      </c>
      <c r="D169" s="11">
        <f t="shared" si="21"/>
        <v>14</v>
      </c>
      <c r="E169" s="11">
        <f t="shared" si="21"/>
        <v>18</v>
      </c>
      <c r="F169" s="11">
        <f t="shared" si="21"/>
        <v>18</v>
      </c>
      <c r="G169" s="11">
        <f t="shared" si="21"/>
        <v>16</v>
      </c>
      <c r="H169" s="11">
        <f t="shared" si="21"/>
        <v>15</v>
      </c>
      <c r="I169" s="11">
        <f t="shared" si="21"/>
        <v>21</v>
      </c>
      <c r="J169" s="11">
        <f t="shared" si="21"/>
        <v>29</v>
      </c>
      <c r="K169" s="11">
        <f t="shared" si="21"/>
        <v>25</v>
      </c>
      <c r="L169" s="11">
        <f t="shared" si="21"/>
        <v>8</v>
      </c>
      <c r="M169" s="11">
        <f t="shared" si="21"/>
        <v>7</v>
      </c>
      <c r="N169" s="11">
        <f t="shared" si="21"/>
        <v>8</v>
      </c>
      <c r="O169" s="11">
        <f t="shared" si="21"/>
        <v>7</v>
      </c>
      <c r="P169" s="11">
        <f t="shared" si="21"/>
        <v>21</v>
      </c>
      <c r="Q169" s="11">
        <f t="shared" si="21"/>
        <v>21</v>
      </c>
      <c r="R169" s="11">
        <f t="shared" si="21"/>
        <v>20</v>
      </c>
      <c r="S169" s="11">
        <f t="shared" si="21"/>
        <v>10</v>
      </c>
      <c r="T169" s="11">
        <f t="shared" si="21"/>
        <v>16</v>
      </c>
      <c r="U169" s="11">
        <f t="shared" si="21"/>
        <v>9</v>
      </c>
      <c r="V169" s="11">
        <f t="shared" si="21"/>
        <v>19</v>
      </c>
      <c r="W169" s="11">
        <f t="shared" si="21"/>
        <v>19</v>
      </c>
      <c r="X169" s="11">
        <f t="shared" si="21"/>
        <v>25</v>
      </c>
      <c r="Y169" s="11">
        <f t="shared" si="21"/>
        <v>25</v>
      </c>
      <c r="Z169" s="11">
        <f t="shared" si="21"/>
        <v>27</v>
      </c>
      <c r="AA169" s="11">
        <f t="shared" si="21"/>
        <v>15</v>
      </c>
      <c r="AB169" s="41">
        <f>SUM(AB159:AB167)</f>
        <v>440</v>
      </c>
      <c r="AC169" s="280"/>
    </row>
    <row r="171" spans="1:29" s="1" customFormat="1" ht="18.75" customHeight="1" x14ac:dyDescent="0.25">
      <c r="A171" s="15"/>
      <c r="B171" s="271" t="s">
        <v>14</v>
      </c>
      <c r="C171" s="272"/>
      <c r="D171" s="272"/>
      <c r="E171" s="273"/>
      <c r="F171" s="274" t="s">
        <v>15</v>
      </c>
      <c r="G171" s="272"/>
      <c r="H171" s="272"/>
      <c r="I171" s="275"/>
      <c r="J171" s="271" t="s">
        <v>16</v>
      </c>
      <c r="K171" s="272"/>
      <c r="L171" s="272"/>
      <c r="M171" s="273"/>
      <c r="N171" s="274" t="s">
        <v>17</v>
      </c>
      <c r="O171" s="272"/>
      <c r="P171" s="272"/>
      <c r="Q171" s="272"/>
      <c r="R171" s="275"/>
      <c r="S171" s="271" t="s">
        <v>18</v>
      </c>
      <c r="T171" s="272"/>
      <c r="U171" s="272"/>
      <c r="V171" s="273"/>
      <c r="W171" s="274" t="s">
        <v>19</v>
      </c>
      <c r="X171" s="272"/>
      <c r="Y171" s="272"/>
      <c r="Z171" s="272"/>
      <c r="AA171" s="275"/>
      <c r="AB171" s="4"/>
      <c r="AC171" s="278" t="s">
        <v>20</v>
      </c>
    </row>
    <row r="172" spans="1:29" s="1" customFormat="1" ht="18.75" customHeight="1" x14ac:dyDescent="0.25">
      <c r="A172" s="16" t="s">
        <v>7</v>
      </c>
      <c r="B172" s="7">
        <v>27</v>
      </c>
      <c r="C172" s="8">
        <v>28</v>
      </c>
      <c r="D172" s="8">
        <v>29</v>
      </c>
      <c r="E172" s="26">
        <v>30</v>
      </c>
      <c r="F172" s="21">
        <v>31</v>
      </c>
      <c r="G172" s="8">
        <v>32</v>
      </c>
      <c r="H172" s="8">
        <v>33</v>
      </c>
      <c r="I172" s="34">
        <v>34</v>
      </c>
      <c r="J172" s="7">
        <v>35</v>
      </c>
      <c r="K172" s="8">
        <v>36</v>
      </c>
      <c r="L172" s="8">
        <v>37</v>
      </c>
      <c r="M172" s="26">
        <v>38</v>
      </c>
      <c r="N172" s="21">
        <v>39</v>
      </c>
      <c r="O172" s="8">
        <v>40</v>
      </c>
      <c r="P172" s="8">
        <v>41</v>
      </c>
      <c r="Q172" s="8">
        <v>42</v>
      </c>
      <c r="R172" s="34">
        <v>43</v>
      </c>
      <c r="S172" s="7">
        <v>44</v>
      </c>
      <c r="T172" s="8">
        <v>45</v>
      </c>
      <c r="U172" s="8">
        <v>46</v>
      </c>
      <c r="V172" s="26">
        <v>47</v>
      </c>
      <c r="W172" s="21">
        <v>48</v>
      </c>
      <c r="X172" s="8">
        <v>49</v>
      </c>
      <c r="Y172" s="8">
        <v>50</v>
      </c>
      <c r="Z172" s="8">
        <v>51</v>
      </c>
      <c r="AA172" s="34">
        <v>52</v>
      </c>
      <c r="AB172" s="37" t="s">
        <v>11</v>
      </c>
      <c r="AC172" s="279"/>
    </row>
    <row r="173" spans="1:29" s="1" customFormat="1" ht="12" customHeight="1" x14ac:dyDescent="0.25">
      <c r="A173" s="17"/>
      <c r="B173" s="27"/>
      <c r="C173" s="5"/>
      <c r="D173" s="5"/>
      <c r="E173" s="28"/>
      <c r="F173" s="22"/>
      <c r="G173" s="6"/>
      <c r="H173" s="6"/>
      <c r="I173" s="13"/>
      <c r="J173" s="27"/>
      <c r="K173" s="5"/>
      <c r="L173" s="5"/>
      <c r="M173" s="28"/>
      <c r="N173" s="22"/>
      <c r="O173" s="6"/>
      <c r="P173" s="6"/>
      <c r="Q173" s="6"/>
      <c r="R173" s="13"/>
      <c r="S173" s="27"/>
      <c r="T173" s="5"/>
      <c r="U173" s="5"/>
      <c r="V173" s="28"/>
      <c r="W173" s="22"/>
      <c r="X173" s="6"/>
      <c r="Y173" s="6"/>
      <c r="Z173" s="6"/>
      <c r="AA173" s="13"/>
      <c r="AB173" s="38"/>
      <c r="AC173" s="279"/>
    </row>
    <row r="174" spans="1:29" s="1" customFormat="1" ht="18.75" customHeight="1" x14ac:dyDescent="0.25">
      <c r="A174" s="18" t="s">
        <v>148</v>
      </c>
      <c r="B174" s="29">
        <v>1</v>
      </c>
      <c r="C174" s="2">
        <v>0</v>
      </c>
      <c r="D174" s="2">
        <v>1</v>
      </c>
      <c r="E174" s="30">
        <v>1</v>
      </c>
      <c r="F174" s="23">
        <v>0</v>
      </c>
      <c r="G174" s="3">
        <v>0</v>
      </c>
      <c r="H174" s="3">
        <v>1</v>
      </c>
      <c r="I174" s="35">
        <v>3</v>
      </c>
      <c r="J174" s="29">
        <v>1</v>
      </c>
      <c r="K174" s="2">
        <v>2</v>
      </c>
      <c r="L174" s="2">
        <v>4</v>
      </c>
      <c r="M174" s="30">
        <v>2</v>
      </c>
      <c r="N174" s="23">
        <v>1</v>
      </c>
      <c r="O174" s="3">
        <v>0</v>
      </c>
      <c r="P174" s="3">
        <v>1</v>
      </c>
      <c r="Q174" s="3">
        <v>1</v>
      </c>
      <c r="R174" s="35">
        <v>0</v>
      </c>
      <c r="S174" s="29">
        <v>1</v>
      </c>
      <c r="T174" s="2">
        <v>1</v>
      </c>
      <c r="U174" s="2">
        <v>2</v>
      </c>
      <c r="V174" s="30">
        <v>1</v>
      </c>
      <c r="W174" s="23">
        <v>0</v>
      </c>
      <c r="X174" s="3">
        <v>0</v>
      </c>
      <c r="Y174" s="3">
        <v>0</v>
      </c>
      <c r="Z174" s="3">
        <v>0</v>
      </c>
      <c r="AA174" s="35">
        <v>1</v>
      </c>
      <c r="AB174" s="39">
        <f>SUM(B174:AA174)</f>
        <v>25</v>
      </c>
      <c r="AC174" s="279"/>
    </row>
    <row r="175" spans="1:29" s="1" customFormat="1" ht="18.75" customHeight="1" x14ac:dyDescent="0.25">
      <c r="A175" s="18" t="s">
        <v>148</v>
      </c>
      <c r="B175" s="29">
        <v>5</v>
      </c>
      <c r="C175" s="2">
        <v>4</v>
      </c>
      <c r="D175" s="2">
        <v>8</v>
      </c>
      <c r="E175" s="30">
        <v>5</v>
      </c>
      <c r="F175" s="23">
        <v>3</v>
      </c>
      <c r="G175" s="3">
        <v>6</v>
      </c>
      <c r="H175" s="3">
        <v>5</v>
      </c>
      <c r="I175" s="35">
        <v>7</v>
      </c>
      <c r="J175" s="29">
        <v>5</v>
      </c>
      <c r="K175" s="2">
        <v>3</v>
      </c>
      <c r="L175" s="2">
        <v>6</v>
      </c>
      <c r="M175" s="30">
        <v>3</v>
      </c>
      <c r="N175" s="23">
        <v>3</v>
      </c>
      <c r="O175" s="3">
        <v>2</v>
      </c>
      <c r="P175" s="3">
        <v>5</v>
      </c>
      <c r="Q175" s="3">
        <v>5</v>
      </c>
      <c r="R175" s="35">
        <v>5</v>
      </c>
      <c r="S175" s="29">
        <v>3</v>
      </c>
      <c r="T175" s="2">
        <v>3</v>
      </c>
      <c r="U175" s="2">
        <v>4</v>
      </c>
      <c r="V175" s="30">
        <v>3</v>
      </c>
      <c r="W175" s="23">
        <v>3</v>
      </c>
      <c r="X175" s="3">
        <v>1</v>
      </c>
      <c r="Y175" s="3">
        <v>2</v>
      </c>
      <c r="Z175" s="3">
        <v>1</v>
      </c>
      <c r="AA175" s="35">
        <v>3</v>
      </c>
      <c r="AB175" s="39">
        <f t="shared" ref="AB175:AB182" si="22">SUM(B175:AA175)</f>
        <v>103</v>
      </c>
      <c r="AC175" s="279"/>
    </row>
    <row r="176" spans="1:29" s="1" customFormat="1" ht="18.75" customHeight="1" x14ac:dyDescent="0.25">
      <c r="A176" s="18" t="s">
        <v>148</v>
      </c>
      <c r="B176" s="29">
        <v>5</v>
      </c>
      <c r="C176" s="2">
        <v>6</v>
      </c>
      <c r="D176" s="2">
        <v>3</v>
      </c>
      <c r="E176" s="30">
        <v>6</v>
      </c>
      <c r="F176" s="23">
        <v>2</v>
      </c>
      <c r="G176" s="3">
        <v>2</v>
      </c>
      <c r="H176" s="3">
        <v>3</v>
      </c>
      <c r="I176" s="35">
        <v>2</v>
      </c>
      <c r="J176" s="29">
        <v>7</v>
      </c>
      <c r="K176" s="2">
        <v>6</v>
      </c>
      <c r="L176" s="2">
        <v>5</v>
      </c>
      <c r="M176" s="30">
        <v>7</v>
      </c>
      <c r="N176" s="23">
        <v>4</v>
      </c>
      <c r="O176" s="3">
        <v>3</v>
      </c>
      <c r="P176" s="3">
        <v>3</v>
      </c>
      <c r="Q176" s="3">
        <v>2</v>
      </c>
      <c r="R176" s="35">
        <v>2</v>
      </c>
      <c r="S176" s="29">
        <v>2</v>
      </c>
      <c r="T176" s="2">
        <v>3</v>
      </c>
      <c r="U176" s="2">
        <v>1</v>
      </c>
      <c r="V176" s="30">
        <v>1</v>
      </c>
      <c r="W176" s="23">
        <v>2</v>
      </c>
      <c r="X176" s="3">
        <v>3</v>
      </c>
      <c r="Y176" s="3">
        <v>3</v>
      </c>
      <c r="Z176" s="3">
        <v>1</v>
      </c>
      <c r="AA176" s="35">
        <v>1</v>
      </c>
      <c r="AB176" s="39">
        <f t="shared" si="22"/>
        <v>85</v>
      </c>
      <c r="AC176" s="279"/>
    </row>
    <row r="177" spans="1:29" s="1" customFormat="1" ht="18.75" customHeight="1" x14ac:dyDescent="0.25">
      <c r="A177" s="18" t="s">
        <v>148</v>
      </c>
      <c r="B177" s="29">
        <v>3</v>
      </c>
      <c r="C177" s="2">
        <v>4</v>
      </c>
      <c r="D177" s="2">
        <v>7</v>
      </c>
      <c r="E177" s="30">
        <v>4</v>
      </c>
      <c r="F177" s="23">
        <v>4</v>
      </c>
      <c r="G177" s="3">
        <v>2</v>
      </c>
      <c r="H177" s="3">
        <v>4</v>
      </c>
      <c r="I177" s="35">
        <v>0</v>
      </c>
      <c r="J177" s="29">
        <v>4</v>
      </c>
      <c r="K177" s="2">
        <v>6</v>
      </c>
      <c r="L177" s="2">
        <v>1</v>
      </c>
      <c r="M177" s="30">
        <v>2</v>
      </c>
      <c r="N177" s="23">
        <v>4</v>
      </c>
      <c r="O177" s="3">
        <v>3</v>
      </c>
      <c r="P177" s="3">
        <v>1</v>
      </c>
      <c r="Q177" s="3">
        <v>2</v>
      </c>
      <c r="R177" s="35">
        <v>3</v>
      </c>
      <c r="S177" s="29">
        <v>0</v>
      </c>
      <c r="T177" s="2">
        <v>2</v>
      </c>
      <c r="U177" s="2">
        <v>1</v>
      </c>
      <c r="V177" s="30">
        <v>7</v>
      </c>
      <c r="W177" s="23">
        <v>4</v>
      </c>
      <c r="X177" s="3">
        <v>4</v>
      </c>
      <c r="Y177" s="3">
        <v>0</v>
      </c>
      <c r="Z177" s="3">
        <v>0</v>
      </c>
      <c r="AA177" s="35">
        <v>6</v>
      </c>
      <c r="AB177" s="39">
        <f t="shared" si="22"/>
        <v>78</v>
      </c>
      <c r="AC177" s="279"/>
    </row>
    <row r="178" spans="1:29" s="1" customFormat="1" ht="18.75" customHeight="1" x14ac:dyDescent="0.25">
      <c r="A178" s="18" t="s">
        <v>148</v>
      </c>
      <c r="B178" s="29">
        <v>1</v>
      </c>
      <c r="C178" s="2">
        <v>3</v>
      </c>
      <c r="D178" s="2">
        <v>1</v>
      </c>
      <c r="E178" s="30">
        <v>1</v>
      </c>
      <c r="F178" s="23">
        <v>1</v>
      </c>
      <c r="G178" s="3">
        <v>1</v>
      </c>
      <c r="H178" s="3">
        <v>0</v>
      </c>
      <c r="I178" s="35">
        <v>2</v>
      </c>
      <c r="J178" s="29">
        <v>2</v>
      </c>
      <c r="K178" s="2">
        <v>1</v>
      </c>
      <c r="L178" s="2">
        <v>2</v>
      </c>
      <c r="M178" s="30">
        <v>0</v>
      </c>
      <c r="N178" s="23">
        <v>1</v>
      </c>
      <c r="O178" s="3">
        <v>2</v>
      </c>
      <c r="P178" s="3">
        <v>2</v>
      </c>
      <c r="Q178" s="3">
        <v>0</v>
      </c>
      <c r="R178" s="35">
        <v>2</v>
      </c>
      <c r="S178" s="29">
        <v>0</v>
      </c>
      <c r="T178" s="2">
        <v>1</v>
      </c>
      <c r="U178" s="2">
        <v>1</v>
      </c>
      <c r="V178" s="30">
        <v>2</v>
      </c>
      <c r="W178" s="23">
        <v>0</v>
      </c>
      <c r="X178" s="3">
        <v>1</v>
      </c>
      <c r="Y178" s="3">
        <v>2</v>
      </c>
      <c r="Z178" s="3">
        <v>0</v>
      </c>
      <c r="AA178" s="35">
        <v>2</v>
      </c>
      <c r="AB178" s="39">
        <f t="shared" si="22"/>
        <v>31</v>
      </c>
      <c r="AC178" s="279"/>
    </row>
    <row r="179" spans="1:29" s="1" customFormat="1" ht="18.75" customHeight="1" x14ac:dyDescent="0.25">
      <c r="A179" s="18" t="s">
        <v>148</v>
      </c>
      <c r="B179" s="29">
        <v>2</v>
      </c>
      <c r="C179" s="2">
        <v>2</v>
      </c>
      <c r="D179" s="2">
        <v>3</v>
      </c>
      <c r="E179" s="30">
        <v>2</v>
      </c>
      <c r="F179" s="23">
        <v>8</v>
      </c>
      <c r="G179" s="3">
        <v>5</v>
      </c>
      <c r="H179" s="3">
        <v>1</v>
      </c>
      <c r="I179" s="35">
        <v>2</v>
      </c>
      <c r="J179" s="29">
        <v>3</v>
      </c>
      <c r="K179" s="2">
        <v>0</v>
      </c>
      <c r="L179" s="2">
        <v>2</v>
      </c>
      <c r="M179" s="30">
        <v>3</v>
      </c>
      <c r="N179" s="23">
        <v>1</v>
      </c>
      <c r="O179" s="3">
        <v>1</v>
      </c>
      <c r="P179" s="3">
        <v>2</v>
      </c>
      <c r="Q179" s="3">
        <v>1</v>
      </c>
      <c r="R179" s="35">
        <v>0</v>
      </c>
      <c r="S179" s="29">
        <v>1</v>
      </c>
      <c r="T179" s="2">
        <v>3</v>
      </c>
      <c r="U179" s="2">
        <v>0</v>
      </c>
      <c r="V179" s="30">
        <v>2</v>
      </c>
      <c r="W179" s="23">
        <v>4</v>
      </c>
      <c r="X179" s="3">
        <v>2</v>
      </c>
      <c r="Y179" s="3">
        <v>2</v>
      </c>
      <c r="Z179" s="3">
        <v>3</v>
      </c>
      <c r="AA179" s="35">
        <v>4</v>
      </c>
      <c r="AB179" s="39">
        <f t="shared" si="22"/>
        <v>59</v>
      </c>
      <c r="AC179" s="279"/>
    </row>
    <row r="180" spans="1:29" s="1" customFormat="1" ht="18.75" customHeight="1" x14ac:dyDescent="0.25">
      <c r="A180" s="18" t="s">
        <v>148</v>
      </c>
      <c r="B180" s="29">
        <v>2</v>
      </c>
      <c r="C180" s="2">
        <v>2</v>
      </c>
      <c r="D180" s="2">
        <v>4</v>
      </c>
      <c r="E180" s="30">
        <v>7</v>
      </c>
      <c r="F180" s="23">
        <v>2</v>
      </c>
      <c r="G180" s="3">
        <v>4</v>
      </c>
      <c r="H180" s="3">
        <v>4</v>
      </c>
      <c r="I180" s="35">
        <v>7</v>
      </c>
      <c r="J180" s="29">
        <v>6</v>
      </c>
      <c r="K180" s="2">
        <v>2</v>
      </c>
      <c r="L180" s="2">
        <v>1</v>
      </c>
      <c r="M180" s="30">
        <v>4</v>
      </c>
      <c r="N180" s="23">
        <v>2</v>
      </c>
      <c r="O180" s="3">
        <v>1</v>
      </c>
      <c r="P180" s="3">
        <v>0</v>
      </c>
      <c r="Q180" s="3">
        <v>1</v>
      </c>
      <c r="R180" s="35">
        <v>3</v>
      </c>
      <c r="S180" s="29">
        <v>0</v>
      </c>
      <c r="T180" s="2">
        <v>4</v>
      </c>
      <c r="U180" s="2">
        <v>2</v>
      </c>
      <c r="V180" s="30">
        <v>0</v>
      </c>
      <c r="W180" s="23">
        <v>1</v>
      </c>
      <c r="X180" s="3">
        <v>0</v>
      </c>
      <c r="Y180" s="3">
        <v>0</v>
      </c>
      <c r="Z180" s="3">
        <v>1</v>
      </c>
      <c r="AA180" s="35">
        <v>6</v>
      </c>
      <c r="AB180" s="39">
        <f t="shared" si="22"/>
        <v>66</v>
      </c>
      <c r="AC180" s="279"/>
    </row>
    <row r="181" spans="1:29" s="1" customFormat="1" ht="18.75" customHeight="1" x14ac:dyDescent="0.25">
      <c r="A181" s="18" t="s">
        <v>148</v>
      </c>
      <c r="B181" s="29">
        <v>0</v>
      </c>
      <c r="C181" s="2">
        <v>0</v>
      </c>
      <c r="D181" s="2">
        <v>1</v>
      </c>
      <c r="E181" s="30">
        <v>0</v>
      </c>
      <c r="F181" s="23">
        <v>0</v>
      </c>
      <c r="G181" s="3">
        <v>0</v>
      </c>
      <c r="H181" s="3">
        <v>1</v>
      </c>
      <c r="I181" s="35">
        <v>0</v>
      </c>
      <c r="J181" s="29">
        <v>0</v>
      </c>
      <c r="K181" s="2">
        <v>0</v>
      </c>
      <c r="L181" s="2">
        <v>0</v>
      </c>
      <c r="M181" s="30">
        <v>0</v>
      </c>
      <c r="N181" s="23">
        <v>0</v>
      </c>
      <c r="O181" s="3">
        <v>0</v>
      </c>
      <c r="P181" s="3">
        <v>0</v>
      </c>
      <c r="Q181" s="3">
        <v>1</v>
      </c>
      <c r="R181" s="35">
        <v>0</v>
      </c>
      <c r="S181" s="29">
        <v>0</v>
      </c>
      <c r="T181" s="2">
        <v>1</v>
      </c>
      <c r="U181" s="2">
        <v>1</v>
      </c>
      <c r="V181" s="30">
        <v>0</v>
      </c>
      <c r="W181" s="23">
        <v>1</v>
      </c>
      <c r="X181" s="3">
        <v>0</v>
      </c>
      <c r="Y181" s="3">
        <v>0</v>
      </c>
      <c r="Z181" s="3">
        <v>0</v>
      </c>
      <c r="AA181" s="35">
        <v>1</v>
      </c>
      <c r="AB181" s="39">
        <f t="shared" si="22"/>
        <v>7</v>
      </c>
      <c r="AC181" s="279"/>
    </row>
    <row r="182" spans="1:29" s="1" customFormat="1" ht="18.75" customHeight="1" x14ac:dyDescent="0.25">
      <c r="A182" s="19"/>
      <c r="B182" s="29"/>
      <c r="C182" s="2"/>
      <c r="D182" s="2"/>
      <c r="E182" s="30"/>
      <c r="F182" s="23"/>
      <c r="G182" s="3"/>
      <c r="H182" s="3"/>
      <c r="I182" s="35"/>
      <c r="J182" s="29"/>
      <c r="K182" s="2"/>
      <c r="L182" s="2"/>
      <c r="M182" s="30"/>
      <c r="N182" s="23"/>
      <c r="O182" s="3"/>
      <c r="P182" s="3"/>
      <c r="Q182" s="3"/>
      <c r="R182" s="35"/>
      <c r="S182" s="29"/>
      <c r="T182" s="2"/>
      <c r="U182" s="2"/>
      <c r="V182" s="30"/>
      <c r="W182" s="23"/>
      <c r="X182" s="3"/>
      <c r="Y182" s="3"/>
      <c r="Z182" s="3"/>
      <c r="AA182" s="35"/>
      <c r="AB182" s="39">
        <f t="shared" si="22"/>
        <v>0</v>
      </c>
      <c r="AC182" s="279"/>
    </row>
    <row r="183" spans="1:29" s="1" customFormat="1" ht="12" customHeight="1" x14ac:dyDescent="0.25">
      <c r="A183" s="19"/>
      <c r="B183" s="31"/>
      <c r="C183" s="9"/>
      <c r="D183" s="9"/>
      <c r="E183" s="32"/>
      <c r="F183" s="24"/>
      <c r="G183" s="10"/>
      <c r="H183" s="10"/>
      <c r="I183" s="14"/>
      <c r="J183" s="31"/>
      <c r="K183" s="9"/>
      <c r="L183" s="9"/>
      <c r="M183" s="32"/>
      <c r="N183" s="24"/>
      <c r="O183" s="10"/>
      <c r="P183" s="10"/>
      <c r="Q183" s="10"/>
      <c r="R183" s="14"/>
      <c r="S183" s="31"/>
      <c r="T183" s="9"/>
      <c r="U183" s="9"/>
      <c r="V183" s="32"/>
      <c r="W183" s="24"/>
      <c r="X183" s="10"/>
      <c r="Y183" s="10"/>
      <c r="Z183" s="10"/>
      <c r="AA183" s="14"/>
      <c r="AB183" s="40"/>
      <c r="AC183" s="279"/>
    </row>
    <row r="184" spans="1:29" s="1" customFormat="1" ht="25.5" customHeight="1" x14ac:dyDescent="0.25">
      <c r="A184" s="20" t="s">
        <v>13</v>
      </c>
      <c r="B184" s="11">
        <f>SUM(B174:B182)</f>
        <v>19</v>
      </c>
      <c r="C184" s="11">
        <f t="shared" ref="C184:AA184" si="23">SUM(C174:C182)</f>
        <v>21</v>
      </c>
      <c r="D184" s="11">
        <f t="shared" si="23"/>
        <v>28</v>
      </c>
      <c r="E184" s="11">
        <f t="shared" si="23"/>
        <v>26</v>
      </c>
      <c r="F184" s="11">
        <f t="shared" si="23"/>
        <v>20</v>
      </c>
      <c r="G184" s="11">
        <f t="shared" si="23"/>
        <v>20</v>
      </c>
      <c r="H184" s="11">
        <f t="shared" si="23"/>
        <v>19</v>
      </c>
      <c r="I184" s="11">
        <f t="shared" si="23"/>
        <v>23</v>
      </c>
      <c r="J184" s="11">
        <f t="shared" si="23"/>
        <v>28</v>
      </c>
      <c r="K184" s="11">
        <f t="shared" si="23"/>
        <v>20</v>
      </c>
      <c r="L184" s="11">
        <f t="shared" si="23"/>
        <v>21</v>
      </c>
      <c r="M184" s="11">
        <f t="shared" si="23"/>
        <v>21</v>
      </c>
      <c r="N184" s="11">
        <f t="shared" si="23"/>
        <v>16</v>
      </c>
      <c r="O184" s="11">
        <f t="shared" si="23"/>
        <v>12</v>
      </c>
      <c r="P184" s="11">
        <f t="shared" si="23"/>
        <v>14</v>
      </c>
      <c r="Q184" s="11">
        <f t="shared" si="23"/>
        <v>13</v>
      </c>
      <c r="R184" s="11">
        <f t="shared" si="23"/>
        <v>15</v>
      </c>
      <c r="S184" s="11">
        <f t="shared" si="23"/>
        <v>7</v>
      </c>
      <c r="T184" s="11">
        <f t="shared" si="23"/>
        <v>18</v>
      </c>
      <c r="U184" s="11">
        <f t="shared" si="23"/>
        <v>12</v>
      </c>
      <c r="V184" s="11">
        <f t="shared" si="23"/>
        <v>16</v>
      </c>
      <c r="W184" s="11">
        <f t="shared" si="23"/>
        <v>15</v>
      </c>
      <c r="X184" s="11">
        <f t="shared" si="23"/>
        <v>11</v>
      </c>
      <c r="Y184" s="11">
        <f t="shared" si="23"/>
        <v>9</v>
      </c>
      <c r="Z184" s="11">
        <f t="shared" si="23"/>
        <v>6</v>
      </c>
      <c r="AA184" s="11">
        <f t="shared" si="23"/>
        <v>24</v>
      </c>
      <c r="AB184" s="41">
        <f>SUM(AB174:AB182)</f>
        <v>454</v>
      </c>
      <c r="AC184" s="280"/>
    </row>
    <row r="185" spans="1:29" ht="21" customHeight="1" x14ac:dyDescent="0.25">
      <c r="A185" s="270" t="s">
        <v>27</v>
      </c>
      <c r="B185" s="270"/>
      <c r="C185" s="270"/>
      <c r="D185" s="270"/>
      <c r="E185" s="270"/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70"/>
      <c r="S185" s="270"/>
      <c r="T185" s="270"/>
      <c r="U185" s="270"/>
      <c r="V185" s="270"/>
      <c r="W185" s="270"/>
      <c r="X185" s="270"/>
      <c r="Y185" s="270"/>
      <c r="Z185" s="270"/>
      <c r="AA185" s="270"/>
      <c r="AB185" s="270"/>
      <c r="AC185" s="270"/>
    </row>
    <row r="186" spans="1:29" ht="11.25" customHeight="1" x14ac:dyDescent="0.25"/>
    <row r="187" spans="1:29" s="1" customFormat="1" ht="16.5" customHeight="1" x14ac:dyDescent="0.25">
      <c r="A187" s="15"/>
      <c r="B187" s="271" t="s">
        <v>1</v>
      </c>
      <c r="C187" s="272"/>
      <c r="D187" s="272"/>
      <c r="E187" s="273"/>
      <c r="F187" s="274" t="s">
        <v>2</v>
      </c>
      <c r="G187" s="272"/>
      <c r="H187" s="272"/>
      <c r="I187" s="275"/>
      <c r="J187" s="271" t="s">
        <v>3</v>
      </c>
      <c r="K187" s="272"/>
      <c r="L187" s="272"/>
      <c r="M187" s="273"/>
      <c r="N187" s="274" t="s">
        <v>4</v>
      </c>
      <c r="O187" s="272"/>
      <c r="P187" s="272"/>
      <c r="Q187" s="272"/>
      <c r="R187" s="275"/>
      <c r="S187" s="271" t="s">
        <v>5</v>
      </c>
      <c r="T187" s="272"/>
      <c r="U187" s="272"/>
      <c r="V187" s="273"/>
      <c r="W187" s="276" t="s">
        <v>6</v>
      </c>
      <c r="X187" s="277"/>
      <c r="Y187" s="277"/>
      <c r="Z187" s="277"/>
      <c r="AA187" s="277"/>
      <c r="AB187" s="4"/>
      <c r="AC187" s="278" t="s">
        <v>12</v>
      </c>
    </row>
    <row r="188" spans="1:29" s="1" customFormat="1" ht="16.5" customHeight="1" x14ac:dyDescent="0.25">
      <c r="A188" s="16" t="s">
        <v>7</v>
      </c>
      <c r="B188" s="7">
        <v>1</v>
      </c>
      <c r="C188" s="8">
        <v>2</v>
      </c>
      <c r="D188" s="8">
        <v>3</v>
      </c>
      <c r="E188" s="26">
        <v>4</v>
      </c>
      <c r="F188" s="21">
        <v>5</v>
      </c>
      <c r="G188" s="8">
        <v>6</v>
      </c>
      <c r="H188" s="8">
        <v>7</v>
      </c>
      <c r="I188" s="34">
        <v>8</v>
      </c>
      <c r="J188" s="7">
        <v>9</v>
      </c>
      <c r="K188" s="8">
        <v>10</v>
      </c>
      <c r="L188" s="8">
        <v>11</v>
      </c>
      <c r="M188" s="26">
        <v>12</v>
      </c>
      <c r="N188" s="21">
        <v>13</v>
      </c>
      <c r="O188" s="8">
        <v>14</v>
      </c>
      <c r="P188" s="8">
        <v>15</v>
      </c>
      <c r="Q188" s="8">
        <v>16</v>
      </c>
      <c r="R188" s="34">
        <v>17</v>
      </c>
      <c r="S188" s="7">
        <v>18</v>
      </c>
      <c r="T188" s="8">
        <v>19</v>
      </c>
      <c r="U188" s="8">
        <v>20</v>
      </c>
      <c r="V188" s="26">
        <v>21</v>
      </c>
      <c r="W188" s="21">
        <v>22</v>
      </c>
      <c r="X188" s="8">
        <v>23</v>
      </c>
      <c r="Y188" s="8">
        <v>24</v>
      </c>
      <c r="Z188" s="8">
        <v>25</v>
      </c>
      <c r="AA188" s="34">
        <v>26</v>
      </c>
      <c r="AB188" s="37" t="s">
        <v>11</v>
      </c>
      <c r="AC188" s="279"/>
    </row>
    <row r="189" spans="1:29" s="1" customFormat="1" ht="8.25" customHeight="1" x14ac:dyDescent="0.25">
      <c r="A189" s="17"/>
      <c r="B189" s="27"/>
      <c r="C189" s="5"/>
      <c r="D189" s="5"/>
      <c r="E189" s="28"/>
      <c r="F189" s="22"/>
      <c r="G189" s="6"/>
      <c r="H189" s="6"/>
      <c r="I189" s="13"/>
      <c r="J189" s="27"/>
      <c r="K189" s="5"/>
      <c r="L189" s="5"/>
      <c r="M189" s="28"/>
      <c r="N189" s="22"/>
      <c r="O189" s="6"/>
      <c r="P189" s="6"/>
      <c r="Q189" s="6"/>
      <c r="R189" s="13"/>
      <c r="S189" s="27"/>
      <c r="T189" s="5"/>
      <c r="U189" s="5"/>
      <c r="V189" s="28"/>
      <c r="W189" s="22"/>
      <c r="X189" s="6"/>
      <c r="Y189" s="6"/>
      <c r="Z189" s="6"/>
      <c r="AA189" s="13"/>
      <c r="AB189" s="38"/>
      <c r="AC189" s="279"/>
    </row>
    <row r="190" spans="1:29" s="1" customFormat="1" ht="18.75" customHeight="1" x14ac:dyDescent="0.25">
      <c r="A190" s="18" t="s">
        <v>148</v>
      </c>
      <c r="B190" s="29">
        <v>0</v>
      </c>
      <c r="C190" s="2">
        <v>0</v>
      </c>
      <c r="D190" s="2">
        <v>2</v>
      </c>
      <c r="E190" s="30">
        <v>0</v>
      </c>
      <c r="F190" s="23">
        <v>1</v>
      </c>
      <c r="G190" s="3">
        <v>0</v>
      </c>
      <c r="H190" s="3">
        <v>1</v>
      </c>
      <c r="I190" s="35">
        <v>1</v>
      </c>
      <c r="J190" s="29">
        <v>1</v>
      </c>
      <c r="K190" s="2">
        <v>1</v>
      </c>
      <c r="L190" s="2">
        <v>2</v>
      </c>
      <c r="M190" s="30">
        <v>1</v>
      </c>
      <c r="N190" s="23">
        <v>1</v>
      </c>
      <c r="O190" s="3">
        <v>0</v>
      </c>
      <c r="P190" s="3">
        <v>2</v>
      </c>
      <c r="Q190" s="3">
        <v>3</v>
      </c>
      <c r="R190" s="35">
        <v>1</v>
      </c>
      <c r="S190" s="29">
        <v>0</v>
      </c>
      <c r="T190" s="2">
        <v>2</v>
      </c>
      <c r="U190" s="2">
        <v>3</v>
      </c>
      <c r="V190" s="30">
        <v>3</v>
      </c>
      <c r="W190" s="23">
        <v>2</v>
      </c>
      <c r="X190" s="3">
        <v>1</v>
      </c>
      <c r="Y190" s="3">
        <v>0</v>
      </c>
      <c r="Z190" s="3">
        <v>0</v>
      </c>
      <c r="AA190" s="35">
        <v>1</v>
      </c>
      <c r="AB190" s="39">
        <f>SUM(B190:AA190)</f>
        <v>29</v>
      </c>
      <c r="AC190" s="279"/>
    </row>
    <row r="191" spans="1:29" s="1" customFormat="1" ht="18.75" customHeight="1" x14ac:dyDescent="0.25">
      <c r="A191" s="18" t="s">
        <v>148</v>
      </c>
      <c r="B191" s="29">
        <v>3</v>
      </c>
      <c r="C191" s="2">
        <v>4</v>
      </c>
      <c r="D191" s="2">
        <v>6</v>
      </c>
      <c r="E191" s="30">
        <v>1</v>
      </c>
      <c r="F191" s="23">
        <v>5</v>
      </c>
      <c r="G191" s="3">
        <v>1</v>
      </c>
      <c r="H191" s="3">
        <v>8</v>
      </c>
      <c r="I191" s="35">
        <v>4</v>
      </c>
      <c r="J191" s="29">
        <v>6</v>
      </c>
      <c r="K191" s="2">
        <v>5</v>
      </c>
      <c r="L191" s="2">
        <v>1</v>
      </c>
      <c r="M191" s="30">
        <v>6</v>
      </c>
      <c r="N191" s="23">
        <v>3</v>
      </c>
      <c r="O191" s="3">
        <v>7</v>
      </c>
      <c r="P191" s="3">
        <v>10</v>
      </c>
      <c r="Q191" s="3">
        <v>11</v>
      </c>
      <c r="R191" s="35">
        <v>6</v>
      </c>
      <c r="S191" s="29">
        <v>3</v>
      </c>
      <c r="T191" s="2">
        <v>1</v>
      </c>
      <c r="U191" s="2">
        <v>11</v>
      </c>
      <c r="V191" s="30">
        <v>10</v>
      </c>
      <c r="W191" s="23">
        <v>2</v>
      </c>
      <c r="X191" s="3">
        <v>10</v>
      </c>
      <c r="Y191" s="3">
        <v>12</v>
      </c>
      <c r="Z191" s="3">
        <v>12</v>
      </c>
      <c r="AA191" s="35">
        <v>9</v>
      </c>
      <c r="AB191" s="39">
        <f t="shared" ref="AB191:AB199" si="24">SUM(B191:AA191)</f>
        <v>157</v>
      </c>
      <c r="AC191" s="279"/>
    </row>
    <row r="192" spans="1:29" s="1" customFormat="1" ht="18.75" customHeight="1" x14ac:dyDescent="0.25">
      <c r="A192" s="18" t="s">
        <v>148</v>
      </c>
      <c r="B192" s="29">
        <v>3</v>
      </c>
      <c r="C192" s="2">
        <v>2</v>
      </c>
      <c r="D192" s="2">
        <v>3</v>
      </c>
      <c r="E192" s="30">
        <v>4</v>
      </c>
      <c r="F192" s="23">
        <v>4</v>
      </c>
      <c r="G192" s="3">
        <v>6</v>
      </c>
      <c r="H192" s="3">
        <v>3</v>
      </c>
      <c r="I192" s="35">
        <v>9</v>
      </c>
      <c r="J192" s="29">
        <v>9</v>
      </c>
      <c r="K192" s="2">
        <v>3</v>
      </c>
      <c r="L192" s="2">
        <v>1</v>
      </c>
      <c r="M192" s="30">
        <v>2</v>
      </c>
      <c r="N192" s="23">
        <v>2</v>
      </c>
      <c r="O192" s="3">
        <v>5</v>
      </c>
      <c r="P192" s="3">
        <v>10</v>
      </c>
      <c r="Q192" s="3">
        <v>9</v>
      </c>
      <c r="R192" s="35">
        <v>4</v>
      </c>
      <c r="S192" s="29">
        <v>5</v>
      </c>
      <c r="T192" s="2">
        <v>6</v>
      </c>
      <c r="U192" s="2">
        <v>3</v>
      </c>
      <c r="V192" s="30">
        <v>7</v>
      </c>
      <c r="W192" s="23">
        <v>4</v>
      </c>
      <c r="X192" s="3">
        <v>4</v>
      </c>
      <c r="Y192" s="3">
        <v>6</v>
      </c>
      <c r="Z192" s="3">
        <v>4</v>
      </c>
      <c r="AA192" s="35">
        <v>6</v>
      </c>
      <c r="AB192" s="39">
        <f t="shared" si="24"/>
        <v>124</v>
      </c>
      <c r="AC192" s="279"/>
    </row>
    <row r="193" spans="1:29" s="1" customFormat="1" ht="18.75" customHeight="1" x14ac:dyDescent="0.25">
      <c r="A193" s="18" t="s">
        <v>148</v>
      </c>
      <c r="B193" s="29">
        <v>4</v>
      </c>
      <c r="C193" s="2">
        <v>1</v>
      </c>
      <c r="D193" s="2">
        <v>4</v>
      </c>
      <c r="E193" s="30">
        <v>6</v>
      </c>
      <c r="F193" s="23">
        <v>4</v>
      </c>
      <c r="G193" s="3">
        <v>1</v>
      </c>
      <c r="H193" s="3">
        <v>5</v>
      </c>
      <c r="I193" s="35">
        <v>5</v>
      </c>
      <c r="J193" s="29">
        <v>6</v>
      </c>
      <c r="K193" s="2">
        <v>3</v>
      </c>
      <c r="L193" s="2">
        <v>3</v>
      </c>
      <c r="M193" s="30">
        <v>7</v>
      </c>
      <c r="N193" s="23">
        <v>5</v>
      </c>
      <c r="O193" s="3">
        <v>6</v>
      </c>
      <c r="P193" s="3">
        <v>5</v>
      </c>
      <c r="Q193" s="3">
        <v>6</v>
      </c>
      <c r="R193" s="35">
        <v>3</v>
      </c>
      <c r="S193" s="29">
        <v>3</v>
      </c>
      <c r="T193" s="2">
        <v>3</v>
      </c>
      <c r="U193" s="2">
        <v>2</v>
      </c>
      <c r="V193" s="30">
        <v>6</v>
      </c>
      <c r="W193" s="23">
        <v>5</v>
      </c>
      <c r="X193" s="3">
        <v>4</v>
      </c>
      <c r="Y193" s="3">
        <v>6</v>
      </c>
      <c r="Z193" s="3">
        <v>11</v>
      </c>
      <c r="AA193" s="35">
        <v>5</v>
      </c>
      <c r="AB193" s="39">
        <f t="shared" si="24"/>
        <v>119</v>
      </c>
      <c r="AC193" s="279"/>
    </row>
    <row r="194" spans="1:29" s="1" customFormat="1" ht="18.75" customHeight="1" x14ac:dyDescent="0.25">
      <c r="A194" s="18" t="s">
        <v>148</v>
      </c>
      <c r="B194" s="29">
        <v>1</v>
      </c>
      <c r="C194" s="2">
        <v>0</v>
      </c>
      <c r="D194" s="2">
        <v>1</v>
      </c>
      <c r="E194" s="30">
        <v>5</v>
      </c>
      <c r="F194" s="23">
        <v>1</v>
      </c>
      <c r="G194" s="3">
        <v>3</v>
      </c>
      <c r="H194" s="3">
        <v>3</v>
      </c>
      <c r="I194" s="35">
        <v>1</v>
      </c>
      <c r="J194" s="29">
        <v>1</v>
      </c>
      <c r="K194" s="2">
        <v>4</v>
      </c>
      <c r="L194" s="2">
        <v>2</v>
      </c>
      <c r="M194" s="30">
        <v>1</v>
      </c>
      <c r="N194" s="23">
        <v>1</v>
      </c>
      <c r="O194" s="3">
        <v>3</v>
      </c>
      <c r="P194" s="3">
        <v>2</v>
      </c>
      <c r="Q194" s="3">
        <v>2</v>
      </c>
      <c r="R194" s="35">
        <v>3</v>
      </c>
      <c r="S194" s="29">
        <v>1</v>
      </c>
      <c r="T194" s="2">
        <v>2</v>
      </c>
      <c r="U194" s="2">
        <v>3</v>
      </c>
      <c r="V194" s="30">
        <v>8</v>
      </c>
      <c r="W194" s="23">
        <v>3</v>
      </c>
      <c r="X194" s="3">
        <v>2</v>
      </c>
      <c r="Y194" s="3">
        <v>5</v>
      </c>
      <c r="Z194" s="3">
        <v>4</v>
      </c>
      <c r="AA194" s="35">
        <v>3</v>
      </c>
      <c r="AB194" s="39">
        <f t="shared" si="24"/>
        <v>65</v>
      </c>
      <c r="AC194" s="279"/>
    </row>
    <row r="195" spans="1:29" s="1" customFormat="1" ht="18.75" customHeight="1" x14ac:dyDescent="0.25">
      <c r="A195" s="18" t="s">
        <v>148</v>
      </c>
      <c r="B195" s="29">
        <v>2</v>
      </c>
      <c r="C195" s="2">
        <v>2</v>
      </c>
      <c r="D195" s="2">
        <v>1</v>
      </c>
      <c r="E195" s="30">
        <v>3</v>
      </c>
      <c r="F195" s="23">
        <v>4</v>
      </c>
      <c r="G195" s="3">
        <v>4</v>
      </c>
      <c r="H195" s="3">
        <v>4</v>
      </c>
      <c r="I195" s="35">
        <v>6</v>
      </c>
      <c r="J195" s="29">
        <v>1</v>
      </c>
      <c r="K195" s="2">
        <v>4</v>
      </c>
      <c r="L195" s="2">
        <v>3</v>
      </c>
      <c r="M195" s="30">
        <v>1</v>
      </c>
      <c r="N195" s="23">
        <v>6</v>
      </c>
      <c r="O195" s="3">
        <v>7</v>
      </c>
      <c r="P195" s="3">
        <v>4</v>
      </c>
      <c r="Q195" s="3">
        <v>10</v>
      </c>
      <c r="R195" s="35">
        <v>3</v>
      </c>
      <c r="S195" s="29">
        <v>1</v>
      </c>
      <c r="T195" s="2">
        <v>3</v>
      </c>
      <c r="U195" s="2">
        <v>3</v>
      </c>
      <c r="V195" s="30">
        <v>4</v>
      </c>
      <c r="W195" s="23">
        <v>2</v>
      </c>
      <c r="X195" s="3">
        <v>1</v>
      </c>
      <c r="Y195" s="3">
        <v>2</v>
      </c>
      <c r="Z195" s="3">
        <v>3</v>
      </c>
      <c r="AA195" s="35">
        <v>0</v>
      </c>
      <c r="AB195" s="39">
        <f t="shared" si="24"/>
        <v>84</v>
      </c>
      <c r="AC195" s="279"/>
    </row>
    <row r="196" spans="1:29" s="1" customFormat="1" ht="18.75" customHeight="1" x14ac:dyDescent="0.25">
      <c r="A196" s="18" t="s">
        <v>148</v>
      </c>
      <c r="B196" s="29">
        <v>3</v>
      </c>
      <c r="C196" s="2">
        <v>4</v>
      </c>
      <c r="D196" s="2">
        <v>2</v>
      </c>
      <c r="E196" s="30">
        <v>6</v>
      </c>
      <c r="F196" s="23">
        <v>5</v>
      </c>
      <c r="G196" s="3">
        <v>5</v>
      </c>
      <c r="H196" s="3">
        <v>3</v>
      </c>
      <c r="I196" s="35">
        <v>1</v>
      </c>
      <c r="J196" s="29">
        <v>7</v>
      </c>
      <c r="K196" s="2">
        <v>4</v>
      </c>
      <c r="L196" s="2">
        <v>3</v>
      </c>
      <c r="M196" s="30">
        <v>6</v>
      </c>
      <c r="N196" s="23">
        <v>7</v>
      </c>
      <c r="O196" s="3">
        <v>8</v>
      </c>
      <c r="P196" s="3">
        <v>4</v>
      </c>
      <c r="Q196" s="3">
        <v>8</v>
      </c>
      <c r="R196" s="35">
        <v>2</v>
      </c>
      <c r="S196" s="29">
        <v>2</v>
      </c>
      <c r="T196" s="2">
        <v>11</v>
      </c>
      <c r="U196" s="2">
        <v>9</v>
      </c>
      <c r="V196" s="30">
        <v>10</v>
      </c>
      <c r="W196" s="23">
        <v>7</v>
      </c>
      <c r="X196" s="3">
        <v>10</v>
      </c>
      <c r="Y196" s="3">
        <v>6</v>
      </c>
      <c r="Z196" s="3">
        <v>6</v>
      </c>
      <c r="AA196" s="35">
        <v>0</v>
      </c>
      <c r="AB196" s="39">
        <f t="shared" si="24"/>
        <v>139</v>
      </c>
      <c r="AC196" s="279"/>
    </row>
    <row r="197" spans="1:29" s="1" customFormat="1" ht="18.75" customHeight="1" x14ac:dyDescent="0.25">
      <c r="A197" s="18" t="s">
        <v>148</v>
      </c>
      <c r="B197" s="29">
        <v>1</v>
      </c>
      <c r="C197" s="2">
        <v>0</v>
      </c>
      <c r="D197" s="2">
        <v>0</v>
      </c>
      <c r="E197" s="30">
        <v>0</v>
      </c>
      <c r="F197" s="23">
        <v>0</v>
      </c>
      <c r="G197" s="3">
        <v>0</v>
      </c>
      <c r="H197" s="3">
        <v>0</v>
      </c>
      <c r="I197" s="35">
        <v>0</v>
      </c>
      <c r="J197" s="29">
        <v>0</v>
      </c>
      <c r="K197" s="2">
        <v>0</v>
      </c>
      <c r="L197" s="2">
        <v>0</v>
      </c>
      <c r="M197" s="30">
        <v>0</v>
      </c>
      <c r="N197" s="23">
        <v>0</v>
      </c>
      <c r="O197" s="3">
        <v>1</v>
      </c>
      <c r="P197" s="3">
        <v>0</v>
      </c>
      <c r="Q197" s="3">
        <v>0</v>
      </c>
      <c r="R197" s="35">
        <v>0</v>
      </c>
      <c r="S197" s="29">
        <v>0</v>
      </c>
      <c r="T197" s="2">
        <v>0</v>
      </c>
      <c r="U197" s="2">
        <v>0</v>
      </c>
      <c r="V197" s="30">
        <v>0</v>
      </c>
      <c r="W197" s="23">
        <v>0</v>
      </c>
      <c r="X197" s="3">
        <v>0</v>
      </c>
      <c r="Y197" s="3">
        <v>0</v>
      </c>
      <c r="Z197" s="3">
        <v>1</v>
      </c>
      <c r="AA197" s="35">
        <v>0</v>
      </c>
      <c r="AB197" s="39">
        <f t="shared" si="24"/>
        <v>3</v>
      </c>
      <c r="AC197" s="279"/>
    </row>
    <row r="198" spans="1:29" s="1" customFormat="1" ht="18.75" customHeight="1" x14ac:dyDescent="0.25">
      <c r="A198" s="18" t="s">
        <v>148</v>
      </c>
      <c r="B198" s="31"/>
      <c r="C198" s="9"/>
      <c r="D198" s="9"/>
      <c r="E198" s="32"/>
      <c r="F198" s="24"/>
      <c r="G198" s="10"/>
      <c r="H198" s="10"/>
      <c r="I198" s="14"/>
      <c r="J198" s="31">
        <v>2</v>
      </c>
      <c r="K198" s="9">
        <v>1</v>
      </c>
      <c r="L198" s="9">
        <v>3</v>
      </c>
      <c r="M198" s="32">
        <v>1</v>
      </c>
      <c r="N198" s="24">
        <v>1</v>
      </c>
      <c r="O198" s="10">
        <v>4</v>
      </c>
      <c r="P198" s="10">
        <v>1</v>
      </c>
      <c r="Q198" s="10">
        <v>3</v>
      </c>
      <c r="R198" s="14">
        <v>2</v>
      </c>
      <c r="S198" s="31">
        <v>2</v>
      </c>
      <c r="T198" s="9">
        <v>2</v>
      </c>
      <c r="U198" s="9">
        <v>2</v>
      </c>
      <c r="V198" s="32">
        <v>1</v>
      </c>
      <c r="W198" s="24">
        <v>0</v>
      </c>
      <c r="X198" s="10">
        <v>1</v>
      </c>
      <c r="Y198" s="10">
        <v>5</v>
      </c>
      <c r="Z198" s="10">
        <v>2</v>
      </c>
      <c r="AA198" s="14">
        <v>1</v>
      </c>
      <c r="AB198" s="39">
        <f t="shared" si="24"/>
        <v>34</v>
      </c>
      <c r="AC198" s="279"/>
    </row>
    <row r="199" spans="1:29" s="1" customFormat="1" ht="18.75" customHeight="1" x14ac:dyDescent="0.25">
      <c r="A199" s="18" t="s">
        <v>148</v>
      </c>
      <c r="B199" s="31"/>
      <c r="C199" s="9"/>
      <c r="D199" s="9"/>
      <c r="E199" s="32"/>
      <c r="F199" s="24"/>
      <c r="G199" s="10"/>
      <c r="H199" s="10"/>
      <c r="I199" s="14"/>
      <c r="J199" s="31">
        <v>8</v>
      </c>
      <c r="K199" s="9">
        <v>16</v>
      </c>
      <c r="L199" s="9">
        <v>3</v>
      </c>
      <c r="M199" s="32">
        <v>4</v>
      </c>
      <c r="N199" s="24">
        <v>9</v>
      </c>
      <c r="O199" s="10">
        <v>3</v>
      </c>
      <c r="P199" s="10">
        <v>6</v>
      </c>
      <c r="Q199" s="10">
        <v>12</v>
      </c>
      <c r="R199" s="14">
        <v>5</v>
      </c>
      <c r="S199" s="31">
        <v>7</v>
      </c>
      <c r="T199" s="9">
        <v>13</v>
      </c>
      <c r="U199" s="9">
        <v>8</v>
      </c>
      <c r="V199" s="32">
        <v>10</v>
      </c>
      <c r="W199" s="24">
        <v>9</v>
      </c>
      <c r="X199" s="10">
        <v>10</v>
      </c>
      <c r="Y199" s="10">
        <v>11</v>
      </c>
      <c r="Z199" s="10">
        <v>8</v>
      </c>
      <c r="AA199" s="14">
        <v>13</v>
      </c>
      <c r="AB199" s="42">
        <f t="shared" si="24"/>
        <v>155</v>
      </c>
      <c r="AC199" s="279"/>
    </row>
    <row r="200" spans="1:29" s="1" customFormat="1" ht="8.25" customHeight="1" x14ac:dyDescent="0.25">
      <c r="A200" s="19"/>
      <c r="B200" s="31"/>
      <c r="C200" s="9"/>
      <c r="D200" s="9"/>
      <c r="E200" s="32"/>
      <c r="F200" s="24"/>
      <c r="G200" s="10"/>
      <c r="H200" s="10"/>
      <c r="I200" s="14"/>
      <c r="J200" s="31"/>
      <c r="K200" s="9"/>
      <c r="L200" s="9"/>
      <c r="M200" s="32"/>
      <c r="N200" s="24"/>
      <c r="O200" s="10"/>
      <c r="P200" s="10"/>
      <c r="Q200" s="10"/>
      <c r="R200" s="14"/>
      <c r="S200" s="31"/>
      <c r="T200" s="9"/>
      <c r="U200" s="9"/>
      <c r="V200" s="32"/>
      <c r="W200" s="24"/>
      <c r="X200" s="10"/>
      <c r="Y200" s="10"/>
      <c r="Z200" s="10"/>
      <c r="AA200" s="14"/>
      <c r="AB200" s="40"/>
      <c r="AC200" s="279"/>
    </row>
    <row r="201" spans="1:29" s="1" customFormat="1" ht="21.75" customHeight="1" x14ac:dyDescent="0.25">
      <c r="A201" s="20" t="s">
        <v>13</v>
      </c>
      <c r="B201" s="11">
        <f>SUM(B190:B199)</f>
        <v>17</v>
      </c>
      <c r="C201" s="11">
        <f t="shared" ref="C201:AA201" si="25">SUM(C190:C199)</f>
        <v>13</v>
      </c>
      <c r="D201" s="11">
        <f t="shared" si="25"/>
        <v>19</v>
      </c>
      <c r="E201" s="11">
        <f t="shared" si="25"/>
        <v>25</v>
      </c>
      <c r="F201" s="11">
        <f t="shared" si="25"/>
        <v>24</v>
      </c>
      <c r="G201" s="11">
        <f t="shared" si="25"/>
        <v>20</v>
      </c>
      <c r="H201" s="11">
        <f t="shared" si="25"/>
        <v>27</v>
      </c>
      <c r="I201" s="11">
        <f t="shared" si="25"/>
        <v>27</v>
      </c>
      <c r="J201" s="11">
        <f t="shared" si="25"/>
        <v>41</v>
      </c>
      <c r="K201" s="11">
        <f t="shared" si="25"/>
        <v>41</v>
      </c>
      <c r="L201" s="11">
        <f t="shared" si="25"/>
        <v>21</v>
      </c>
      <c r="M201" s="11">
        <f t="shared" si="25"/>
        <v>29</v>
      </c>
      <c r="N201" s="11">
        <f t="shared" si="25"/>
        <v>35</v>
      </c>
      <c r="O201" s="11">
        <f t="shared" si="25"/>
        <v>44</v>
      </c>
      <c r="P201" s="11">
        <f t="shared" si="25"/>
        <v>44</v>
      </c>
      <c r="Q201" s="11">
        <f t="shared" si="25"/>
        <v>64</v>
      </c>
      <c r="R201" s="11">
        <f>SUM(R190:R199)</f>
        <v>29</v>
      </c>
      <c r="S201" s="11">
        <f t="shared" si="25"/>
        <v>24</v>
      </c>
      <c r="T201" s="11">
        <f t="shared" si="25"/>
        <v>43</v>
      </c>
      <c r="U201" s="11">
        <f t="shared" si="25"/>
        <v>44</v>
      </c>
      <c r="V201" s="11">
        <f t="shared" si="25"/>
        <v>59</v>
      </c>
      <c r="W201" s="11">
        <f t="shared" si="25"/>
        <v>34</v>
      </c>
      <c r="X201" s="11">
        <f t="shared" si="25"/>
        <v>43</v>
      </c>
      <c r="Y201" s="11">
        <f t="shared" si="25"/>
        <v>53</v>
      </c>
      <c r="Z201" s="11">
        <f t="shared" si="25"/>
        <v>51</v>
      </c>
      <c r="AA201" s="11">
        <f t="shared" si="25"/>
        <v>38</v>
      </c>
      <c r="AB201" s="41">
        <f>SUM(AB190:AB199)</f>
        <v>909</v>
      </c>
      <c r="AC201" s="280"/>
    </row>
    <row r="202" spans="1:29" ht="11.25" customHeight="1" x14ac:dyDescent="0.25"/>
    <row r="203" spans="1:29" s="1" customFormat="1" ht="16.5" customHeight="1" x14ac:dyDescent="0.25">
      <c r="A203" s="15"/>
      <c r="B203" s="271" t="s">
        <v>14</v>
      </c>
      <c r="C203" s="272"/>
      <c r="D203" s="272"/>
      <c r="E203" s="273"/>
      <c r="F203" s="274" t="s">
        <v>15</v>
      </c>
      <c r="G203" s="272"/>
      <c r="H203" s="272"/>
      <c r="I203" s="275"/>
      <c r="J203" s="271" t="s">
        <v>16</v>
      </c>
      <c r="K203" s="272"/>
      <c r="L203" s="272"/>
      <c r="M203" s="273"/>
      <c r="N203" s="274" t="s">
        <v>17</v>
      </c>
      <c r="O203" s="272"/>
      <c r="P203" s="272"/>
      <c r="Q203" s="272"/>
      <c r="R203" s="275"/>
      <c r="S203" s="271" t="s">
        <v>18</v>
      </c>
      <c r="T203" s="272"/>
      <c r="U203" s="272"/>
      <c r="V203" s="273"/>
      <c r="W203" s="274" t="s">
        <v>19</v>
      </c>
      <c r="X203" s="272"/>
      <c r="Y203" s="272"/>
      <c r="Z203" s="272"/>
      <c r="AA203" s="275"/>
      <c r="AB203" s="4"/>
      <c r="AC203" s="278" t="s">
        <v>20</v>
      </c>
    </row>
    <row r="204" spans="1:29" s="1" customFormat="1" ht="16.5" customHeight="1" x14ac:dyDescent="0.25">
      <c r="A204" s="16" t="s">
        <v>7</v>
      </c>
      <c r="B204" s="7">
        <v>27</v>
      </c>
      <c r="C204" s="8">
        <v>28</v>
      </c>
      <c r="D204" s="8">
        <v>29</v>
      </c>
      <c r="E204" s="26">
        <v>30</v>
      </c>
      <c r="F204" s="21">
        <v>31</v>
      </c>
      <c r="G204" s="8">
        <v>32</v>
      </c>
      <c r="H204" s="8">
        <v>33</v>
      </c>
      <c r="I204" s="34">
        <v>34</v>
      </c>
      <c r="J204" s="7">
        <v>35</v>
      </c>
      <c r="K204" s="8">
        <v>36</v>
      </c>
      <c r="L204" s="8">
        <v>37</v>
      </c>
      <c r="M204" s="26">
        <v>38</v>
      </c>
      <c r="N204" s="21">
        <v>39</v>
      </c>
      <c r="O204" s="8">
        <v>40</v>
      </c>
      <c r="P204" s="8">
        <v>41</v>
      </c>
      <c r="Q204" s="8">
        <v>42</v>
      </c>
      <c r="R204" s="34">
        <v>43</v>
      </c>
      <c r="S204" s="7">
        <v>44</v>
      </c>
      <c r="T204" s="8">
        <v>45</v>
      </c>
      <c r="U204" s="8">
        <v>46</v>
      </c>
      <c r="V204" s="26">
        <v>47</v>
      </c>
      <c r="W204" s="21">
        <v>48</v>
      </c>
      <c r="X204" s="8">
        <v>49</v>
      </c>
      <c r="Y204" s="8">
        <v>50</v>
      </c>
      <c r="Z204" s="8">
        <v>51</v>
      </c>
      <c r="AA204" s="34">
        <v>52</v>
      </c>
      <c r="AB204" s="37" t="s">
        <v>11</v>
      </c>
      <c r="AC204" s="279"/>
    </row>
    <row r="205" spans="1:29" s="1" customFormat="1" ht="8.25" customHeight="1" x14ac:dyDescent="0.25">
      <c r="A205" s="17"/>
      <c r="B205" s="27"/>
      <c r="C205" s="5"/>
      <c r="D205" s="5"/>
      <c r="E205" s="28"/>
      <c r="F205" s="22"/>
      <c r="G205" s="6"/>
      <c r="H205" s="6"/>
      <c r="I205" s="13"/>
      <c r="J205" s="27"/>
      <c r="K205" s="5"/>
      <c r="L205" s="5"/>
      <c r="M205" s="28"/>
      <c r="N205" s="22"/>
      <c r="O205" s="6"/>
      <c r="P205" s="6"/>
      <c r="Q205" s="6"/>
      <c r="R205" s="13"/>
      <c r="S205" s="27"/>
      <c r="T205" s="5"/>
      <c r="U205" s="5"/>
      <c r="V205" s="28"/>
      <c r="W205" s="22"/>
      <c r="X205" s="6"/>
      <c r="Y205" s="6"/>
      <c r="Z205" s="6"/>
      <c r="AA205" s="13"/>
      <c r="AB205" s="38"/>
      <c r="AC205" s="279"/>
    </row>
    <row r="206" spans="1:29" s="1" customFormat="1" ht="18.75" customHeight="1" x14ac:dyDescent="0.25">
      <c r="A206" s="18" t="s">
        <v>148</v>
      </c>
      <c r="B206" s="29">
        <v>1</v>
      </c>
      <c r="C206" s="2">
        <v>0</v>
      </c>
      <c r="D206" s="2">
        <v>2</v>
      </c>
      <c r="E206" s="30">
        <v>0</v>
      </c>
      <c r="F206" s="23">
        <v>0</v>
      </c>
      <c r="G206" s="3">
        <v>4</v>
      </c>
      <c r="H206" s="3">
        <v>0</v>
      </c>
      <c r="I206" s="35">
        <v>0</v>
      </c>
      <c r="J206" s="29">
        <v>0</v>
      </c>
      <c r="K206" s="2">
        <v>0</v>
      </c>
      <c r="L206" s="2">
        <v>0</v>
      </c>
      <c r="M206" s="30">
        <v>0</v>
      </c>
      <c r="N206" s="23">
        <v>0</v>
      </c>
      <c r="O206" s="3">
        <v>0</v>
      </c>
      <c r="P206" s="3">
        <v>0</v>
      </c>
      <c r="Q206" s="3">
        <v>0</v>
      </c>
      <c r="R206" s="35">
        <v>0</v>
      </c>
      <c r="S206" s="29">
        <v>1</v>
      </c>
      <c r="T206" s="2">
        <v>0</v>
      </c>
      <c r="U206" s="2">
        <v>0</v>
      </c>
      <c r="V206" s="30">
        <v>0</v>
      </c>
      <c r="W206" s="23">
        <v>1</v>
      </c>
      <c r="X206" s="3">
        <v>0</v>
      </c>
      <c r="Y206" s="3">
        <v>0</v>
      </c>
      <c r="Z206" s="3">
        <v>0</v>
      </c>
      <c r="AA206" s="35">
        <v>0</v>
      </c>
      <c r="AB206" s="39">
        <f>SUM(B206:AA206)</f>
        <v>9</v>
      </c>
      <c r="AC206" s="279"/>
    </row>
    <row r="207" spans="1:29" s="1" customFormat="1" ht="18.75" customHeight="1" x14ac:dyDescent="0.25">
      <c r="A207" s="18" t="s">
        <v>148</v>
      </c>
      <c r="B207" s="29">
        <v>15</v>
      </c>
      <c r="C207" s="2">
        <v>7</v>
      </c>
      <c r="D207" s="2">
        <v>9</v>
      </c>
      <c r="E207" s="30">
        <v>11</v>
      </c>
      <c r="F207" s="23">
        <v>4</v>
      </c>
      <c r="G207" s="3">
        <v>7</v>
      </c>
      <c r="H207" s="3">
        <v>4</v>
      </c>
      <c r="I207" s="35">
        <v>10</v>
      </c>
      <c r="J207" s="29">
        <v>3</v>
      </c>
      <c r="K207" s="2">
        <v>4</v>
      </c>
      <c r="L207" s="2">
        <v>1</v>
      </c>
      <c r="M207" s="30">
        <v>5</v>
      </c>
      <c r="N207" s="23">
        <v>11</v>
      </c>
      <c r="O207" s="3">
        <v>5</v>
      </c>
      <c r="P207" s="3">
        <v>3</v>
      </c>
      <c r="Q207" s="3">
        <v>8</v>
      </c>
      <c r="R207" s="35">
        <v>2</v>
      </c>
      <c r="S207" s="29">
        <v>5</v>
      </c>
      <c r="T207" s="2">
        <v>3</v>
      </c>
      <c r="U207" s="2">
        <v>3</v>
      </c>
      <c r="V207" s="30">
        <v>2</v>
      </c>
      <c r="W207" s="23">
        <v>3</v>
      </c>
      <c r="X207" s="3">
        <v>3</v>
      </c>
      <c r="Y207" s="3">
        <v>3</v>
      </c>
      <c r="Z207" s="3">
        <v>2</v>
      </c>
      <c r="AA207" s="35">
        <v>3</v>
      </c>
      <c r="AB207" s="39">
        <f t="shared" ref="AB207:AB215" si="26">SUM(B207:AA207)</f>
        <v>136</v>
      </c>
      <c r="AC207" s="279"/>
    </row>
    <row r="208" spans="1:29" s="1" customFormat="1" ht="18.75" customHeight="1" x14ac:dyDescent="0.25">
      <c r="A208" s="18" t="s">
        <v>148</v>
      </c>
      <c r="B208" s="29">
        <v>5</v>
      </c>
      <c r="C208" s="2">
        <v>4</v>
      </c>
      <c r="D208" s="2">
        <v>9</v>
      </c>
      <c r="E208" s="30">
        <v>3</v>
      </c>
      <c r="F208" s="23">
        <v>2</v>
      </c>
      <c r="G208" s="3">
        <v>1</v>
      </c>
      <c r="H208" s="3">
        <v>4</v>
      </c>
      <c r="I208" s="35">
        <v>6</v>
      </c>
      <c r="J208" s="29">
        <v>8</v>
      </c>
      <c r="K208" s="2">
        <v>8</v>
      </c>
      <c r="L208" s="2">
        <v>9</v>
      </c>
      <c r="M208" s="30">
        <v>2</v>
      </c>
      <c r="N208" s="23">
        <v>10</v>
      </c>
      <c r="O208" s="3">
        <v>6</v>
      </c>
      <c r="P208" s="3">
        <v>4</v>
      </c>
      <c r="Q208" s="3">
        <v>2</v>
      </c>
      <c r="R208" s="35">
        <v>8</v>
      </c>
      <c r="S208" s="29">
        <v>5</v>
      </c>
      <c r="T208" s="2">
        <v>3</v>
      </c>
      <c r="U208" s="2">
        <v>6</v>
      </c>
      <c r="V208" s="30">
        <v>2</v>
      </c>
      <c r="W208" s="23">
        <v>0</v>
      </c>
      <c r="X208" s="3">
        <v>1</v>
      </c>
      <c r="Y208" s="3">
        <v>1</v>
      </c>
      <c r="Z208" s="3">
        <v>2</v>
      </c>
      <c r="AA208" s="35">
        <v>1</v>
      </c>
      <c r="AB208" s="39">
        <f t="shared" si="26"/>
        <v>112</v>
      </c>
      <c r="AC208" s="279"/>
    </row>
    <row r="209" spans="1:29" s="1" customFormat="1" ht="18.75" customHeight="1" x14ac:dyDescent="0.25">
      <c r="A209" s="18" t="s">
        <v>148</v>
      </c>
      <c r="B209" s="29">
        <v>5</v>
      </c>
      <c r="C209" s="2">
        <v>6</v>
      </c>
      <c r="D209" s="2">
        <v>3</v>
      </c>
      <c r="E209" s="30">
        <v>0</v>
      </c>
      <c r="F209" s="23">
        <v>5</v>
      </c>
      <c r="G209" s="3">
        <v>0</v>
      </c>
      <c r="H209" s="3">
        <v>1</v>
      </c>
      <c r="I209" s="35">
        <v>5</v>
      </c>
      <c r="J209" s="29">
        <v>6</v>
      </c>
      <c r="K209" s="2">
        <v>2</v>
      </c>
      <c r="L209" s="2">
        <v>3</v>
      </c>
      <c r="M209" s="30">
        <v>3</v>
      </c>
      <c r="N209" s="23">
        <v>2</v>
      </c>
      <c r="O209" s="3">
        <v>4</v>
      </c>
      <c r="P209" s="3">
        <v>4</v>
      </c>
      <c r="Q209" s="3">
        <v>4</v>
      </c>
      <c r="R209" s="35">
        <v>2</v>
      </c>
      <c r="S209" s="29">
        <v>1</v>
      </c>
      <c r="T209" s="2">
        <v>1</v>
      </c>
      <c r="U209" s="2">
        <v>2</v>
      </c>
      <c r="V209" s="30">
        <v>2</v>
      </c>
      <c r="W209" s="23">
        <v>4</v>
      </c>
      <c r="X209" s="3">
        <v>1</v>
      </c>
      <c r="Y209" s="3">
        <v>2</v>
      </c>
      <c r="Z209" s="3">
        <v>3</v>
      </c>
      <c r="AA209" s="35">
        <v>0</v>
      </c>
      <c r="AB209" s="39">
        <f t="shared" si="26"/>
        <v>71</v>
      </c>
      <c r="AC209" s="279"/>
    </row>
    <row r="210" spans="1:29" s="1" customFormat="1" ht="18.75" customHeight="1" x14ac:dyDescent="0.25">
      <c r="A210" s="18" t="s">
        <v>148</v>
      </c>
      <c r="B210" s="29">
        <v>6</v>
      </c>
      <c r="C210" s="2">
        <v>2</v>
      </c>
      <c r="D210" s="2">
        <v>3</v>
      </c>
      <c r="E210" s="30">
        <v>0</v>
      </c>
      <c r="F210" s="23">
        <v>1</v>
      </c>
      <c r="G210" s="3">
        <v>0</v>
      </c>
      <c r="H210" s="3">
        <v>0</v>
      </c>
      <c r="I210" s="35">
        <v>0</v>
      </c>
      <c r="J210" s="29">
        <v>2</v>
      </c>
      <c r="K210" s="2">
        <v>0</v>
      </c>
      <c r="L210" s="2">
        <v>0</v>
      </c>
      <c r="M210" s="30">
        <v>1</v>
      </c>
      <c r="N210" s="23">
        <v>2</v>
      </c>
      <c r="O210" s="3">
        <v>3</v>
      </c>
      <c r="P210" s="3">
        <v>4</v>
      </c>
      <c r="Q210" s="3">
        <v>2</v>
      </c>
      <c r="R210" s="35">
        <v>3</v>
      </c>
      <c r="S210" s="29">
        <v>4</v>
      </c>
      <c r="T210" s="2">
        <v>3</v>
      </c>
      <c r="U210" s="2">
        <v>3</v>
      </c>
      <c r="V210" s="30">
        <v>2</v>
      </c>
      <c r="W210" s="23">
        <v>0</v>
      </c>
      <c r="X210" s="3">
        <v>2</v>
      </c>
      <c r="Y210" s="3">
        <v>0</v>
      </c>
      <c r="Z210" s="3">
        <v>0</v>
      </c>
      <c r="AA210" s="35">
        <v>1</v>
      </c>
      <c r="AB210" s="39">
        <f t="shared" si="26"/>
        <v>44</v>
      </c>
      <c r="AC210" s="279"/>
    </row>
    <row r="211" spans="1:29" s="1" customFormat="1" ht="18.75" customHeight="1" x14ac:dyDescent="0.25">
      <c r="A211" s="18" t="s">
        <v>148</v>
      </c>
      <c r="B211" s="29">
        <v>3</v>
      </c>
      <c r="C211" s="2">
        <v>4</v>
      </c>
      <c r="D211" s="2">
        <v>3</v>
      </c>
      <c r="E211" s="30">
        <v>2</v>
      </c>
      <c r="F211" s="23">
        <v>4</v>
      </c>
      <c r="G211" s="3">
        <v>0</v>
      </c>
      <c r="H211" s="3">
        <v>2</v>
      </c>
      <c r="I211" s="35">
        <v>1</v>
      </c>
      <c r="J211" s="29">
        <v>1</v>
      </c>
      <c r="K211" s="2">
        <v>4</v>
      </c>
      <c r="L211" s="2">
        <v>2</v>
      </c>
      <c r="M211" s="30">
        <v>1</v>
      </c>
      <c r="N211" s="23">
        <v>9</v>
      </c>
      <c r="O211" s="3">
        <v>3</v>
      </c>
      <c r="P211" s="3">
        <v>1</v>
      </c>
      <c r="Q211" s="3">
        <v>0</v>
      </c>
      <c r="R211" s="35">
        <v>1</v>
      </c>
      <c r="S211" s="29">
        <v>3</v>
      </c>
      <c r="T211" s="2">
        <v>0</v>
      </c>
      <c r="U211" s="2">
        <v>0</v>
      </c>
      <c r="V211" s="30">
        <v>2</v>
      </c>
      <c r="W211" s="23">
        <v>2</v>
      </c>
      <c r="X211" s="3">
        <v>0</v>
      </c>
      <c r="Y211" s="3">
        <v>0</v>
      </c>
      <c r="Z211" s="3">
        <v>0</v>
      </c>
      <c r="AA211" s="35">
        <v>0</v>
      </c>
      <c r="AB211" s="39">
        <f t="shared" si="26"/>
        <v>48</v>
      </c>
      <c r="AC211" s="279"/>
    </row>
    <row r="212" spans="1:29" s="1" customFormat="1" ht="18.75" customHeight="1" x14ac:dyDescent="0.25">
      <c r="A212" s="18" t="s">
        <v>148</v>
      </c>
      <c r="B212" s="29">
        <v>4</v>
      </c>
      <c r="C212" s="2">
        <v>6</v>
      </c>
      <c r="D212" s="2">
        <v>9</v>
      </c>
      <c r="E212" s="30">
        <v>7</v>
      </c>
      <c r="F212" s="23">
        <v>6</v>
      </c>
      <c r="G212" s="3">
        <v>5</v>
      </c>
      <c r="H212" s="3">
        <v>9</v>
      </c>
      <c r="I212" s="35">
        <v>8</v>
      </c>
      <c r="J212" s="29">
        <v>11</v>
      </c>
      <c r="K212" s="2">
        <v>2</v>
      </c>
      <c r="L212" s="2">
        <v>7</v>
      </c>
      <c r="M212" s="30">
        <v>4</v>
      </c>
      <c r="N212" s="23">
        <v>2</v>
      </c>
      <c r="O212" s="3">
        <v>9</v>
      </c>
      <c r="P212" s="3">
        <v>10</v>
      </c>
      <c r="Q212" s="3">
        <v>9</v>
      </c>
      <c r="R212" s="35">
        <v>4</v>
      </c>
      <c r="S212" s="29">
        <v>2</v>
      </c>
      <c r="T212" s="2">
        <v>2</v>
      </c>
      <c r="U212" s="2">
        <v>1</v>
      </c>
      <c r="V212" s="30">
        <v>1</v>
      </c>
      <c r="W212" s="23">
        <v>7</v>
      </c>
      <c r="X212" s="3">
        <v>2</v>
      </c>
      <c r="Y212" s="3">
        <v>3</v>
      </c>
      <c r="Z212" s="3">
        <v>0</v>
      </c>
      <c r="AA212" s="35">
        <v>2</v>
      </c>
      <c r="AB212" s="39">
        <f t="shared" si="26"/>
        <v>132</v>
      </c>
      <c r="AC212" s="279"/>
    </row>
    <row r="213" spans="1:29" s="1" customFormat="1" ht="18.75" customHeight="1" x14ac:dyDescent="0.25">
      <c r="A213" s="18" t="s">
        <v>148</v>
      </c>
      <c r="B213" s="29">
        <v>0</v>
      </c>
      <c r="C213" s="2">
        <v>0</v>
      </c>
      <c r="D213" s="2">
        <v>1</v>
      </c>
      <c r="E213" s="30">
        <v>1</v>
      </c>
      <c r="F213" s="23">
        <v>0</v>
      </c>
      <c r="G213" s="3">
        <v>0</v>
      </c>
      <c r="H213" s="3">
        <v>0</v>
      </c>
      <c r="I213" s="35">
        <v>0</v>
      </c>
      <c r="J213" s="29">
        <v>1</v>
      </c>
      <c r="K213" s="2">
        <v>0</v>
      </c>
      <c r="L213" s="2">
        <v>0</v>
      </c>
      <c r="M213" s="30">
        <v>1</v>
      </c>
      <c r="N213" s="23">
        <v>0</v>
      </c>
      <c r="O213" s="3">
        <v>2</v>
      </c>
      <c r="P213" s="3">
        <v>0</v>
      </c>
      <c r="Q213" s="3">
        <v>0</v>
      </c>
      <c r="R213" s="35">
        <v>0</v>
      </c>
      <c r="S213" s="29">
        <v>0</v>
      </c>
      <c r="T213" s="2">
        <v>1</v>
      </c>
      <c r="U213" s="2">
        <v>0</v>
      </c>
      <c r="V213" s="30">
        <v>1</v>
      </c>
      <c r="W213" s="23">
        <v>0</v>
      </c>
      <c r="X213" s="3">
        <v>0</v>
      </c>
      <c r="Y213" s="3">
        <v>0</v>
      </c>
      <c r="Z213" s="3">
        <v>0</v>
      </c>
      <c r="AA213" s="35">
        <v>0</v>
      </c>
      <c r="AB213" s="39">
        <f t="shared" si="26"/>
        <v>8</v>
      </c>
      <c r="AC213" s="279"/>
    </row>
    <row r="214" spans="1:29" s="1" customFormat="1" ht="18.75" customHeight="1" x14ac:dyDescent="0.25">
      <c r="A214" s="18" t="s">
        <v>148</v>
      </c>
      <c r="B214" s="29">
        <v>2</v>
      </c>
      <c r="C214" s="2">
        <v>1</v>
      </c>
      <c r="D214" s="2">
        <v>1</v>
      </c>
      <c r="E214" s="30">
        <v>3</v>
      </c>
      <c r="F214" s="23">
        <v>3</v>
      </c>
      <c r="G214" s="3">
        <v>1</v>
      </c>
      <c r="H214" s="3">
        <v>3</v>
      </c>
      <c r="I214" s="35">
        <v>1</v>
      </c>
      <c r="J214" s="29">
        <v>0</v>
      </c>
      <c r="K214" s="2">
        <v>3</v>
      </c>
      <c r="L214" s="2">
        <v>3</v>
      </c>
      <c r="M214" s="30">
        <v>1</v>
      </c>
      <c r="N214" s="23">
        <v>0</v>
      </c>
      <c r="O214" s="3">
        <v>1</v>
      </c>
      <c r="P214" s="3">
        <v>0</v>
      </c>
      <c r="Q214" s="3">
        <v>2</v>
      </c>
      <c r="R214" s="35">
        <v>4</v>
      </c>
      <c r="S214" s="29">
        <v>1</v>
      </c>
      <c r="T214" s="2">
        <v>3</v>
      </c>
      <c r="U214" s="2">
        <v>2</v>
      </c>
      <c r="V214" s="30">
        <v>0</v>
      </c>
      <c r="W214" s="23">
        <v>0</v>
      </c>
      <c r="X214" s="3">
        <v>0</v>
      </c>
      <c r="Y214" s="3">
        <v>0</v>
      </c>
      <c r="Z214" s="3">
        <v>0</v>
      </c>
      <c r="AA214" s="35">
        <v>1</v>
      </c>
      <c r="AB214" s="39">
        <f t="shared" si="26"/>
        <v>36</v>
      </c>
      <c r="AC214" s="279"/>
    </row>
    <row r="215" spans="1:29" s="1" customFormat="1" ht="18.75" customHeight="1" x14ac:dyDescent="0.25">
      <c r="A215" s="18" t="s">
        <v>148</v>
      </c>
      <c r="B215" s="29">
        <v>13</v>
      </c>
      <c r="C215" s="2">
        <v>16</v>
      </c>
      <c r="D215" s="2">
        <v>9</v>
      </c>
      <c r="E215" s="30">
        <v>8</v>
      </c>
      <c r="F215" s="23">
        <v>8</v>
      </c>
      <c r="G215" s="3">
        <v>22</v>
      </c>
      <c r="H215" s="3">
        <v>7</v>
      </c>
      <c r="I215" s="35">
        <v>13</v>
      </c>
      <c r="J215" s="29">
        <v>13</v>
      </c>
      <c r="K215" s="2">
        <v>5</v>
      </c>
      <c r="L215" s="2">
        <v>8</v>
      </c>
      <c r="M215" s="30">
        <v>10</v>
      </c>
      <c r="N215" s="23">
        <v>14</v>
      </c>
      <c r="O215" s="3">
        <v>11</v>
      </c>
      <c r="P215" s="3">
        <v>5</v>
      </c>
      <c r="Q215" s="3">
        <v>15</v>
      </c>
      <c r="R215" s="35">
        <v>6</v>
      </c>
      <c r="S215" s="29">
        <v>11</v>
      </c>
      <c r="T215" s="2">
        <v>7</v>
      </c>
      <c r="U215" s="2">
        <v>4</v>
      </c>
      <c r="V215" s="30">
        <v>4</v>
      </c>
      <c r="W215" s="23">
        <v>9</v>
      </c>
      <c r="X215" s="3">
        <v>4</v>
      </c>
      <c r="Y215" s="3">
        <v>4</v>
      </c>
      <c r="Z215" s="3">
        <v>6</v>
      </c>
      <c r="AA215" s="35">
        <v>5</v>
      </c>
      <c r="AB215" s="39">
        <f t="shared" si="26"/>
        <v>237</v>
      </c>
      <c r="AC215" s="279"/>
    </row>
    <row r="216" spans="1:29" s="1" customFormat="1" ht="8.25" customHeight="1" x14ac:dyDescent="0.25">
      <c r="A216" s="19"/>
      <c r="B216" s="31"/>
      <c r="C216" s="9"/>
      <c r="D216" s="9"/>
      <c r="E216" s="32"/>
      <c r="F216" s="24"/>
      <c r="G216" s="10"/>
      <c r="H216" s="10"/>
      <c r="I216" s="14"/>
      <c r="J216" s="31"/>
      <c r="K216" s="9"/>
      <c r="L216" s="9"/>
      <c r="M216" s="32"/>
      <c r="N216" s="24"/>
      <c r="O216" s="10"/>
      <c r="P216" s="10"/>
      <c r="Q216" s="10"/>
      <c r="R216" s="14"/>
      <c r="S216" s="31"/>
      <c r="T216" s="9"/>
      <c r="U216" s="9"/>
      <c r="V216" s="32"/>
      <c r="W216" s="24"/>
      <c r="X216" s="10"/>
      <c r="Y216" s="10"/>
      <c r="Z216" s="10"/>
      <c r="AA216" s="14"/>
      <c r="AB216" s="40"/>
      <c r="AC216" s="279"/>
    </row>
    <row r="217" spans="1:29" s="1" customFormat="1" ht="21.75" customHeight="1" x14ac:dyDescent="0.25">
      <c r="A217" s="20" t="s">
        <v>13</v>
      </c>
      <c r="B217" s="11">
        <f>SUM(B206:B215)</f>
        <v>54</v>
      </c>
      <c r="C217" s="11">
        <f t="shared" ref="C217:AA217" si="27">SUM(C206:C215)</f>
        <v>46</v>
      </c>
      <c r="D217" s="11">
        <f t="shared" si="27"/>
        <v>49</v>
      </c>
      <c r="E217" s="11">
        <f t="shared" si="27"/>
        <v>35</v>
      </c>
      <c r="F217" s="11">
        <f t="shared" si="27"/>
        <v>33</v>
      </c>
      <c r="G217" s="11">
        <f t="shared" si="27"/>
        <v>40</v>
      </c>
      <c r="H217" s="11">
        <f t="shared" si="27"/>
        <v>30</v>
      </c>
      <c r="I217" s="11">
        <f t="shared" si="27"/>
        <v>44</v>
      </c>
      <c r="J217" s="11">
        <f t="shared" si="27"/>
        <v>45</v>
      </c>
      <c r="K217" s="11">
        <f t="shared" si="27"/>
        <v>28</v>
      </c>
      <c r="L217" s="11">
        <f t="shared" si="27"/>
        <v>33</v>
      </c>
      <c r="M217" s="11">
        <f t="shared" si="27"/>
        <v>28</v>
      </c>
      <c r="N217" s="11">
        <f t="shared" si="27"/>
        <v>50</v>
      </c>
      <c r="O217" s="11">
        <f t="shared" si="27"/>
        <v>44</v>
      </c>
      <c r="P217" s="11">
        <f t="shared" si="27"/>
        <v>31</v>
      </c>
      <c r="Q217" s="11">
        <f t="shared" si="27"/>
        <v>42</v>
      </c>
      <c r="R217" s="11">
        <f t="shared" si="27"/>
        <v>30</v>
      </c>
      <c r="S217" s="11">
        <f t="shared" si="27"/>
        <v>33</v>
      </c>
      <c r="T217" s="11">
        <f t="shared" si="27"/>
        <v>23</v>
      </c>
      <c r="U217" s="11">
        <f t="shared" si="27"/>
        <v>21</v>
      </c>
      <c r="V217" s="11">
        <f t="shared" si="27"/>
        <v>16</v>
      </c>
      <c r="W217" s="11">
        <f t="shared" si="27"/>
        <v>26</v>
      </c>
      <c r="X217" s="11">
        <f t="shared" si="27"/>
        <v>13</v>
      </c>
      <c r="Y217" s="11">
        <f t="shared" si="27"/>
        <v>13</v>
      </c>
      <c r="Z217" s="11">
        <f t="shared" si="27"/>
        <v>13</v>
      </c>
      <c r="AA217" s="11">
        <f t="shared" si="27"/>
        <v>13</v>
      </c>
      <c r="AB217" s="41">
        <f>SUM(AB206:AB215)</f>
        <v>833</v>
      </c>
      <c r="AC217" s="280"/>
    </row>
    <row r="218" spans="1:29" ht="21" customHeight="1" x14ac:dyDescent="0.25">
      <c r="A218" s="270" t="s">
        <v>28</v>
      </c>
      <c r="B218" s="270"/>
      <c r="C218" s="270"/>
      <c r="D218" s="270"/>
      <c r="E218" s="270"/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70"/>
      <c r="S218" s="270"/>
      <c r="T218" s="270"/>
      <c r="U218" s="270"/>
      <c r="V218" s="270"/>
      <c r="W218" s="270"/>
      <c r="X218" s="270"/>
      <c r="Y218" s="270"/>
      <c r="Z218" s="270"/>
      <c r="AA218" s="270"/>
      <c r="AB218" s="270"/>
      <c r="AC218" s="270"/>
    </row>
    <row r="219" spans="1:29" ht="14.1" customHeight="1" x14ac:dyDescent="0.25"/>
    <row r="220" spans="1:29" s="1" customFormat="1" ht="18.75" customHeight="1" x14ac:dyDescent="0.25">
      <c r="A220" s="15"/>
      <c r="B220" s="271" t="s">
        <v>1</v>
      </c>
      <c r="C220" s="272"/>
      <c r="D220" s="272"/>
      <c r="E220" s="273"/>
      <c r="F220" s="274" t="s">
        <v>2</v>
      </c>
      <c r="G220" s="272"/>
      <c r="H220" s="272"/>
      <c r="I220" s="275"/>
      <c r="J220" s="271" t="s">
        <v>3</v>
      </c>
      <c r="K220" s="272"/>
      <c r="L220" s="272"/>
      <c r="M220" s="273"/>
      <c r="N220" s="274" t="s">
        <v>4</v>
      </c>
      <c r="O220" s="272"/>
      <c r="P220" s="272"/>
      <c r="Q220" s="272"/>
      <c r="R220" s="275"/>
      <c r="S220" s="271" t="s">
        <v>5</v>
      </c>
      <c r="T220" s="272"/>
      <c r="U220" s="272"/>
      <c r="V220" s="273"/>
      <c r="W220" s="276" t="s">
        <v>6</v>
      </c>
      <c r="X220" s="277"/>
      <c r="Y220" s="277"/>
      <c r="Z220" s="277"/>
      <c r="AA220" s="277"/>
      <c r="AB220" s="4"/>
      <c r="AC220" s="278" t="s">
        <v>12</v>
      </c>
    </row>
    <row r="221" spans="1:29" s="1" customFormat="1" ht="18.75" customHeight="1" x14ac:dyDescent="0.25">
      <c r="A221" s="16" t="s">
        <v>7</v>
      </c>
      <c r="B221" s="7">
        <v>1</v>
      </c>
      <c r="C221" s="8">
        <v>2</v>
      </c>
      <c r="D221" s="8">
        <v>3</v>
      </c>
      <c r="E221" s="26">
        <v>4</v>
      </c>
      <c r="F221" s="21">
        <v>5</v>
      </c>
      <c r="G221" s="8">
        <v>6</v>
      </c>
      <c r="H221" s="8">
        <v>7</v>
      </c>
      <c r="I221" s="34">
        <v>8</v>
      </c>
      <c r="J221" s="7">
        <v>9</v>
      </c>
      <c r="K221" s="8">
        <v>10</v>
      </c>
      <c r="L221" s="8">
        <v>11</v>
      </c>
      <c r="M221" s="26">
        <v>12</v>
      </c>
      <c r="N221" s="21">
        <v>13</v>
      </c>
      <c r="O221" s="8">
        <v>14</v>
      </c>
      <c r="P221" s="8">
        <v>15</v>
      </c>
      <c r="Q221" s="8">
        <v>16</v>
      </c>
      <c r="R221" s="34">
        <v>17</v>
      </c>
      <c r="S221" s="7">
        <v>18</v>
      </c>
      <c r="T221" s="8">
        <v>19</v>
      </c>
      <c r="U221" s="8">
        <v>20</v>
      </c>
      <c r="V221" s="26">
        <v>21</v>
      </c>
      <c r="W221" s="21">
        <v>22</v>
      </c>
      <c r="X221" s="8">
        <v>23</v>
      </c>
      <c r="Y221" s="8">
        <v>24</v>
      </c>
      <c r="Z221" s="8">
        <v>25</v>
      </c>
      <c r="AA221" s="34">
        <v>26</v>
      </c>
      <c r="AB221" s="37" t="s">
        <v>11</v>
      </c>
      <c r="AC221" s="279"/>
    </row>
    <row r="222" spans="1:29" s="1" customFormat="1" ht="12" customHeight="1" x14ac:dyDescent="0.25">
      <c r="A222" s="17"/>
      <c r="B222" s="27"/>
      <c r="C222" s="5"/>
      <c r="D222" s="5"/>
      <c r="E222" s="28"/>
      <c r="F222" s="22"/>
      <c r="G222" s="6"/>
      <c r="H222" s="6"/>
      <c r="I222" s="13"/>
      <c r="J222" s="27"/>
      <c r="K222" s="5"/>
      <c r="L222" s="5"/>
      <c r="M222" s="28"/>
      <c r="N222" s="22"/>
      <c r="O222" s="6"/>
      <c r="P222" s="6"/>
      <c r="Q222" s="6"/>
      <c r="R222" s="13"/>
      <c r="S222" s="27"/>
      <c r="T222" s="5"/>
      <c r="U222" s="5"/>
      <c r="V222" s="28"/>
      <c r="W222" s="22"/>
      <c r="X222" s="6"/>
      <c r="Y222" s="6"/>
      <c r="Z222" s="6"/>
      <c r="AA222" s="13"/>
      <c r="AB222" s="38"/>
      <c r="AC222" s="279"/>
    </row>
    <row r="223" spans="1:29" s="1" customFormat="1" ht="18.75" customHeight="1" x14ac:dyDescent="0.25">
      <c r="A223" s="18" t="s">
        <v>148</v>
      </c>
      <c r="B223" s="29">
        <v>4</v>
      </c>
      <c r="C223" s="2">
        <v>6</v>
      </c>
      <c r="D223" s="2">
        <v>6</v>
      </c>
      <c r="E223" s="30">
        <v>11</v>
      </c>
      <c r="F223" s="23">
        <v>7</v>
      </c>
      <c r="G223" s="3">
        <v>6</v>
      </c>
      <c r="H223" s="3">
        <v>6</v>
      </c>
      <c r="I223" s="35">
        <v>7</v>
      </c>
      <c r="J223" s="29">
        <v>3</v>
      </c>
      <c r="K223" s="2">
        <v>5</v>
      </c>
      <c r="L223" s="2">
        <v>9</v>
      </c>
      <c r="M223" s="30">
        <v>7</v>
      </c>
      <c r="N223" s="23">
        <v>5</v>
      </c>
      <c r="O223" s="3">
        <v>4</v>
      </c>
      <c r="P223" s="3">
        <v>3</v>
      </c>
      <c r="Q223" s="3">
        <v>2</v>
      </c>
      <c r="R223" s="35">
        <v>2</v>
      </c>
      <c r="S223" s="29">
        <v>3</v>
      </c>
      <c r="T223" s="2">
        <v>7</v>
      </c>
      <c r="U223" s="2">
        <v>7</v>
      </c>
      <c r="V223" s="30">
        <v>2</v>
      </c>
      <c r="W223" s="23">
        <v>4</v>
      </c>
      <c r="X223" s="3">
        <v>2</v>
      </c>
      <c r="Y223" s="3">
        <v>1</v>
      </c>
      <c r="Z223" s="3">
        <v>4</v>
      </c>
      <c r="AA223" s="35">
        <v>2</v>
      </c>
      <c r="AB223" s="39">
        <f>SUM(B223:AA223)</f>
        <v>125</v>
      </c>
      <c r="AC223" s="279"/>
    </row>
    <row r="224" spans="1:29" s="1" customFormat="1" ht="18.75" customHeight="1" x14ac:dyDescent="0.25">
      <c r="A224" s="18" t="s">
        <v>148</v>
      </c>
      <c r="B224" s="29">
        <v>2</v>
      </c>
      <c r="C224" s="2">
        <v>6</v>
      </c>
      <c r="D224" s="2">
        <v>4</v>
      </c>
      <c r="E224" s="30">
        <v>4</v>
      </c>
      <c r="F224" s="23">
        <v>5</v>
      </c>
      <c r="G224" s="3">
        <v>3</v>
      </c>
      <c r="H224" s="3">
        <v>17</v>
      </c>
      <c r="I224" s="35">
        <v>5</v>
      </c>
      <c r="J224" s="29">
        <v>2</v>
      </c>
      <c r="K224" s="2">
        <v>9</v>
      </c>
      <c r="L224" s="2">
        <v>6</v>
      </c>
      <c r="M224" s="30">
        <v>3</v>
      </c>
      <c r="N224" s="23">
        <v>4</v>
      </c>
      <c r="O224" s="3">
        <v>9</v>
      </c>
      <c r="P224" s="3">
        <v>2</v>
      </c>
      <c r="Q224" s="3">
        <v>5</v>
      </c>
      <c r="R224" s="35">
        <v>2</v>
      </c>
      <c r="S224" s="29">
        <v>2</v>
      </c>
      <c r="T224" s="2">
        <v>3</v>
      </c>
      <c r="U224" s="2">
        <v>4</v>
      </c>
      <c r="V224" s="30">
        <v>2</v>
      </c>
      <c r="W224" s="23">
        <v>1</v>
      </c>
      <c r="X224" s="3">
        <v>4</v>
      </c>
      <c r="Y224" s="3">
        <v>4</v>
      </c>
      <c r="Z224" s="3">
        <v>2</v>
      </c>
      <c r="AA224" s="35">
        <v>3</v>
      </c>
      <c r="AB224" s="39">
        <f t="shared" ref="AB224:AB231" si="28">SUM(B224:AA224)</f>
        <v>113</v>
      </c>
      <c r="AC224" s="279"/>
    </row>
    <row r="225" spans="1:29" s="1" customFormat="1" ht="18.75" customHeight="1" x14ac:dyDescent="0.25">
      <c r="A225" s="18" t="s">
        <v>148</v>
      </c>
      <c r="B225" s="29">
        <v>0</v>
      </c>
      <c r="C225" s="2">
        <v>2</v>
      </c>
      <c r="D225" s="2">
        <v>0</v>
      </c>
      <c r="E225" s="30">
        <v>2</v>
      </c>
      <c r="F225" s="23">
        <v>1</v>
      </c>
      <c r="G225" s="3">
        <v>2</v>
      </c>
      <c r="H225" s="3">
        <v>3</v>
      </c>
      <c r="I225" s="35">
        <v>1</v>
      </c>
      <c r="J225" s="29">
        <v>2</v>
      </c>
      <c r="K225" s="2">
        <v>1</v>
      </c>
      <c r="L225" s="2">
        <v>3</v>
      </c>
      <c r="M225" s="30">
        <v>4</v>
      </c>
      <c r="N225" s="23">
        <v>1</v>
      </c>
      <c r="O225" s="3">
        <v>2</v>
      </c>
      <c r="P225" s="3">
        <v>3</v>
      </c>
      <c r="Q225" s="3">
        <v>3</v>
      </c>
      <c r="R225" s="35">
        <v>2</v>
      </c>
      <c r="S225" s="29">
        <v>10</v>
      </c>
      <c r="T225" s="2">
        <v>1</v>
      </c>
      <c r="U225" s="2">
        <v>2</v>
      </c>
      <c r="V225" s="30">
        <v>6</v>
      </c>
      <c r="W225" s="23">
        <v>5</v>
      </c>
      <c r="X225" s="3">
        <v>5</v>
      </c>
      <c r="Y225" s="3">
        <v>3</v>
      </c>
      <c r="Z225" s="100">
        <v>2</v>
      </c>
      <c r="AA225" s="35">
        <v>4</v>
      </c>
      <c r="AB225" s="39">
        <f t="shared" si="28"/>
        <v>70</v>
      </c>
      <c r="AC225" s="279"/>
    </row>
    <row r="226" spans="1:29" s="1" customFormat="1" ht="18.75" customHeight="1" x14ac:dyDescent="0.25">
      <c r="A226" s="18" t="s">
        <v>148</v>
      </c>
      <c r="B226" s="29">
        <v>1</v>
      </c>
      <c r="C226" s="2">
        <v>2</v>
      </c>
      <c r="D226" s="2">
        <v>4</v>
      </c>
      <c r="E226" s="30">
        <v>2</v>
      </c>
      <c r="F226" s="23">
        <v>4</v>
      </c>
      <c r="G226" s="3">
        <v>0</v>
      </c>
      <c r="H226" s="3">
        <v>3</v>
      </c>
      <c r="I226" s="35">
        <v>3</v>
      </c>
      <c r="J226" s="29">
        <v>2</v>
      </c>
      <c r="K226" s="2">
        <v>1</v>
      </c>
      <c r="L226" s="2">
        <v>0</v>
      </c>
      <c r="M226" s="30">
        <v>3</v>
      </c>
      <c r="N226" s="23">
        <v>1</v>
      </c>
      <c r="O226" s="3">
        <v>1</v>
      </c>
      <c r="P226" s="3">
        <v>1</v>
      </c>
      <c r="Q226" s="3">
        <v>2</v>
      </c>
      <c r="R226" s="35">
        <v>1</v>
      </c>
      <c r="S226" s="29">
        <v>1</v>
      </c>
      <c r="T226" s="2">
        <v>1</v>
      </c>
      <c r="U226" s="2">
        <v>1</v>
      </c>
      <c r="V226" s="30">
        <v>2</v>
      </c>
      <c r="W226" s="23">
        <v>2</v>
      </c>
      <c r="X226" s="3">
        <v>2</v>
      </c>
      <c r="Y226" s="3">
        <v>3</v>
      </c>
      <c r="Z226" s="3">
        <v>0</v>
      </c>
      <c r="AA226" s="35">
        <v>1</v>
      </c>
      <c r="AB226" s="39">
        <f t="shared" si="28"/>
        <v>44</v>
      </c>
      <c r="AC226" s="279"/>
    </row>
    <row r="227" spans="1:29" s="1" customFormat="1" ht="18.75" customHeight="1" x14ac:dyDescent="0.25">
      <c r="A227" s="18" t="s">
        <v>148</v>
      </c>
      <c r="B227" s="29">
        <v>1</v>
      </c>
      <c r="C227" s="2">
        <v>1</v>
      </c>
      <c r="D227" s="2">
        <v>0</v>
      </c>
      <c r="E227" s="30">
        <v>2</v>
      </c>
      <c r="F227" s="23">
        <v>2</v>
      </c>
      <c r="G227" s="3">
        <v>1</v>
      </c>
      <c r="H227" s="3">
        <v>3</v>
      </c>
      <c r="I227" s="35">
        <v>2</v>
      </c>
      <c r="J227" s="29">
        <v>1</v>
      </c>
      <c r="K227" s="2">
        <v>4</v>
      </c>
      <c r="L227" s="2">
        <v>3</v>
      </c>
      <c r="M227" s="30">
        <v>1</v>
      </c>
      <c r="N227" s="23">
        <v>0</v>
      </c>
      <c r="O227" s="3">
        <v>0</v>
      </c>
      <c r="P227" s="3">
        <v>2</v>
      </c>
      <c r="Q227" s="3">
        <v>1</v>
      </c>
      <c r="R227" s="35">
        <v>2</v>
      </c>
      <c r="S227" s="29">
        <v>6</v>
      </c>
      <c r="T227" s="2">
        <v>4</v>
      </c>
      <c r="U227" s="2">
        <v>2</v>
      </c>
      <c r="V227" s="30">
        <v>3</v>
      </c>
      <c r="W227" s="23">
        <v>2</v>
      </c>
      <c r="X227" s="3">
        <v>6</v>
      </c>
      <c r="Y227" s="3">
        <v>5</v>
      </c>
      <c r="Z227" s="3">
        <v>5</v>
      </c>
      <c r="AA227" s="35">
        <v>4</v>
      </c>
      <c r="AB227" s="39">
        <f t="shared" si="28"/>
        <v>63</v>
      </c>
      <c r="AC227" s="279"/>
    </row>
    <row r="228" spans="1:29" s="1" customFormat="1" ht="18.75" customHeight="1" x14ac:dyDescent="0.25">
      <c r="A228" s="18" t="s">
        <v>148</v>
      </c>
      <c r="B228" s="29">
        <v>1</v>
      </c>
      <c r="C228" s="2">
        <v>2</v>
      </c>
      <c r="D228" s="2">
        <v>1</v>
      </c>
      <c r="E228" s="30">
        <v>5</v>
      </c>
      <c r="F228" s="23">
        <v>4</v>
      </c>
      <c r="G228" s="3">
        <v>3</v>
      </c>
      <c r="H228" s="3">
        <v>13</v>
      </c>
      <c r="I228" s="35">
        <v>5</v>
      </c>
      <c r="J228" s="29">
        <v>1</v>
      </c>
      <c r="K228" s="2">
        <v>6</v>
      </c>
      <c r="L228" s="2">
        <v>2</v>
      </c>
      <c r="M228" s="30">
        <v>2</v>
      </c>
      <c r="N228" s="23">
        <v>1</v>
      </c>
      <c r="O228" s="3">
        <v>2</v>
      </c>
      <c r="P228" s="3">
        <v>3</v>
      </c>
      <c r="Q228" s="3">
        <v>3</v>
      </c>
      <c r="R228" s="35">
        <v>3</v>
      </c>
      <c r="S228" s="29">
        <v>3</v>
      </c>
      <c r="T228" s="2">
        <v>4</v>
      </c>
      <c r="U228" s="2">
        <v>3</v>
      </c>
      <c r="V228" s="30">
        <v>4</v>
      </c>
      <c r="W228" s="23">
        <v>5</v>
      </c>
      <c r="X228" s="3">
        <v>3</v>
      </c>
      <c r="Y228" s="3">
        <v>5</v>
      </c>
      <c r="Z228" s="3">
        <v>2</v>
      </c>
      <c r="AA228" s="35">
        <v>1</v>
      </c>
      <c r="AB228" s="39">
        <f t="shared" si="28"/>
        <v>87</v>
      </c>
      <c r="AC228" s="279"/>
    </row>
    <row r="229" spans="1:29" s="1" customFormat="1" ht="18.75" customHeight="1" x14ac:dyDescent="0.25">
      <c r="A229" s="18" t="s">
        <v>148</v>
      </c>
      <c r="B229" s="29">
        <v>0</v>
      </c>
      <c r="C229" s="2">
        <v>0</v>
      </c>
      <c r="D229" s="2">
        <v>1</v>
      </c>
      <c r="E229" s="30">
        <v>1</v>
      </c>
      <c r="F229" s="23">
        <v>0</v>
      </c>
      <c r="G229" s="3">
        <v>0</v>
      </c>
      <c r="H229" s="3">
        <v>0</v>
      </c>
      <c r="I229" s="35">
        <v>0</v>
      </c>
      <c r="J229" s="29">
        <v>0</v>
      </c>
      <c r="K229" s="2">
        <v>0</v>
      </c>
      <c r="L229" s="2">
        <v>0</v>
      </c>
      <c r="M229" s="30">
        <v>0</v>
      </c>
      <c r="N229" s="23">
        <v>0</v>
      </c>
      <c r="O229" s="3">
        <v>0</v>
      </c>
      <c r="P229" s="3">
        <v>0</v>
      </c>
      <c r="Q229" s="3">
        <v>1</v>
      </c>
      <c r="R229" s="35">
        <v>0</v>
      </c>
      <c r="S229" s="29">
        <v>0</v>
      </c>
      <c r="T229" s="2">
        <v>0</v>
      </c>
      <c r="U229" s="2">
        <v>0</v>
      </c>
      <c r="V229" s="30">
        <v>1</v>
      </c>
      <c r="W229" s="23">
        <v>0</v>
      </c>
      <c r="X229" s="3">
        <v>0</v>
      </c>
      <c r="Y229" s="3">
        <v>0</v>
      </c>
      <c r="Z229" s="3">
        <v>0</v>
      </c>
      <c r="AA229" s="35">
        <v>8</v>
      </c>
      <c r="AB229" s="39">
        <f t="shared" si="28"/>
        <v>12</v>
      </c>
      <c r="AC229" s="279"/>
    </row>
    <row r="230" spans="1:29" s="1" customFormat="1" ht="18.75" customHeight="1" x14ac:dyDescent="0.25">
      <c r="A230" s="18" t="s">
        <v>148</v>
      </c>
      <c r="B230" s="29">
        <v>2</v>
      </c>
      <c r="C230" s="2">
        <v>0</v>
      </c>
      <c r="D230" s="2">
        <v>0</v>
      </c>
      <c r="E230" s="30">
        <v>0</v>
      </c>
      <c r="F230" s="23">
        <v>1</v>
      </c>
      <c r="G230" s="3">
        <v>1</v>
      </c>
      <c r="H230" s="3">
        <v>1</v>
      </c>
      <c r="I230" s="35">
        <v>2</v>
      </c>
      <c r="J230" s="29">
        <v>2</v>
      </c>
      <c r="K230" s="2">
        <v>1</v>
      </c>
      <c r="L230" s="2">
        <v>1</v>
      </c>
      <c r="M230" s="30">
        <v>2</v>
      </c>
      <c r="N230" s="23">
        <v>0</v>
      </c>
      <c r="O230" s="3">
        <v>1</v>
      </c>
      <c r="P230" s="3">
        <v>1</v>
      </c>
      <c r="Q230" s="3">
        <v>0</v>
      </c>
      <c r="R230" s="35">
        <v>1</v>
      </c>
      <c r="S230" s="29">
        <v>0</v>
      </c>
      <c r="T230" s="2">
        <v>0</v>
      </c>
      <c r="U230" s="2">
        <v>3</v>
      </c>
      <c r="V230" s="30">
        <v>1</v>
      </c>
      <c r="W230" s="23">
        <v>0</v>
      </c>
      <c r="X230" s="3">
        <v>1</v>
      </c>
      <c r="Y230" s="3">
        <v>1</v>
      </c>
      <c r="Z230" s="3">
        <v>1</v>
      </c>
      <c r="AA230" s="35">
        <v>1</v>
      </c>
      <c r="AB230" s="39">
        <f t="shared" si="28"/>
        <v>24</v>
      </c>
      <c r="AC230" s="279"/>
    </row>
    <row r="231" spans="1:29" s="1" customFormat="1" ht="18.75" customHeight="1" x14ac:dyDescent="0.25">
      <c r="A231" s="18" t="s">
        <v>148</v>
      </c>
      <c r="B231" s="31">
        <v>4</v>
      </c>
      <c r="C231" s="9">
        <v>6</v>
      </c>
      <c r="D231" s="9">
        <v>2</v>
      </c>
      <c r="E231" s="32">
        <v>3</v>
      </c>
      <c r="F231" s="24">
        <v>2</v>
      </c>
      <c r="G231" s="10">
        <v>15</v>
      </c>
      <c r="H231" s="10">
        <v>9</v>
      </c>
      <c r="I231" s="14">
        <v>7</v>
      </c>
      <c r="J231" s="31">
        <v>7</v>
      </c>
      <c r="K231" s="9">
        <v>1</v>
      </c>
      <c r="L231" s="9">
        <v>3</v>
      </c>
      <c r="M231" s="32">
        <v>3</v>
      </c>
      <c r="N231" s="24">
        <v>4</v>
      </c>
      <c r="O231" s="10">
        <v>4</v>
      </c>
      <c r="P231" s="10">
        <v>11</v>
      </c>
      <c r="Q231" s="10">
        <v>3</v>
      </c>
      <c r="R231" s="14">
        <v>2</v>
      </c>
      <c r="S231" s="31">
        <v>4</v>
      </c>
      <c r="T231" s="2">
        <v>5</v>
      </c>
      <c r="U231" s="2">
        <v>4</v>
      </c>
      <c r="V231" s="32">
        <v>3</v>
      </c>
      <c r="W231" s="24">
        <v>5</v>
      </c>
      <c r="X231" s="10">
        <v>5</v>
      </c>
      <c r="Y231" s="10">
        <v>3</v>
      </c>
      <c r="Z231" s="10">
        <v>3</v>
      </c>
      <c r="AA231" s="14">
        <v>4</v>
      </c>
      <c r="AB231" s="42">
        <f t="shared" si="28"/>
        <v>122</v>
      </c>
      <c r="AC231" s="279"/>
    </row>
    <row r="232" spans="1:29" s="1" customFormat="1" ht="12" customHeight="1" x14ac:dyDescent="0.25">
      <c r="A232" s="19"/>
      <c r="B232" s="31"/>
      <c r="C232" s="9"/>
      <c r="D232" s="9"/>
      <c r="E232" s="32"/>
      <c r="F232" s="24"/>
      <c r="G232" s="10"/>
      <c r="H232" s="10"/>
      <c r="I232" s="14"/>
      <c r="J232" s="31"/>
      <c r="K232" s="9"/>
      <c r="L232" s="9"/>
      <c r="M232" s="32"/>
      <c r="N232" s="24"/>
      <c r="O232" s="10"/>
      <c r="P232" s="10"/>
      <c r="Q232" s="10"/>
      <c r="R232" s="14"/>
      <c r="S232" s="31"/>
      <c r="T232" s="9"/>
      <c r="U232" s="9"/>
      <c r="V232" s="32"/>
      <c r="W232" s="24"/>
      <c r="X232" s="10"/>
      <c r="Y232" s="10"/>
      <c r="Z232" s="10"/>
      <c r="AA232" s="14"/>
      <c r="AB232" s="40"/>
      <c r="AC232" s="279"/>
    </row>
    <row r="233" spans="1:29" s="1" customFormat="1" ht="25.5" customHeight="1" x14ac:dyDescent="0.25">
      <c r="A233" s="20" t="s">
        <v>13</v>
      </c>
      <c r="B233" s="11">
        <f>SUM(B223:B231)</f>
        <v>15</v>
      </c>
      <c r="C233" s="11">
        <f t="shared" ref="C233:Q233" si="29">SUM(C223:C231)</f>
        <v>25</v>
      </c>
      <c r="D233" s="11">
        <f t="shared" si="29"/>
        <v>18</v>
      </c>
      <c r="E233" s="11">
        <f t="shared" si="29"/>
        <v>30</v>
      </c>
      <c r="F233" s="11">
        <f t="shared" si="29"/>
        <v>26</v>
      </c>
      <c r="G233" s="11">
        <f t="shared" si="29"/>
        <v>31</v>
      </c>
      <c r="H233" s="11">
        <f t="shared" si="29"/>
        <v>55</v>
      </c>
      <c r="I233" s="11">
        <f t="shared" si="29"/>
        <v>32</v>
      </c>
      <c r="J233" s="11">
        <f t="shared" si="29"/>
        <v>20</v>
      </c>
      <c r="K233" s="11">
        <f t="shared" si="29"/>
        <v>28</v>
      </c>
      <c r="L233" s="11">
        <f t="shared" si="29"/>
        <v>27</v>
      </c>
      <c r="M233" s="11">
        <f t="shared" si="29"/>
        <v>25</v>
      </c>
      <c r="N233" s="11">
        <f t="shared" si="29"/>
        <v>16</v>
      </c>
      <c r="O233" s="11">
        <f t="shared" si="29"/>
        <v>23</v>
      </c>
      <c r="P233" s="11">
        <f t="shared" si="29"/>
        <v>26</v>
      </c>
      <c r="Q233" s="11">
        <f t="shared" si="29"/>
        <v>20</v>
      </c>
      <c r="R233" s="11">
        <f t="shared" ref="R233:AB233" si="30">SUM(R223:R231)</f>
        <v>15</v>
      </c>
      <c r="S233" s="11">
        <f t="shared" si="30"/>
        <v>29</v>
      </c>
      <c r="T233" s="11">
        <f t="shared" si="30"/>
        <v>25</v>
      </c>
      <c r="U233" s="11">
        <f t="shared" si="30"/>
        <v>26</v>
      </c>
      <c r="V233" s="11">
        <f t="shared" si="30"/>
        <v>24</v>
      </c>
      <c r="W233" s="11">
        <f t="shared" si="30"/>
        <v>24</v>
      </c>
      <c r="X233" s="11">
        <f t="shared" si="30"/>
        <v>28</v>
      </c>
      <c r="Y233" s="11">
        <f t="shared" si="30"/>
        <v>25</v>
      </c>
      <c r="Z233" s="11">
        <f t="shared" si="30"/>
        <v>19</v>
      </c>
      <c r="AA233" s="11">
        <f t="shared" si="30"/>
        <v>28</v>
      </c>
      <c r="AB233" s="41">
        <f t="shared" si="30"/>
        <v>660</v>
      </c>
      <c r="AC233" s="280"/>
    </row>
    <row r="235" spans="1:29" s="1" customFormat="1" ht="18.75" customHeight="1" x14ac:dyDescent="0.25">
      <c r="A235" s="15"/>
      <c r="B235" s="271" t="s">
        <v>14</v>
      </c>
      <c r="C235" s="272"/>
      <c r="D235" s="272"/>
      <c r="E235" s="273"/>
      <c r="F235" s="274" t="s">
        <v>15</v>
      </c>
      <c r="G235" s="272"/>
      <c r="H235" s="272"/>
      <c r="I235" s="275"/>
      <c r="J235" s="271" t="s">
        <v>16</v>
      </c>
      <c r="K235" s="272"/>
      <c r="L235" s="272"/>
      <c r="M235" s="273"/>
      <c r="N235" s="274" t="s">
        <v>17</v>
      </c>
      <c r="O235" s="272"/>
      <c r="P235" s="272"/>
      <c r="Q235" s="272"/>
      <c r="R235" s="275"/>
      <c r="S235" s="271" t="s">
        <v>18</v>
      </c>
      <c r="T235" s="272"/>
      <c r="U235" s="272"/>
      <c r="V235" s="273"/>
      <c r="W235" s="274" t="s">
        <v>19</v>
      </c>
      <c r="X235" s="272"/>
      <c r="Y235" s="272"/>
      <c r="Z235" s="272"/>
      <c r="AA235" s="275"/>
      <c r="AB235" s="4"/>
      <c r="AC235" s="278" t="s">
        <v>20</v>
      </c>
    </row>
    <row r="236" spans="1:29" s="1" customFormat="1" ht="18.75" customHeight="1" x14ac:dyDescent="0.25">
      <c r="A236" s="16" t="s">
        <v>7</v>
      </c>
      <c r="B236" s="7">
        <v>27</v>
      </c>
      <c r="C236" s="8">
        <v>28</v>
      </c>
      <c r="D236" s="8">
        <v>29</v>
      </c>
      <c r="E236" s="26">
        <v>30</v>
      </c>
      <c r="F236" s="21">
        <v>31</v>
      </c>
      <c r="G236" s="8">
        <v>32</v>
      </c>
      <c r="H236" s="8">
        <v>33</v>
      </c>
      <c r="I236" s="34">
        <v>34</v>
      </c>
      <c r="J236" s="7">
        <v>35</v>
      </c>
      <c r="K236" s="8">
        <v>36</v>
      </c>
      <c r="L236" s="8">
        <v>37</v>
      </c>
      <c r="M236" s="26">
        <v>38</v>
      </c>
      <c r="N236" s="21">
        <v>39</v>
      </c>
      <c r="O236" s="8">
        <v>40</v>
      </c>
      <c r="P236" s="8">
        <v>41</v>
      </c>
      <c r="Q236" s="8">
        <v>42</v>
      </c>
      <c r="R236" s="34">
        <v>43</v>
      </c>
      <c r="S236" s="7">
        <v>44</v>
      </c>
      <c r="T236" s="8">
        <v>45</v>
      </c>
      <c r="U236" s="8">
        <v>46</v>
      </c>
      <c r="V236" s="26">
        <v>47</v>
      </c>
      <c r="W236" s="21">
        <v>48</v>
      </c>
      <c r="X236" s="8">
        <v>49</v>
      </c>
      <c r="Y236" s="8">
        <v>50</v>
      </c>
      <c r="Z236" s="8">
        <v>51</v>
      </c>
      <c r="AA236" s="34">
        <v>52</v>
      </c>
      <c r="AB236" s="37" t="s">
        <v>11</v>
      </c>
      <c r="AC236" s="279"/>
    </row>
    <row r="237" spans="1:29" s="1" customFormat="1" ht="12" customHeight="1" x14ac:dyDescent="0.25">
      <c r="A237" s="17"/>
      <c r="B237" s="27"/>
      <c r="C237" s="5"/>
      <c r="D237" s="5"/>
      <c r="E237" s="28"/>
      <c r="F237" s="22"/>
      <c r="G237" s="6"/>
      <c r="H237" s="6"/>
      <c r="I237" s="13"/>
      <c r="J237" s="27"/>
      <c r="K237" s="5"/>
      <c r="L237" s="5"/>
      <c r="M237" s="28"/>
      <c r="N237" s="22"/>
      <c r="O237" s="6"/>
      <c r="P237" s="6"/>
      <c r="Q237" s="6"/>
      <c r="R237" s="13"/>
      <c r="S237" s="27"/>
      <c r="T237" s="5"/>
      <c r="U237" s="5"/>
      <c r="V237" s="28"/>
      <c r="W237" s="22"/>
      <c r="X237" s="6"/>
      <c r="Y237" s="6"/>
      <c r="Z237" s="6"/>
      <c r="AA237" s="13"/>
      <c r="AB237" s="38"/>
      <c r="AC237" s="279"/>
    </row>
    <row r="238" spans="1:29" s="1" customFormat="1" ht="18.75" customHeight="1" x14ac:dyDescent="0.25">
      <c r="A238" s="18" t="s">
        <v>148</v>
      </c>
      <c r="B238" s="29">
        <v>4</v>
      </c>
      <c r="C238" s="2">
        <v>0</v>
      </c>
      <c r="D238" s="2">
        <v>3</v>
      </c>
      <c r="E238" s="30">
        <v>1</v>
      </c>
      <c r="F238" s="23">
        <v>1</v>
      </c>
      <c r="G238" s="3">
        <v>1</v>
      </c>
      <c r="H238" s="3">
        <v>0</v>
      </c>
      <c r="I238" s="35">
        <v>1</v>
      </c>
      <c r="J238" s="29">
        <v>0</v>
      </c>
      <c r="K238" s="2">
        <v>1</v>
      </c>
      <c r="L238" s="2">
        <v>1</v>
      </c>
      <c r="M238" s="30">
        <v>3</v>
      </c>
      <c r="N238" s="23">
        <v>2</v>
      </c>
      <c r="O238" s="3">
        <v>2</v>
      </c>
      <c r="P238" s="3">
        <v>1</v>
      </c>
      <c r="Q238" s="3">
        <v>0</v>
      </c>
      <c r="R238" s="35">
        <v>0</v>
      </c>
      <c r="S238" s="29">
        <v>3</v>
      </c>
      <c r="T238" s="2">
        <v>0</v>
      </c>
      <c r="U238" s="2">
        <v>3</v>
      </c>
      <c r="V238" s="30">
        <v>0</v>
      </c>
      <c r="W238" s="23">
        <v>0</v>
      </c>
      <c r="X238" s="3">
        <v>0</v>
      </c>
      <c r="Y238" s="3">
        <v>0</v>
      </c>
      <c r="Z238" s="3">
        <v>0</v>
      </c>
      <c r="AA238" s="35">
        <v>0</v>
      </c>
      <c r="AB238" s="39">
        <f>SUM(B238:AA238)</f>
        <v>27</v>
      </c>
      <c r="AC238" s="279"/>
    </row>
    <row r="239" spans="1:29" s="1" customFormat="1" ht="18.75" customHeight="1" x14ac:dyDescent="0.25">
      <c r="A239" s="18" t="s">
        <v>148</v>
      </c>
      <c r="B239" s="29">
        <v>4</v>
      </c>
      <c r="C239" s="2">
        <v>3</v>
      </c>
      <c r="D239" s="2">
        <v>6</v>
      </c>
      <c r="E239" s="30">
        <v>2</v>
      </c>
      <c r="F239" s="23">
        <v>2</v>
      </c>
      <c r="G239" s="3">
        <v>2</v>
      </c>
      <c r="H239" s="3">
        <v>0</v>
      </c>
      <c r="I239" s="35">
        <v>2</v>
      </c>
      <c r="J239" s="29">
        <v>0</v>
      </c>
      <c r="K239" s="2">
        <v>2</v>
      </c>
      <c r="L239" s="2">
        <v>1</v>
      </c>
      <c r="M239" s="30">
        <v>4</v>
      </c>
      <c r="N239" s="23">
        <v>2</v>
      </c>
      <c r="O239" s="3">
        <v>1</v>
      </c>
      <c r="P239" s="3">
        <v>3</v>
      </c>
      <c r="Q239" s="3">
        <v>0</v>
      </c>
      <c r="R239" s="35">
        <v>0</v>
      </c>
      <c r="S239" s="29">
        <v>1</v>
      </c>
      <c r="T239" s="2">
        <v>1</v>
      </c>
      <c r="U239" s="2">
        <v>0</v>
      </c>
      <c r="V239" s="30">
        <v>0</v>
      </c>
      <c r="W239" s="23">
        <v>0</v>
      </c>
      <c r="X239" s="3">
        <v>1</v>
      </c>
      <c r="Y239" s="3">
        <v>1</v>
      </c>
      <c r="Z239" s="3">
        <v>0</v>
      </c>
      <c r="AA239" s="35">
        <v>0</v>
      </c>
      <c r="AB239" s="39">
        <f t="shared" ref="AB239:AB246" si="31">SUM(B239:AA239)</f>
        <v>38</v>
      </c>
      <c r="AC239" s="279"/>
    </row>
    <row r="240" spans="1:29" s="1" customFormat="1" ht="18.75" customHeight="1" x14ac:dyDescent="0.25">
      <c r="A240" s="18" t="s">
        <v>148</v>
      </c>
      <c r="B240" s="29">
        <v>5</v>
      </c>
      <c r="C240" s="2">
        <v>2</v>
      </c>
      <c r="D240" s="2">
        <v>4</v>
      </c>
      <c r="E240" s="30">
        <v>3</v>
      </c>
      <c r="F240" s="23">
        <v>2</v>
      </c>
      <c r="G240" s="3">
        <v>2</v>
      </c>
      <c r="H240" s="3">
        <v>3</v>
      </c>
      <c r="I240" s="35">
        <v>0</v>
      </c>
      <c r="J240" s="29">
        <v>2</v>
      </c>
      <c r="K240" s="2">
        <v>1</v>
      </c>
      <c r="L240" s="2">
        <v>0</v>
      </c>
      <c r="M240" s="30">
        <v>9</v>
      </c>
      <c r="N240" s="23">
        <v>4</v>
      </c>
      <c r="O240" s="3">
        <v>1</v>
      </c>
      <c r="P240" s="3">
        <v>4</v>
      </c>
      <c r="Q240" s="3">
        <v>0</v>
      </c>
      <c r="R240" s="35">
        <v>3</v>
      </c>
      <c r="S240" s="29">
        <v>2</v>
      </c>
      <c r="T240" s="2">
        <v>1</v>
      </c>
      <c r="U240" s="2">
        <v>1</v>
      </c>
      <c r="V240" s="30">
        <v>0</v>
      </c>
      <c r="W240" s="23">
        <v>0</v>
      </c>
      <c r="X240" s="3">
        <v>0</v>
      </c>
      <c r="Y240" s="3">
        <v>0</v>
      </c>
      <c r="Z240" s="3">
        <v>1</v>
      </c>
      <c r="AA240" s="35">
        <v>0</v>
      </c>
      <c r="AB240" s="39">
        <f t="shared" si="31"/>
        <v>50</v>
      </c>
      <c r="AC240" s="279"/>
    </row>
    <row r="241" spans="1:29" s="1" customFormat="1" ht="18.75" customHeight="1" x14ac:dyDescent="0.25">
      <c r="A241" s="18" t="s">
        <v>148</v>
      </c>
      <c r="B241" s="29">
        <v>0</v>
      </c>
      <c r="C241" s="2">
        <v>0</v>
      </c>
      <c r="D241" s="2">
        <v>2</v>
      </c>
      <c r="E241" s="30">
        <v>0</v>
      </c>
      <c r="F241" s="23">
        <v>3</v>
      </c>
      <c r="G241" s="3">
        <v>2</v>
      </c>
      <c r="H241" s="3">
        <v>1</v>
      </c>
      <c r="I241" s="35">
        <v>1</v>
      </c>
      <c r="J241" s="29">
        <v>0</v>
      </c>
      <c r="K241" s="2">
        <v>0</v>
      </c>
      <c r="L241" s="2">
        <v>2</v>
      </c>
      <c r="M241" s="30">
        <v>1</v>
      </c>
      <c r="N241" s="23">
        <v>0</v>
      </c>
      <c r="O241" s="3">
        <v>0</v>
      </c>
      <c r="P241" s="3">
        <v>0</v>
      </c>
      <c r="Q241" s="3">
        <v>0</v>
      </c>
      <c r="R241" s="35">
        <v>0</v>
      </c>
      <c r="S241" s="29">
        <v>0</v>
      </c>
      <c r="T241" s="2">
        <v>0</v>
      </c>
      <c r="U241" s="2">
        <v>1</v>
      </c>
      <c r="V241" s="30">
        <v>0</v>
      </c>
      <c r="W241" s="23">
        <v>0</v>
      </c>
      <c r="X241" s="3">
        <v>0</v>
      </c>
      <c r="Y241" s="3">
        <v>0</v>
      </c>
      <c r="Z241" s="3">
        <v>0</v>
      </c>
      <c r="AA241" s="35">
        <v>0</v>
      </c>
      <c r="AB241" s="39">
        <f t="shared" si="31"/>
        <v>13</v>
      </c>
      <c r="AC241" s="279"/>
    </row>
    <row r="242" spans="1:29" s="1" customFormat="1" ht="18.75" customHeight="1" x14ac:dyDescent="0.25">
      <c r="A242" s="18" t="s">
        <v>148</v>
      </c>
      <c r="B242" s="29">
        <v>2</v>
      </c>
      <c r="C242" s="2">
        <v>1</v>
      </c>
      <c r="D242" s="2">
        <v>3</v>
      </c>
      <c r="E242" s="30">
        <v>5</v>
      </c>
      <c r="F242" s="23">
        <v>0</v>
      </c>
      <c r="G242" s="3">
        <v>2</v>
      </c>
      <c r="H242" s="3">
        <v>0</v>
      </c>
      <c r="I242" s="35">
        <v>1</v>
      </c>
      <c r="J242" s="29">
        <v>1</v>
      </c>
      <c r="K242" s="2">
        <v>0</v>
      </c>
      <c r="L242" s="2">
        <v>0</v>
      </c>
      <c r="M242" s="30">
        <v>3</v>
      </c>
      <c r="N242" s="23">
        <v>2</v>
      </c>
      <c r="O242" s="3">
        <v>3</v>
      </c>
      <c r="P242" s="3">
        <v>4</v>
      </c>
      <c r="Q242" s="3">
        <v>0</v>
      </c>
      <c r="R242" s="35">
        <v>0</v>
      </c>
      <c r="S242" s="29">
        <v>0</v>
      </c>
      <c r="T242" s="2">
        <v>2</v>
      </c>
      <c r="U242" s="2">
        <v>2</v>
      </c>
      <c r="V242" s="30">
        <v>2</v>
      </c>
      <c r="W242" s="23">
        <v>0</v>
      </c>
      <c r="X242" s="3">
        <v>0</v>
      </c>
      <c r="Y242" s="3">
        <v>1</v>
      </c>
      <c r="Z242" s="3">
        <v>0</v>
      </c>
      <c r="AA242" s="35">
        <v>1</v>
      </c>
      <c r="AB242" s="39">
        <f t="shared" si="31"/>
        <v>35</v>
      </c>
      <c r="AC242" s="279"/>
    </row>
    <row r="243" spans="1:29" s="1" customFormat="1" ht="18.75" customHeight="1" x14ac:dyDescent="0.25">
      <c r="A243" s="18" t="s">
        <v>148</v>
      </c>
      <c r="B243" s="29">
        <v>2</v>
      </c>
      <c r="C243" s="2">
        <v>3</v>
      </c>
      <c r="D243" s="2">
        <v>3</v>
      </c>
      <c r="E243" s="30">
        <v>2</v>
      </c>
      <c r="F243" s="23">
        <v>5</v>
      </c>
      <c r="G243" s="3">
        <v>3</v>
      </c>
      <c r="H243" s="3">
        <v>2</v>
      </c>
      <c r="I243" s="35">
        <v>1</v>
      </c>
      <c r="J243" s="29">
        <v>3</v>
      </c>
      <c r="K243" s="2">
        <v>4</v>
      </c>
      <c r="L243" s="2">
        <v>2</v>
      </c>
      <c r="M243" s="30">
        <v>5</v>
      </c>
      <c r="N243" s="23">
        <v>1</v>
      </c>
      <c r="O243" s="3">
        <v>0</v>
      </c>
      <c r="P243" s="3">
        <v>4</v>
      </c>
      <c r="Q243" s="3">
        <v>1</v>
      </c>
      <c r="R243" s="35">
        <v>1</v>
      </c>
      <c r="S243" s="29">
        <v>0</v>
      </c>
      <c r="T243" s="2">
        <v>0</v>
      </c>
      <c r="U243" s="2">
        <v>1</v>
      </c>
      <c r="V243" s="30">
        <v>0</v>
      </c>
      <c r="W243" s="23">
        <v>1</v>
      </c>
      <c r="X243" s="3">
        <v>1</v>
      </c>
      <c r="Y243" s="3">
        <v>0</v>
      </c>
      <c r="Z243" s="3">
        <v>0</v>
      </c>
      <c r="AA243" s="35">
        <v>1</v>
      </c>
      <c r="AB243" s="39">
        <f t="shared" si="31"/>
        <v>46</v>
      </c>
      <c r="AC243" s="279"/>
    </row>
    <row r="244" spans="1:29" s="1" customFormat="1" ht="18.75" customHeight="1" x14ac:dyDescent="0.25">
      <c r="A244" s="18" t="s">
        <v>148</v>
      </c>
      <c r="B244" s="29">
        <v>1</v>
      </c>
      <c r="C244" s="2">
        <v>0</v>
      </c>
      <c r="D244" s="2">
        <v>0</v>
      </c>
      <c r="E244" s="30">
        <v>0</v>
      </c>
      <c r="F244" s="23">
        <v>0</v>
      </c>
      <c r="G244" s="3">
        <v>0</v>
      </c>
      <c r="H244" s="3">
        <v>0</v>
      </c>
      <c r="I244" s="35">
        <v>1</v>
      </c>
      <c r="J244" s="29">
        <v>0</v>
      </c>
      <c r="K244" s="2">
        <v>0</v>
      </c>
      <c r="L244" s="2">
        <v>0</v>
      </c>
      <c r="M244" s="30">
        <v>0</v>
      </c>
      <c r="N244" s="23">
        <v>0</v>
      </c>
      <c r="O244" s="3">
        <v>0</v>
      </c>
      <c r="P244" s="3">
        <v>0</v>
      </c>
      <c r="Q244" s="3">
        <v>0</v>
      </c>
      <c r="R244" s="35">
        <v>0</v>
      </c>
      <c r="S244" s="29">
        <v>0</v>
      </c>
      <c r="T244" s="2">
        <v>0</v>
      </c>
      <c r="U244" s="2">
        <v>1</v>
      </c>
      <c r="V244" s="30">
        <v>0</v>
      </c>
      <c r="W244" s="23">
        <v>0</v>
      </c>
      <c r="X244" s="3">
        <v>0</v>
      </c>
      <c r="Y244" s="3">
        <v>0</v>
      </c>
      <c r="Z244" s="3">
        <v>0</v>
      </c>
      <c r="AA244" s="35">
        <v>0</v>
      </c>
      <c r="AB244" s="39">
        <f t="shared" si="31"/>
        <v>3</v>
      </c>
      <c r="AC244" s="279"/>
    </row>
    <row r="245" spans="1:29" s="1" customFormat="1" ht="18.75" customHeight="1" x14ac:dyDescent="0.25">
      <c r="A245" s="18" t="s">
        <v>148</v>
      </c>
      <c r="B245" s="29">
        <v>1</v>
      </c>
      <c r="C245" s="2">
        <v>1</v>
      </c>
      <c r="D245" s="2">
        <v>1</v>
      </c>
      <c r="E245" s="30">
        <v>1</v>
      </c>
      <c r="F245" s="23">
        <v>0</v>
      </c>
      <c r="G245" s="3">
        <v>1</v>
      </c>
      <c r="H245" s="3">
        <v>1</v>
      </c>
      <c r="I245" s="35">
        <v>1</v>
      </c>
      <c r="J245" s="29">
        <v>0</v>
      </c>
      <c r="K245" s="2">
        <v>0</v>
      </c>
      <c r="L245" s="2">
        <v>0</v>
      </c>
      <c r="M245" s="30">
        <v>3</v>
      </c>
      <c r="N245" s="23">
        <v>1</v>
      </c>
      <c r="O245" s="3">
        <v>1</v>
      </c>
      <c r="P245" s="3">
        <v>4</v>
      </c>
      <c r="Q245" s="3">
        <v>2</v>
      </c>
      <c r="R245" s="35">
        <v>2</v>
      </c>
      <c r="S245" s="29">
        <v>1</v>
      </c>
      <c r="T245" s="2">
        <v>0</v>
      </c>
      <c r="U245" s="2">
        <v>0</v>
      </c>
      <c r="V245" s="30">
        <v>0</v>
      </c>
      <c r="W245" s="23">
        <v>0</v>
      </c>
      <c r="X245" s="3">
        <v>0</v>
      </c>
      <c r="Y245" s="3">
        <v>0</v>
      </c>
      <c r="Z245" s="3">
        <v>0</v>
      </c>
      <c r="AA245" s="35">
        <v>1</v>
      </c>
      <c r="AB245" s="39">
        <f t="shared" si="31"/>
        <v>22</v>
      </c>
      <c r="AC245" s="279"/>
    </row>
    <row r="246" spans="1:29" s="1" customFormat="1" ht="18.75" customHeight="1" x14ac:dyDescent="0.25">
      <c r="A246" s="18" t="s">
        <v>148</v>
      </c>
      <c r="B246" s="29">
        <v>5</v>
      </c>
      <c r="C246" s="2">
        <v>0</v>
      </c>
      <c r="D246" s="2">
        <v>2</v>
      </c>
      <c r="E246" s="30">
        <v>2</v>
      </c>
      <c r="F246" s="23">
        <v>1</v>
      </c>
      <c r="G246" s="3">
        <v>0</v>
      </c>
      <c r="H246" s="3">
        <v>4</v>
      </c>
      <c r="I246" s="35">
        <v>3</v>
      </c>
      <c r="J246" s="29">
        <v>3</v>
      </c>
      <c r="K246" s="2">
        <v>5</v>
      </c>
      <c r="L246" s="2">
        <v>2</v>
      </c>
      <c r="M246" s="30">
        <v>3</v>
      </c>
      <c r="N246" s="23">
        <v>2</v>
      </c>
      <c r="O246" s="3">
        <v>0</v>
      </c>
      <c r="P246" s="3">
        <v>24</v>
      </c>
      <c r="Q246" s="3">
        <v>12</v>
      </c>
      <c r="R246" s="35">
        <v>2</v>
      </c>
      <c r="S246" s="29">
        <v>0</v>
      </c>
      <c r="T246" s="2">
        <v>0</v>
      </c>
      <c r="U246" s="2">
        <v>0</v>
      </c>
      <c r="V246" s="30">
        <v>0</v>
      </c>
      <c r="W246" s="23">
        <v>1</v>
      </c>
      <c r="X246" s="3">
        <v>0</v>
      </c>
      <c r="Y246" s="3">
        <v>0</v>
      </c>
      <c r="Z246" s="3">
        <v>0</v>
      </c>
      <c r="AA246" s="35">
        <v>0</v>
      </c>
      <c r="AB246" s="39">
        <f t="shared" si="31"/>
        <v>71</v>
      </c>
      <c r="AC246" s="279"/>
    </row>
    <row r="247" spans="1:29" s="1" customFormat="1" ht="12" customHeight="1" x14ac:dyDescent="0.25">
      <c r="A247" s="19"/>
      <c r="B247" s="31"/>
      <c r="C247" s="9"/>
      <c r="D247" s="9"/>
      <c r="E247" s="32"/>
      <c r="F247" s="24"/>
      <c r="G247" s="10"/>
      <c r="H247" s="10"/>
      <c r="I247" s="14"/>
      <c r="J247" s="31"/>
      <c r="K247" s="9"/>
      <c r="L247" s="9"/>
      <c r="M247" s="32"/>
      <c r="N247" s="24"/>
      <c r="O247" s="10"/>
      <c r="P247" s="10"/>
      <c r="Q247" s="10"/>
      <c r="R247" s="14"/>
      <c r="S247" s="31"/>
      <c r="T247" s="9"/>
      <c r="U247" s="9"/>
      <c r="V247" s="32"/>
      <c r="W247" s="24"/>
      <c r="X247" s="10"/>
      <c r="Y247" s="10"/>
      <c r="Z247" s="10"/>
      <c r="AA247" s="14"/>
      <c r="AB247" s="40"/>
      <c r="AC247" s="279"/>
    </row>
    <row r="248" spans="1:29" s="1" customFormat="1" ht="25.5" customHeight="1" x14ac:dyDescent="0.25">
      <c r="A248" s="20" t="s">
        <v>13</v>
      </c>
      <c r="B248" s="11">
        <f t="shared" ref="B248:AA248" si="32">SUM(B238:B247)</f>
        <v>24</v>
      </c>
      <c r="C248" s="11">
        <f t="shared" si="32"/>
        <v>10</v>
      </c>
      <c r="D248" s="11">
        <f t="shared" si="32"/>
        <v>24</v>
      </c>
      <c r="E248" s="11">
        <f t="shared" si="32"/>
        <v>16</v>
      </c>
      <c r="F248" s="11">
        <f t="shared" si="32"/>
        <v>14</v>
      </c>
      <c r="G248" s="11">
        <f t="shared" si="32"/>
        <v>13</v>
      </c>
      <c r="H248" s="11">
        <f t="shared" si="32"/>
        <v>11</v>
      </c>
      <c r="I248" s="11">
        <f t="shared" si="32"/>
        <v>11</v>
      </c>
      <c r="J248" s="11">
        <f t="shared" si="32"/>
        <v>9</v>
      </c>
      <c r="K248" s="11">
        <f t="shared" si="32"/>
        <v>13</v>
      </c>
      <c r="L248" s="11">
        <f t="shared" si="32"/>
        <v>8</v>
      </c>
      <c r="M248" s="11">
        <f t="shared" si="32"/>
        <v>31</v>
      </c>
      <c r="N248" s="11">
        <f t="shared" si="32"/>
        <v>14</v>
      </c>
      <c r="O248" s="11">
        <f t="shared" si="32"/>
        <v>8</v>
      </c>
      <c r="P248" s="11">
        <f t="shared" si="32"/>
        <v>44</v>
      </c>
      <c r="Q248" s="11">
        <f t="shared" si="32"/>
        <v>15</v>
      </c>
      <c r="R248" s="11">
        <f t="shared" si="32"/>
        <v>8</v>
      </c>
      <c r="S248" s="11">
        <f t="shared" si="32"/>
        <v>7</v>
      </c>
      <c r="T248" s="11">
        <f t="shared" si="32"/>
        <v>4</v>
      </c>
      <c r="U248" s="11">
        <f t="shared" si="32"/>
        <v>9</v>
      </c>
      <c r="V248" s="11">
        <f t="shared" si="32"/>
        <v>2</v>
      </c>
      <c r="W248" s="11">
        <f t="shared" si="32"/>
        <v>2</v>
      </c>
      <c r="X248" s="11">
        <f t="shared" si="32"/>
        <v>2</v>
      </c>
      <c r="Y248" s="11">
        <f t="shared" si="32"/>
        <v>2</v>
      </c>
      <c r="Z248" s="11">
        <f t="shared" si="32"/>
        <v>1</v>
      </c>
      <c r="AA248" s="11">
        <f t="shared" si="32"/>
        <v>3</v>
      </c>
      <c r="AB248" s="41">
        <f>SUM(AB238:AB246)</f>
        <v>305</v>
      </c>
      <c r="AC248" s="280"/>
    </row>
    <row r="249" spans="1:29" ht="23.25" x14ac:dyDescent="0.25">
      <c r="A249" s="270" t="s">
        <v>142</v>
      </c>
      <c r="B249" s="270"/>
      <c r="C249" s="270"/>
      <c r="D249" s="270"/>
      <c r="E249" s="270"/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70"/>
      <c r="S249" s="270"/>
      <c r="T249" s="270"/>
      <c r="U249" s="270"/>
      <c r="V249" s="270"/>
      <c r="W249" s="270"/>
      <c r="X249" s="270"/>
      <c r="Y249" s="270"/>
      <c r="Z249" s="270"/>
      <c r="AA249" s="270"/>
      <c r="AB249" s="270"/>
      <c r="AC249" s="270"/>
    </row>
    <row r="251" spans="1:29" x14ac:dyDescent="0.25">
      <c r="A251" s="15"/>
      <c r="B251" s="271" t="s">
        <v>1</v>
      </c>
      <c r="C251" s="272"/>
      <c r="D251" s="272"/>
      <c r="E251" s="273"/>
      <c r="F251" s="274" t="s">
        <v>2</v>
      </c>
      <c r="G251" s="272"/>
      <c r="H251" s="272"/>
      <c r="I251" s="275"/>
      <c r="J251" s="271" t="s">
        <v>3</v>
      </c>
      <c r="K251" s="272"/>
      <c r="L251" s="272"/>
      <c r="M251" s="273"/>
      <c r="N251" s="274" t="s">
        <v>4</v>
      </c>
      <c r="O251" s="272"/>
      <c r="P251" s="272"/>
      <c r="Q251" s="272"/>
      <c r="R251" s="275"/>
      <c r="S251" s="271" t="s">
        <v>5</v>
      </c>
      <c r="T251" s="272"/>
      <c r="U251" s="272"/>
      <c r="V251" s="273"/>
      <c r="W251" s="276" t="s">
        <v>6</v>
      </c>
      <c r="X251" s="277"/>
      <c r="Y251" s="277"/>
      <c r="Z251" s="277"/>
      <c r="AA251" s="277"/>
      <c r="AB251" s="4"/>
      <c r="AC251" s="278" t="s">
        <v>12</v>
      </c>
    </row>
    <row r="252" spans="1:29" x14ac:dyDescent="0.25">
      <c r="A252" s="16" t="s">
        <v>7</v>
      </c>
      <c r="B252" s="7">
        <v>1</v>
      </c>
      <c r="C252" s="8">
        <v>2</v>
      </c>
      <c r="D252" s="8">
        <v>3</v>
      </c>
      <c r="E252" s="26">
        <v>4</v>
      </c>
      <c r="F252" s="21">
        <v>5</v>
      </c>
      <c r="G252" s="8">
        <v>6</v>
      </c>
      <c r="H252" s="8">
        <v>7</v>
      </c>
      <c r="I252" s="34">
        <v>8</v>
      </c>
      <c r="J252" s="7">
        <v>9</v>
      </c>
      <c r="K252" s="8">
        <v>10</v>
      </c>
      <c r="L252" s="8">
        <v>11</v>
      </c>
      <c r="M252" s="26">
        <v>12</v>
      </c>
      <c r="N252" s="21">
        <v>13</v>
      </c>
      <c r="O252" s="8">
        <v>14</v>
      </c>
      <c r="P252" s="8">
        <v>15</v>
      </c>
      <c r="Q252" s="8">
        <v>16</v>
      </c>
      <c r="R252" s="34">
        <v>17</v>
      </c>
      <c r="S252" s="7">
        <v>18</v>
      </c>
      <c r="T252" s="8">
        <v>19</v>
      </c>
      <c r="U252" s="8">
        <v>20</v>
      </c>
      <c r="V252" s="26">
        <v>21</v>
      </c>
      <c r="W252" s="21">
        <v>22</v>
      </c>
      <c r="X252" s="8">
        <v>23</v>
      </c>
      <c r="Y252" s="8">
        <v>24</v>
      </c>
      <c r="Z252" s="8">
        <v>25</v>
      </c>
      <c r="AA252" s="34">
        <v>26</v>
      </c>
      <c r="AB252" s="37" t="s">
        <v>11</v>
      </c>
      <c r="AC252" s="279"/>
    </row>
    <row r="253" spans="1:29" x14ac:dyDescent="0.25">
      <c r="A253" s="17" t="s">
        <v>148</v>
      </c>
      <c r="B253" s="27"/>
      <c r="C253" s="5"/>
      <c r="D253" s="5"/>
      <c r="E253" s="28"/>
      <c r="F253" s="22"/>
      <c r="G253" s="6"/>
      <c r="H253" s="6"/>
      <c r="I253" s="13"/>
      <c r="J253" s="27"/>
      <c r="K253" s="5"/>
      <c r="L253" s="5"/>
      <c r="M253" s="28"/>
      <c r="N253" s="22"/>
      <c r="O253" s="6"/>
      <c r="P253" s="6">
        <v>6</v>
      </c>
      <c r="Q253" s="6">
        <v>0</v>
      </c>
      <c r="R253" s="13">
        <v>2</v>
      </c>
      <c r="S253" s="27">
        <v>0</v>
      </c>
      <c r="T253" s="5">
        <v>1</v>
      </c>
      <c r="U253" s="5">
        <v>0</v>
      </c>
      <c r="V253" s="28">
        <v>4</v>
      </c>
      <c r="W253" s="22">
        <v>2</v>
      </c>
      <c r="X253" s="6">
        <v>0</v>
      </c>
      <c r="Y253" s="6">
        <v>3</v>
      </c>
      <c r="Z253" s="6">
        <v>1</v>
      </c>
      <c r="AA253" s="13">
        <v>3</v>
      </c>
      <c r="AB253" s="39">
        <f>SUM(B253:AA253)</f>
        <v>22</v>
      </c>
      <c r="AC253" s="279"/>
    </row>
    <row r="254" spans="1:29" x14ac:dyDescent="0.25">
      <c r="A254" s="18" t="s">
        <v>148</v>
      </c>
      <c r="B254" s="29">
        <v>0</v>
      </c>
      <c r="C254" s="2">
        <v>0</v>
      </c>
      <c r="D254" s="2">
        <v>0</v>
      </c>
      <c r="E254" s="30">
        <v>1</v>
      </c>
      <c r="F254" s="23">
        <v>1</v>
      </c>
      <c r="G254" s="3">
        <v>1</v>
      </c>
      <c r="H254" s="3">
        <v>1</v>
      </c>
      <c r="I254" s="35">
        <v>2</v>
      </c>
      <c r="J254" s="29">
        <v>2</v>
      </c>
      <c r="K254" s="2">
        <v>1</v>
      </c>
      <c r="L254" s="2">
        <v>2</v>
      </c>
      <c r="M254" s="30">
        <v>1</v>
      </c>
      <c r="N254" s="23">
        <v>2</v>
      </c>
      <c r="O254" s="3">
        <v>2</v>
      </c>
      <c r="P254" s="3">
        <v>4</v>
      </c>
      <c r="Q254" s="3">
        <v>2</v>
      </c>
      <c r="R254" s="35">
        <v>1</v>
      </c>
      <c r="S254" s="29">
        <v>2</v>
      </c>
      <c r="T254" s="2">
        <v>4</v>
      </c>
      <c r="U254" s="2">
        <v>1</v>
      </c>
      <c r="V254" s="30">
        <v>2</v>
      </c>
      <c r="W254" s="23">
        <v>0</v>
      </c>
      <c r="X254" s="3">
        <v>0</v>
      </c>
      <c r="Y254" s="3">
        <v>0</v>
      </c>
      <c r="Z254" s="3">
        <v>0</v>
      </c>
      <c r="AA254" s="35">
        <v>0</v>
      </c>
      <c r="AB254" s="39">
        <f>SUM(B254:AA254)</f>
        <v>32</v>
      </c>
      <c r="AC254" s="279"/>
    </row>
    <row r="255" spans="1:29" x14ac:dyDescent="0.25">
      <c r="A255" s="18" t="s">
        <v>148</v>
      </c>
      <c r="B255" s="29">
        <v>1</v>
      </c>
      <c r="C255" s="2">
        <v>1</v>
      </c>
      <c r="D255" s="2">
        <v>0</v>
      </c>
      <c r="E255" s="30">
        <v>0</v>
      </c>
      <c r="F255" s="23">
        <v>1</v>
      </c>
      <c r="G255" s="3">
        <v>1</v>
      </c>
      <c r="H255" s="3">
        <v>1</v>
      </c>
      <c r="I255" s="35">
        <v>1</v>
      </c>
      <c r="J255" s="29">
        <v>1</v>
      </c>
      <c r="K255" s="2">
        <v>1</v>
      </c>
      <c r="L255" s="2">
        <v>1</v>
      </c>
      <c r="M255" s="30">
        <v>1</v>
      </c>
      <c r="N255" s="23">
        <v>0</v>
      </c>
      <c r="O255" s="3">
        <v>1</v>
      </c>
      <c r="P255" s="3">
        <v>1</v>
      </c>
      <c r="Q255" s="3">
        <v>3</v>
      </c>
      <c r="R255" s="35">
        <v>1</v>
      </c>
      <c r="S255" s="29">
        <v>2</v>
      </c>
      <c r="T255" s="2">
        <v>0</v>
      </c>
      <c r="U255" s="2">
        <v>1</v>
      </c>
      <c r="V255" s="30">
        <v>1</v>
      </c>
      <c r="W255" s="23">
        <v>1</v>
      </c>
      <c r="X255" s="3">
        <v>3</v>
      </c>
      <c r="Y255" s="3">
        <v>2</v>
      </c>
      <c r="Z255" s="3">
        <v>1</v>
      </c>
      <c r="AA255" s="35">
        <v>0</v>
      </c>
      <c r="AB255" s="39">
        <f t="shared" ref="AB255:AB264" si="33">SUM(B255:AA255)</f>
        <v>27</v>
      </c>
      <c r="AC255" s="279"/>
    </row>
    <row r="256" spans="1:29" x14ac:dyDescent="0.25">
      <c r="A256" s="18" t="s">
        <v>148</v>
      </c>
      <c r="B256" s="29">
        <v>0</v>
      </c>
      <c r="C256" s="2">
        <v>2</v>
      </c>
      <c r="D256" s="2">
        <v>0</v>
      </c>
      <c r="E256" s="30">
        <v>1</v>
      </c>
      <c r="F256" s="23">
        <v>1</v>
      </c>
      <c r="G256" s="3">
        <v>2</v>
      </c>
      <c r="H256" s="3">
        <v>1</v>
      </c>
      <c r="I256" s="35">
        <v>1</v>
      </c>
      <c r="J256" s="29">
        <v>1</v>
      </c>
      <c r="K256" s="2">
        <v>2</v>
      </c>
      <c r="L256" s="2">
        <v>1</v>
      </c>
      <c r="M256" s="30">
        <v>3</v>
      </c>
      <c r="N256" s="23">
        <v>1</v>
      </c>
      <c r="O256" s="3">
        <v>3</v>
      </c>
      <c r="P256" s="149">
        <v>0</v>
      </c>
      <c r="Q256" s="3">
        <v>1</v>
      </c>
      <c r="R256" s="35">
        <v>4</v>
      </c>
      <c r="S256" s="29">
        <v>1</v>
      </c>
      <c r="T256" s="2">
        <v>2</v>
      </c>
      <c r="U256" s="2">
        <v>0</v>
      </c>
      <c r="V256" s="30">
        <v>1</v>
      </c>
      <c r="W256" s="23">
        <v>2</v>
      </c>
      <c r="X256" s="3">
        <v>4</v>
      </c>
      <c r="Y256" s="3">
        <v>1</v>
      </c>
      <c r="Z256" s="100">
        <v>0</v>
      </c>
      <c r="AA256" s="35">
        <v>0</v>
      </c>
      <c r="AB256" s="39">
        <f t="shared" si="33"/>
        <v>35</v>
      </c>
      <c r="AC256" s="279"/>
    </row>
    <row r="257" spans="1:29" x14ac:dyDescent="0.25">
      <c r="A257" s="18" t="s">
        <v>148</v>
      </c>
      <c r="B257" s="29">
        <v>0</v>
      </c>
      <c r="C257" s="2">
        <v>1</v>
      </c>
      <c r="D257" s="2">
        <v>0</v>
      </c>
      <c r="E257" s="30">
        <v>1</v>
      </c>
      <c r="F257" s="23">
        <v>1</v>
      </c>
      <c r="G257" s="3">
        <v>0</v>
      </c>
      <c r="H257" s="3">
        <v>0</v>
      </c>
      <c r="I257" s="35">
        <v>0</v>
      </c>
      <c r="J257" s="29">
        <v>1</v>
      </c>
      <c r="K257" s="2">
        <v>3</v>
      </c>
      <c r="L257" s="2">
        <v>0</v>
      </c>
      <c r="M257" s="30">
        <v>2</v>
      </c>
      <c r="N257" s="23">
        <v>1</v>
      </c>
      <c r="O257" s="3">
        <v>4</v>
      </c>
      <c r="P257" s="3">
        <v>1</v>
      </c>
      <c r="Q257" s="3">
        <v>1</v>
      </c>
      <c r="R257" s="35">
        <v>1</v>
      </c>
      <c r="S257" s="29">
        <v>0</v>
      </c>
      <c r="T257" s="2">
        <v>0</v>
      </c>
      <c r="U257" s="2">
        <v>0</v>
      </c>
      <c r="V257" s="30">
        <v>4</v>
      </c>
      <c r="W257" s="23">
        <v>2</v>
      </c>
      <c r="X257" s="3">
        <v>1</v>
      </c>
      <c r="Y257" s="3">
        <v>0</v>
      </c>
      <c r="Z257" s="3">
        <v>3</v>
      </c>
      <c r="AA257" s="35">
        <v>1</v>
      </c>
      <c r="AB257" s="39">
        <f t="shared" si="33"/>
        <v>28</v>
      </c>
      <c r="AC257" s="279"/>
    </row>
    <row r="258" spans="1:29" x14ac:dyDescent="0.25">
      <c r="A258" s="18" t="s">
        <v>148</v>
      </c>
      <c r="B258" s="29">
        <v>1</v>
      </c>
      <c r="C258" s="2">
        <v>2</v>
      </c>
      <c r="D258" s="2">
        <v>2</v>
      </c>
      <c r="E258" s="30">
        <v>1</v>
      </c>
      <c r="F258" s="23">
        <v>2</v>
      </c>
      <c r="G258" s="3">
        <v>0</v>
      </c>
      <c r="H258" s="3">
        <v>2</v>
      </c>
      <c r="I258" s="35">
        <v>2</v>
      </c>
      <c r="J258" s="29">
        <v>2</v>
      </c>
      <c r="K258" s="2">
        <v>0</v>
      </c>
      <c r="L258" s="2">
        <v>1</v>
      </c>
      <c r="M258" s="30">
        <v>3</v>
      </c>
      <c r="N258" s="23">
        <v>1</v>
      </c>
      <c r="O258" s="3">
        <v>1</v>
      </c>
      <c r="P258" s="3">
        <v>6</v>
      </c>
      <c r="Q258" s="3">
        <v>2</v>
      </c>
      <c r="R258" s="35">
        <v>2</v>
      </c>
      <c r="S258" s="29">
        <v>1</v>
      </c>
      <c r="T258" s="2">
        <v>2</v>
      </c>
      <c r="U258" s="2">
        <v>3</v>
      </c>
      <c r="V258" s="30">
        <v>1</v>
      </c>
      <c r="W258" s="23">
        <v>0</v>
      </c>
      <c r="X258" s="3">
        <v>0</v>
      </c>
      <c r="Y258" s="3">
        <v>2</v>
      </c>
      <c r="Z258" s="3">
        <v>2</v>
      </c>
      <c r="AA258" s="35">
        <v>0</v>
      </c>
      <c r="AB258" s="39">
        <f t="shared" si="33"/>
        <v>41</v>
      </c>
      <c r="AC258" s="279"/>
    </row>
    <row r="259" spans="1:29" x14ac:dyDescent="0.25">
      <c r="A259" s="18" t="s">
        <v>148</v>
      </c>
      <c r="B259" s="29">
        <v>2</v>
      </c>
      <c r="C259" s="2">
        <v>1</v>
      </c>
      <c r="D259" s="2">
        <v>4</v>
      </c>
      <c r="E259" s="30">
        <v>0</v>
      </c>
      <c r="F259" s="23">
        <v>0</v>
      </c>
      <c r="G259" s="3">
        <v>1</v>
      </c>
      <c r="H259" s="3">
        <v>2</v>
      </c>
      <c r="I259" s="35">
        <v>2</v>
      </c>
      <c r="J259" s="29">
        <v>1</v>
      </c>
      <c r="K259" s="2">
        <v>1</v>
      </c>
      <c r="L259" s="2">
        <v>0</v>
      </c>
      <c r="M259" s="30">
        <v>3</v>
      </c>
      <c r="N259" s="23">
        <v>3</v>
      </c>
      <c r="O259" s="3">
        <v>1</v>
      </c>
      <c r="P259" s="3">
        <v>4</v>
      </c>
      <c r="Q259" s="3">
        <v>1</v>
      </c>
      <c r="R259" s="35">
        <v>1</v>
      </c>
      <c r="S259" s="29">
        <v>2</v>
      </c>
      <c r="T259" s="2">
        <v>6</v>
      </c>
      <c r="U259" s="2">
        <v>2</v>
      </c>
      <c r="V259" s="30">
        <v>1</v>
      </c>
      <c r="W259" s="23">
        <v>1</v>
      </c>
      <c r="X259" s="3">
        <v>3</v>
      </c>
      <c r="Y259" s="3">
        <v>0</v>
      </c>
      <c r="Z259" s="3">
        <v>0</v>
      </c>
      <c r="AA259" s="35">
        <v>0</v>
      </c>
      <c r="AB259" s="39">
        <f t="shared" si="33"/>
        <v>42</v>
      </c>
      <c r="AC259" s="279"/>
    </row>
    <row r="260" spans="1:29" x14ac:dyDescent="0.25">
      <c r="A260" s="18" t="s">
        <v>148</v>
      </c>
      <c r="B260" s="29">
        <v>0</v>
      </c>
      <c r="C260" s="2">
        <v>0</v>
      </c>
      <c r="D260" s="2">
        <v>0</v>
      </c>
      <c r="E260" s="30">
        <v>0</v>
      </c>
      <c r="F260" s="23">
        <v>0</v>
      </c>
      <c r="G260" s="3">
        <v>0</v>
      </c>
      <c r="H260" s="3">
        <v>0</v>
      </c>
      <c r="I260" s="35">
        <v>0</v>
      </c>
      <c r="J260" s="29">
        <v>0</v>
      </c>
      <c r="K260" s="2">
        <v>0</v>
      </c>
      <c r="L260" s="2">
        <v>0</v>
      </c>
      <c r="M260" s="30">
        <v>0</v>
      </c>
      <c r="N260" s="23">
        <v>0</v>
      </c>
      <c r="O260" s="3">
        <v>0</v>
      </c>
      <c r="P260" s="3">
        <v>0</v>
      </c>
      <c r="Q260" s="3">
        <v>0</v>
      </c>
      <c r="R260" s="35">
        <v>0</v>
      </c>
      <c r="S260" s="29">
        <v>0</v>
      </c>
      <c r="T260" s="2">
        <v>0</v>
      </c>
      <c r="U260" s="2">
        <v>0</v>
      </c>
      <c r="V260" s="30">
        <v>0</v>
      </c>
      <c r="W260" s="23">
        <v>0</v>
      </c>
      <c r="X260" s="3">
        <v>0</v>
      </c>
      <c r="Y260" s="3">
        <v>0</v>
      </c>
      <c r="Z260" s="3">
        <v>0</v>
      </c>
      <c r="AA260" s="35">
        <v>0</v>
      </c>
      <c r="AB260" s="39">
        <f t="shared" si="33"/>
        <v>0</v>
      </c>
      <c r="AC260" s="279"/>
    </row>
    <row r="261" spans="1:29" x14ac:dyDescent="0.25">
      <c r="A261" s="18" t="s">
        <v>148</v>
      </c>
      <c r="B261" s="29">
        <v>1</v>
      </c>
      <c r="C261" s="2">
        <v>0</v>
      </c>
      <c r="D261" s="2">
        <v>0</v>
      </c>
      <c r="E261" s="30">
        <v>1</v>
      </c>
      <c r="F261" s="23">
        <v>1</v>
      </c>
      <c r="G261" s="3">
        <v>1</v>
      </c>
      <c r="H261" s="3">
        <v>2</v>
      </c>
      <c r="I261" s="35">
        <v>1</v>
      </c>
      <c r="J261" s="29">
        <v>0</v>
      </c>
      <c r="K261" s="2">
        <v>0</v>
      </c>
      <c r="L261" s="2">
        <v>0</v>
      </c>
      <c r="M261" s="30">
        <v>0</v>
      </c>
      <c r="N261" s="23">
        <v>1</v>
      </c>
      <c r="O261" s="3">
        <v>0</v>
      </c>
      <c r="P261" s="3">
        <v>1</v>
      </c>
      <c r="Q261" s="3">
        <v>1</v>
      </c>
      <c r="R261" s="35">
        <v>2</v>
      </c>
      <c r="S261" s="29">
        <v>0</v>
      </c>
      <c r="T261" s="2">
        <v>1</v>
      </c>
      <c r="U261" s="2">
        <v>7</v>
      </c>
      <c r="V261" s="30">
        <v>5</v>
      </c>
      <c r="W261" s="23">
        <v>4</v>
      </c>
      <c r="X261" s="3">
        <v>1</v>
      </c>
      <c r="Y261" s="3">
        <v>0</v>
      </c>
      <c r="Z261" s="3">
        <v>0</v>
      </c>
      <c r="AA261" s="35">
        <v>0</v>
      </c>
      <c r="AB261" s="39">
        <f t="shared" si="33"/>
        <v>30</v>
      </c>
      <c r="AC261" s="279"/>
    </row>
    <row r="262" spans="1:29" x14ac:dyDescent="0.25">
      <c r="A262" s="18" t="s">
        <v>148</v>
      </c>
      <c r="B262" s="31"/>
      <c r="C262" s="9"/>
      <c r="D262" s="9"/>
      <c r="E262" s="32"/>
      <c r="F262" s="24"/>
      <c r="G262" s="10"/>
      <c r="H262" s="10"/>
      <c r="I262" s="14"/>
      <c r="J262" s="31"/>
      <c r="K262" s="9"/>
      <c r="L262" s="9"/>
      <c r="M262" s="32"/>
      <c r="N262" s="24"/>
      <c r="O262" s="10"/>
      <c r="P262" s="10"/>
      <c r="Q262" s="10"/>
      <c r="R262" s="14"/>
      <c r="S262" s="31"/>
      <c r="T262" s="2"/>
      <c r="U262" s="2"/>
      <c r="V262" s="32"/>
      <c r="W262" s="24">
        <v>2</v>
      </c>
      <c r="X262" s="10">
        <v>1</v>
      </c>
      <c r="Y262" s="10">
        <v>1</v>
      </c>
      <c r="Z262" s="10">
        <v>1</v>
      </c>
      <c r="AA262" s="14">
        <v>0</v>
      </c>
      <c r="AB262" s="39">
        <f t="shared" si="33"/>
        <v>5</v>
      </c>
      <c r="AC262" s="279"/>
    </row>
    <row r="263" spans="1:29" x14ac:dyDescent="0.25">
      <c r="A263" s="18" t="s">
        <v>148</v>
      </c>
      <c r="B263" s="31">
        <v>0</v>
      </c>
      <c r="C263" s="9">
        <v>0</v>
      </c>
      <c r="D263" s="9">
        <v>0</v>
      </c>
      <c r="E263" s="32">
        <v>1</v>
      </c>
      <c r="F263" s="24">
        <v>0</v>
      </c>
      <c r="G263" s="10">
        <v>5</v>
      </c>
      <c r="H263" s="10">
        <v>2</v>
      </c>
      <c r="I263" s="14">
        <v>1</v>
      </c>
      <c r="J263" s="31">
        <v>5</v>
      </c>
      <c r="K263" s="9">
        <v>2</v>
      </c>
      <c r="L263" s="9">
        <v>6</v>
      </c>
      <c r="M263" s="32">
        <v>1</v>
      </c>
      <c r="N263" s="24">
        <v>1</v>
      </c>
      <c r="O263" s="10">
        <v>0</v>
      </c>
      <c r="P263" s="10">
        <v>1</v>
      </c>
      <c r="Q263" s="10">
        <v>1</v>
      </c>
      <c r="R263" s="14">
        <v>2</v>
      </c>
      <c r="S263" s="31">
        <v>1</v>
      </c>
      <c r="T263" s="2">
        <v>2</v>
      </c>
      <c r="U263" s="2">
        <v>0</v>
      </c>
      <c r="V263" s="32">
        <v>0</v>
      </c>
      <c r="W263" s="24">
        <v>5</v>
      </c>
      <c r="X263" s="10">
        <v>4</v>
      </c>
      <c r="Y263" s="10">
        <v>2</v>
      </c>
      <c r="Z263" s="10">
        <v>4</v>
      </c>
      <c r="AA263" s="14">
        <v>0</v>
      </c>
      <c r="AB263" s="42">
        <f t="shared" si="33"/>
        <v>46</v>
      </c>
      <c r="AC263" s="279"/>
    </row>
    <row r="264" spans="1:29" x14ac:dyDescent="0.25">
      <c r="A264" s="19" t="s">
        <v>148</v>
      </c>
      <c r="B264" s="31"/>
      <c r="C264" s="9"/>
      <c r="D264" s="9"/>
      <c r="E264" s="32"/>
      <c r="F264" s="24"/>
      <c r="G264" s="10"/>
      <c r="H264" s="10"/>
      <c r="I264" s="14"/>
      <c r="J264" s="31"/>
      <c r="K264" s="9"/>
      <c r="L264" s="9"/>
      <c r="M264" s="32"/>
      <c r="N264" s="24">
        <v>1</v>
      </c>
      <c r="O264" s="10">
        <v>1</v>
      </c>
      <c r="P264" s="10">
        <v>1</v>
      </c>
      <c r="Q264" s="10">
        <v>0</v>
      </c>
      <c r="R264" s="14">
        <v>0</v>
      </c>
      <c r="S264" s="31">
        <v>0</v>
      </c>
      <c r="T264" s="9">
        <v>0</v>
      </c>
      <c r="U264" s="9">
        <v>0</v>
      </c>
      <c r="V264" s="32">
        <v>0</v>
      </c>
      <c r="W264" s="24">
        <v>0</v>
      </c>
      <c r="X264" s="10">
        <v>0</v>
      </c>
      <c r="Y264" s="10">
        <v>0</v>
      </c>
      <c r="Z264" s="10">
        <v>0</v>
      </c>
      <c r="AA264" s="14">
        <v>0</v>
      </c>
      <c r="AB264" s="42">
        <f t="shared" si="33"/>
        <v>3</v>
      </c>
      <c r="AC264" s="279"/>
    </row>
    <row r="265" spans="1:29" x14ac:dyDescent="0.25">
      <c r="A265" s="20" t="s">
        <v>13</v>
      </c>
      <c r="B265" s="11">
        <f t="shared" ref="B265:H265" si="34">SUM(B254:B263)</f>
        <v>5</v>
      </c>
      <c r="C265" s="11">
        <f t="shared" si="34"/>
        <v>7</v>
      </c>
      <c r="D265" s="11">
        <f t="shared" si="34"/>
        <v>6</v>
      </c>
      <c r="E265" s="11">
        <f t="shared" si="34"/>
        <v>6</v>
      </c>
      <c r="F265" s="11">
        <f t="shared" si="34"/>
        <v>7</v>
      </c>
      <c r="G265" s="11">
        <f t="shared" si="34"/>
        <v>11</v>
      </c>
      <c r="H265" s="11">
        <f t="shared" si="34"/>
        <v>11</v>
      </c>
      <c r="I265" s="11">
        <f t="shared" ref="I265:M265" si="35">SUM(I254:I263)</f>
        <v>10</v>
      </c>
      <c r="J265" s="11">
        <f t="shared" si="35"/>
        <v>13</v>
      </c>
      <c r="K265" s="11">
        <f t="shared" si="35"/>
        <v>10</v>
      </c>
      <c r="L265" s="11">
        <f t="shared" si="35"/>
        <v>11</v>
      </c>
      <c r="M265" s="11">
        <f t="shared" si="35"/>
        <v>14</v>
      </c>
      <c r="N265" s="11">
        <f t="shared" ref="N265:V265" si="36">SUM(N253:N264)</f>
        <v>11</v>
      </c>
      <c r="O265" s="11">
        <f t="shared" si="36"/>
        <v>13</v>
      </c>
      <c r="P265" s="11">
        <f t="shared" si="36"/>
        <v>25</v>
      </c>
      <c r="Q265" s="11">
        <f t="shared" si="36"/>
        <v>12</v>
      </c>
      <c r="R265" s="11">
        <f t="shared" si="36"/>
        <v>16</v>
      </c>
      <c r="S265" s="11">
        <f t="shared" si="36"/>
        <v>9</v>
      </c>
      <c r="T265" s="11">
        <f t="shared" si="36"/>
        <v>18</v>
      </c>
      <c r="U265" s="11">
        <f t="shared" si="36"/>
        <v>14</v>
      </c>
      <c r="V265" s="11">
        <f t="shared" si="36"/>
        <v>19</v>
      </c>
      <c r="W265" s="11">
        <f t="shared" ref="W265" si="37">SUM(W253:W264)</f>
        <v>19</v>
      </c>
      <c r="X265" s="11">
        <f t="shared" ref="X265" si="38">SUM(X253:X264)</f>
        <v>17</v>
      </c>
      <c r="Y265" s="11">
        <f t="shared" ref="Y265" si="39">SUM(Y253:Y264)</f>
        <v>11</v>
      </c>
      <c r="Z265" s="11">
        <f t="shared" ref="Z265" si="40">SUM(Z253:Z264)</f>
        <v>12</v>
      </c>
      <c r="AA265" s="11">
        <f t="shared" ref="AA265" si="41">SUM(AA253:AA264)</f>
        <v>4</v>
      </c>
      <c r="AB265" s="41">
        <f>SUM(AB253:AB264)</f>
        <v>311</v>
      </c>
      <c r="AC265" s="280"/>
    </row>
    <row r="267" spans="1:29" x14ac:dyDescent="0.25">
      <c r="A267" s="15"/>
      <c r="B267" s="271" t="s">
        <v>14</v>
      </c>
      <c r="C267" s="272"/>
      <c r="D267" s="272"/>
      <c r="E267" s="273"/>
      <c r="F267" s="274" t="s">
        <v>15</v>
      </c>
      <c r="G267" s="272"/>
      <c r="H267" s="272"/>
      <c r="I267" s="275"/>
      <c r="J267" s="271" t="s">
        <v>16</v>
      </c>
      <c r="K267" s="272"/>
      <c r="L267" s="272"/>
      <c r="M267" s="273"/>
      <c r="N267" s="274" t="s">
        <v>17</v>
      </c>
      <c r="O267" s="272"/>
      <c r="P267" s="272"/>
      <c r="Q267" s="272"/>
      <c r="R267" s="275"/>
      <c r="S267" s="271" t="s">
        <v>18</v>
      </c>
      <c r="T267" s="272"/>
      <c r="U267" s="272"/>
      <c r="V267" s="273"/>
      <c r="W267" s="274" t="s">
        <v>19</v>
      </c>
      <c r="X267" s="272"/>
      <c r="Y267" s="272"/>
      <c r="Z267" s="272"/>
      <c r="AA267" s="275"/>
      <c r="AB267" s="4"/>
      <c r="AC267" s="278" t="s">
        <v>20</v>
      </c>
    </row>
    <row r="268" spans="1:29" x14ac:dyDescent="0.25">
      <c r="A268" s="16" t="s">
        <v>7</v>
      </c>
      <c r="B268" s="7">
        <v>27</v>
      </c>
      <c r="C268" s="8">
        <v>28</v>
      </c>
      <c r="D268" s="8">
        <v>29</v>
      </c>
      <c r="E268" s="26">
        <v>30</v>
      </c>
      <c r="F268" s="21">
        <v>31</v>
      </c>
      <c r="G268" s="8">
        <v>32</v>
      </c>
      <c r="H268" s="8">
        <v>33</v>
      </c>
      <c r="I268" s="34">
        <v>34</v>
      </c>
      <c r="J268" s="7">
        <v>35</v>
      </c>
      <c r="K268" s="8">
        <v>36</v>
      </c>
      <c r="L268" s="8">
        <v>37</v>
      </c>
      <c r="M268" s="26">
        <v>38</v>
      </c>
      <c r="N268" s="21">
        <v>39</v>
      </c>
      <c r="O268" s="8">
        <v>40</v>
      </c>
      <c r="P268" s="8">
        <v>41</v>
      </c>
      <c r="Q268" s="8">
        <v>42</v>
      </c>
      <c r="R268" s="34">
        <v>43</v>
      </c>
      <c r="S268" s="7">
        <v>44</v>
      </c>
      <c r="T268" s="8">
        <v>45</v>
      </c>
      <c r="U268" s="8">
        <v>46</v>
      </c>
      <c r="V268" s="26">
        <v>47</v>
      </c>
      <c r="W268" s="21">
        <v>48</v>
      </c>
      <c r="X268" s="8">
        <v>49</v>
      </c>
      <c r="Y268" s="8">
        <v>50</v>
      </c>
      <c r="Z268" s="8">
        <v>51</v>
      </c>
      <c r="AA268" s="34">
        <v>52</v>
      </c>
      <c r="AB268" s="37" t="s">
        <v>11</v>
      </c>
      <c r="AC268" s="279"/>
    </row>
    <row r="269" spans="1:29" x14ac:dyDescent="0.25">
      <c r="A269" s="17" t="s">
        <v>148</v>
      </c>
      <c r="B269" s="27">
        <v>1</v>
      </c>
      <c r="C269" s="5">
        <v>0</v>
      </c>
      <c r="D269" s="5">
        <v>2</v>
      </c>
      <c r="E269" s="28">
        <v>1</v>
      </c>
      <c r="F269" s="22">
        <v>3</v>
      </c>
      <c r="G269" s="6">
        <v>0</v>
      </c>
      <c r="H269" s="6">
        <v>3</v>
      </c>
      <c r="I269" s="13">
        <v>1</v>
      </c>
      <c r="J269" s="27">
        <v>0</v>
      </c>
      <c r="K269" s="5">
        <v>0</v>
      </c>
      <c r="L269" s="5">
        <v>5</v>
      </c>
      <c r="M269" s="28">
        <v>2</v>
      </c>
      <c r="N269" s="22">
        <v>5</v>
      </c>
      <c r="O269" s="6">
        <v>1</v>
      </c>
      <c r="P269" s="6">
        <v>2</v>
      </c>
      <c r="Q269" s="6">
        <v>2</v>
      </c>
      <c r="R269" s="13">
        <v>1</v>
      </c>
      <c r="S269" s="27">
        <v>2</v>
      </c>
      <c r="T269" s="5">
        <v>0</v>
      </c>
      <c r="U269" s="5">
        <v>2</v>
      </c>
      <c r="V269" s="28">
        <v>0</v>
      </c>
      <c r="W269" s="22">
        <v>2</v>
      </c>
      <c r="X269" s="6">
        <v>3</v>
      </c>
      <c r="Y269" s="6">
        <v>2</v>
      </c>
      <c r="Z269" s="6"/>
      <c r="AA269" s="13"/>
      <c r="AB269" s="39">
        <f>SUM(B269:AA269)</f>
        <v>40</v>
      </c>
      <c r="AC269" s="279"/>
    </row>
    <row r="270" spans="1:29" x14ac:dyDescent="0.25">
      <c r="A270" s="18" t="s">
        <v>148</v>
      </c>
      <c r="B270" s="29">
        <v>1</v>
      </c>
      <c r="C270" s="2">
        <v>0</v>
      </c>
      <c r="D270" s="2">
        <v>3</v>
      </c>
      <c r="E270" s="30">
        <v>2</v>
      </c>
      <c r="F270" s="23">
        <v>2</v>
      </c>
      <c r="G270" s="3">
        <v>0</v>
      </c>
      <c r="H270" s="3">
        <v>3</v>
      </c>
      <c r="I270" s="35">
        <v>1</v>
      </c>
      <c r="J270" s="29">
        <v>0</v>
      </c>
      <c r="K270" s="2">
        <v>1</v>
      </c>
      <c r="L270" s="2">
        <v>1</v>
      </c>
      <c r="M270" s="30">
        <v>1</v>
      </c>
      <c r="N270" s="23">
        <v>0</v>
      </c>
      <c r="O270" s="3">
        <v>1</v>
      </c>
      <c r="P270" s="3">
        <v>1</v>
      </c>
      <c r="Q270" s="3">
        <v>0</v>
      </c>
      <c r="R270" s="35">
        <v>1</v>
      </c>
      <c r="S270" s="29">
        <v>0</v>
      </c>
      <c r="T270" s="2">
        <v>2</v>
      </c>
      <c r="U270" s="2">
        <v>1</v>
      </c>
      <c r="V270" s="30">
        <v>1</v>
      </c>
      <c r="W270" s="23">
        <v>0</v>
      </c>
      <c r="X270" s="3">
        <v>0</v>
      </c>
      <c r="Y270" s="3">
        <v>1</v>
      </c>
      <c r="Z270" s="3"/>
      <c r="AA270" s="35"/>
      <c r="AB270" s="39">
        <f>SUM(B270:AA270)</f>
        <v>23</v>
      </c>
      <c r="AC270" s="279"/>
    </row>
    <row r="271" spans="1:29" x14ac:dyDescent="0.25">
      <c r="A271" s="18" t="s">
        <v>148</v>
      </c>
      <c r="B271" s="29">
        <v>0</v>
      </c>
      <c r="C271" s="2">
        <v>0</v>
      </c>
      <c r="D271" s="2">
        <v>0</v>
      </c>
      <c r="E271" s="30">
        <v>4</v>
      </c>
      <c r="F271" s="23">
        <v>4</v>
      </c>
      <c r="G271" s="3">
        <v>4</v>
      </c>
      <c r="H271" s="3">
        <v>0</v>
      </c>
      <c r="I271" s="35">
        <v>4</v>
      </c>
      <c r="J271" s="29">
        <v>4</v>
      </c>
      <c r="K271" s="2">
        <v>0</v>
      </c>
      <c r="L271" s="2">
        <v>3</v>
      </c>
      <c r="M271" s="30">
        <v>1</v>
      </c>
      <c r="N271" s="23">
        <v>2</v>
      </c>
      <c r="O271" s="3">
        <v>1</v>
      </c>
      <c r="P271" s="3">
        <v>1</v>
      </c>
      <c r="Q271" s="3">
        <v>1</v>
      </c>
      <c r="R271" s="35">
        <v>0</v>
      </c>
      <c r="S271" s="29">
        <v>0</v>
      </c>
      <c r="T271" s="2">
        <v>0</v>
      </c>
      <c r="U271" s="2">
        <v>0</v>
      </c>
      <c r="V271" s="30">
        <v>1</v>
      </c>
      <c r="W271" s="23">
        <v>0</v>
      </c>
      <c r="X271" s="3">
        <v>0</v>
      </c>
      <c r="Y271" s="3">
        <v>0</v>
      </c>
      <c r="Z271" s="3"/>
      <c r="AA271" s="35"/>
      <c r="AB271" s="39">
        <f t="shared" ref="AB271:AB280" si="42">SUM(B271:AA271)</f>
        <v>30</v>
      </c>
      <c r="AC271" s="279"/>
    </row>
    <row r="272" spans="1:29" x14ac:dyDescent="0.25">
      <c r="A272" s="18" t="s">
        <v>148</v>
      </c>
      <c r="B272" s="29">
        <v>0</v>
      </c>
      <c r="C272" s="2">
        <v>0</v>
      </c>
      <c r="D272" s="2">
        <v>2</v>
      </c>
      <c r="E272" s="30">
        <v>2</v>
      </c>
      <c r="F272" s="23">
        <v>1</v>
      </c>
      <c r="G272" s="3">
        <v>0</v>
      </c>
      <c r="H272" s="3">
        <v>3</v>
      </c>
      <c r="I272" s="35">
        <v>1</v>
      </c>
      <c r="J272" s="29">
        <v>0</v>
      </c>
      <c r="K272" s="2">
        <v>1</v>
      </c>
      <c r="L272" s="2">
        <v>2</v>
      </c>
      <c r="M272" s="30">
        <v>1</v>
      </c>
      <c r="N272" s="23">
        <v>0</v>
      </c>
      <c r="O272" s="3">
        <v>1</v>
      </c>
      <c r="P272" s="3">
        <v>0</v>
      </c>
      <c r="Q272" s="3">
        <v>1</v>
      </c>
      <c r="R272" s="35">
        <v>1</v>
      </c>
      <c r="S272" s="29">
        <v>1</v>
      </c>
      <c r="T272" s="2">
        <v>0</v>
      </c>
      <c r="U272" s="2">
        <v>0</v>
      </c>
      <c r="V272" s="30">
        <v>0</v>
      </c>
      <c r="W272" s="23">
        <v>1</v>
      </c>
      <c r="X272" s="3">
        <v>2</v>
      </c>
      <c r="Y272" s="3">
        <v>2</v>
      </c>
      <c r="Z272" s="3"/>
      <c r="AA272" s="35"/>
      <c r="AB272" s="39">
        <f t="shared" si="42"/>
        <v>22</v>
      </c>
      <c r="AC272" s="279"/>
    </row>
    <row r="273" spans="1:29" x14ac:dyDescent="0.25">
      <c r="A273" s="18" t="s">
        <v>148</v>
      </c>
      <c r="B273" s="29">
        <v>1</v>
      </c>
      <c r="C273" s="2">
        <v>0</v>
      </c>
      <c r="D273" s="2">
        <v>0</v>
      </c>
      <c r="E273" s="30">
        <v>3</v>
      </c>
      <c r="F273" s="23">
        <v>2</v>
      </c>
      <c r="G273" s="3">
        <v>1</v>
      </c>
      <c r="H273" s="3">
        <v>0</v>
      </c>
      <c r="I273" s="35">
        <v>0</v>
      </c>
      <c r="J273" s="29">
        <v>0</v>
      </c>
      <c r="K273" s="2">
        <v>1</v>
      </c>
      <c r="L273" s="2">
        <v>1</v>
      </c>
      <c r="M273" s="30">
        <v>0</v>
      </c>
      <c r="N273" s="23">
        <v>0</v>
      </c>
      <c r="O273" s="3">
        <v>2</v>
      </c>
      <c r="P273" s="3">
        <v>0</v>
      </c>
      <c r="Q273" s="3">
        <v>0</v>
      </c>
      <c r="R273" s="35">
        <v>0</v>
      </c>
      <c r="S273" s="29">
        <v>0</v>
      </c>
      <c r="T273" s="2">
        <v>0</v>
      </c>
      <c r="U273" s="2">
        <v>1</v>
      </c>
      <c r="V273" s="30">
        <v>0</v>
      </c>
      <c r="W273" s="23">
        <v>0</v>
      </c>
      <c r="X273" s="3">
        <v>0</v>
      </c>
      <c r="Y273" s="3">
        <v>1</v>
      </c>
      <c r="Z273" s="3"/>
      <c r="AA273" s="35"/>
      <c r="AB273" s="39">
        <f t="shared" si="42"/>
        <v>13</v>
      </c>
      <c r="AC273" s="279"/>
    </row>
    <row r="274" spans="1:29" x14ac:dyDescent="0.25">
      <c r="A274" s="18" t="s">
        <v>148</v>
      </c>
      <c r="B274" s="29">
        <v>0</v>
      </c>
      <c r="C274" s="2">
        <v>1</v>
      </c>
      <c r="D274" s="2">
        <v>1</v>
      </c>
      <c r="E274" s="30">
        <v>2</v>
      </c>
      <c r="F274" s="23">
        <v>0</v>
      </c>
      <c r="G274" s="3">
        <v>2</v>
      </c>
      <c r="H274" s="3">
        <v>0</v>
      </c>
      <c r="I274" s="35">
        <v>2</v>
      </c>
      <c r="J274" s="29">
        <v>1</v>
      </c>
      <c r="K274" s="2">
        <v>0</v>
      </c>
      <c r="L274" s="2">
        <v>3</v>
      </c>
      <c r="M274" s="30">
        <v>3</v>
      </c>
      <c r="N274" s="23">
        <v>2</v>
      </c>
      <c r="O274" s="3">
        <v>0</v>
      </c>
      <c r="P274" s="3">
        <v>5</v>
      </c>
      <c r="Q274" s="3">
        <v>3</v>
      </c>
      <c r="R274" s="35">
        <v>3</v>
      </c>
      <c r="S274" s="29">
        <v>3</v>
      </c>
      <c r="T274" s="2">
        <v>1</v>
      </c>
      <c r="U274" s="2">
        <v>1</v>
      </c>
      <c r="V274" s="30">
        <v>3</v>
      </c>
      <c r="W274" s="23">
        <v>1</v>
      </c>
      <c r="X274" s="3">
        <v>1</v>
      </c>
      <c r="Y274" s="3">
        <v>2</v>
      </c>
      <c r="Z274" s="3"/>
      <c r="AA274" s="35"/>
      <c r="AB274" s="39">
        <f t="shared" si="42"/>
        <v>40</v>
      </c>
      <c r="AC274" s="279"/>
    </row>
    <row r="275" spans="1:29" x14ac:dyDescent="0.25">
      <c r="A275" s="18" t="s">
        <v>148</v>
      </c>
      <c r="B275" s="29">
        <v>0</v>
      </c>
      <c r="C275" s="2">
        <v>2</v>
      </c>
      <c r="D275" s="2">
        <v>2</v>
      </c>
      <c r="E275" s="30">
        <v>6</v>
      </c>
      <c r="F275" s="23">
        <v>2</v>
      </c>
      <c r="G275" s="3">
        <v>0</v>
      </c>
      <c r="H275" s="3">
        <v>0</v>
      </c>
      <c r="I275" s="35">
        <v>1</v>
      </c>
      <c r="J275" s="29">
        <v>3</v>
      </c>
      <c r="K275" s="2">
        <v>2</v>
      </c>
      <c r="L275" s="2">
        <v>1</v>
      </c>
      <c r="M275" s="30">
        <v>3</v>
      </c>
      <c r="N275" s="23">
        <v>2</v>
      </c>
      <c r="O275" s="3">
        <v>2</v>
      </c>
      <c r="P275" s="3">
        <v>4</v>
      </c>
      <c r="Q275" s="3">
        <v>2</v>
      </c>
      <c r="R275" s="35">
        <v>3</v>
      </c>
      <c r="S275" s="29">
        <v>0</v>
      </c>
      <c r="T275" s="2">
        <v>2</v>
      </c>
      <c r="U275" s="2">
        <v>1</v>
      </c>
      <c r="V275" s="30">
        <v>3</v>
      </c>
      <c r="W275" s="23">
        <v>0</v>
      </c>
      <c r="X275" s="3">
        <v>1</v>
      </c>
      <c r="Y275" s="3">
        <v>1</v>
      </c>
      <c r="Z275" s="3"/>
      <c r="AA275" s="35"/>
      <c r="AB275" s="39">
        <f t="shared" si="42"/>
        <v>43</v>
      </c>
      <c r="AC275" s="279"/>
    </row>
    <row r="276" spans="1:29" x14ac:dyDescent="0.25">
      <c r="A276" s="18" t="s">
        <v>148</v>
      </c>
      <c r="B276" s="29">
        <v>0</v>
      </c>
      <c r="C276" s="2">
        <v>0</v>
      </c>
      <c r="D276" s="2">
        <v>0</v>
      </c>
      <c r="E276" s="30">
        <v>0</v>
      </c>
      <c r="F276" s="23">
        <v>4</v>
      </c>
      <c r="G276" s="3">
        <v>0</v>
      </c>
      <c r="H276" s="3">
        <v>0</v>
      </c>
      <c r="I276" s="35">
        <v>0</v>
      </c>
      <c r="J276" s="29">
        <v>0</v>
      </c>
      <c r="K276" s="2">
        <v>0</v>
      </c>
      <c r="L276" s="2">
        <v>0</v>
      </c>
      <c r="M276" s="30">
        <v>0</v>
      </c>
      <c r="N276" s="23">
        <v>0</v>
      </c>
      <c r="O276" s="3">
        <v>0</v>
      </c>
      <c r="P276" s="3">
        <v>0</v>
      </c>
      <c r="Q276" s="3">
        <v>0</v>
      </c>
      <c r="R276" s="35">
        <v>0</v>
      </c>
      <c r="S276" s="29">
        <v>0</v>
      </c>
      <c r="T276" s="2">
        <v>0</v>
      </c>
      <c r="U276" s="2">
        <v>0</v>
      </c>
      <c r="V276" s="30">
        <v>0</v>
      </c>
      <c r="W276" s="23">
        <v>0</v>
      </c>
      <c r="X276" s="3">
        <v>0</v>
      </c>
      <c r="Y276" s="3">
        <v>0</v>
      </c>
      <c r="Z276" s="3"/>
      <c r="AA276" s="35"/>
      <c r="AB276" s="39">
        <f t="shared" si="42"/>
        <v>4</v>
      </c>
      <c r="AC276" s="279"/>
    </row>
    <row r="277" spans="1:29" x14ac:dyDescent="0.25">
      <c r="A277" s="18" t="s">
        <v>148</v>
      </c>
      <c r="B277" s="29">
        <v>1</v>
      </c>
      <c r="C277" s="2">
        <v>0</v>
      </c>
      <c r="D277" s="2">
        <v>2</v>
      </c>
      <c r="E277" s="30">
        <v>2</v>
      </c>
      <c r="F277" s="23">
        <v>1</v>
      </c>
      <c r="G277" s="3">
        <v>2</v>
      </c>
      <c r="H277" s="3">
        <v>1</v>
      </c>
      <c r="I277" s="35">
        <v>0</v>
      </c>
      <c r="J277" s="29">
        <v>0</v>
      </c>
      <c r="K277" s="2">
        <v>0</v>
      </c>
      <c r="L277" s="2">
        <v>0</v>
      </c>
      <c r="M277" s="30">
        <v>0</v>
      </c>
      <c r="N277" s="23">
        <v>0</v>
      </c>
      <c r="O277" s="3">
        <v>0</v>
      </c>
      <c r="P277" s="3">
        <v>0</v>
      </c>
      <c r="Q277" s="3">
        <v>0</v>
      </c>
      <c r="R277" s="35">
        <v>0</v>
      </c>
      <c r="S277" s="29">
        <v>0</v>
      </c>
      <c r="T277" s="2">
        <v>2</v>
      </c>
      <c r="U277" s="2">
        <v>0</v>
      </c>
      <c r="V277" s="30">
        <v>2</v>
      </c>
      <c r="W277" s="23">
        <v>1</v>
      </c>
      <c r="X277" s="3">
        <v>0</v>
      </c>
      <c r="Y277" s="3">
        <v>1</v>
      </c>
      <c r="Z277" s="3"/>
      <c r="AA277" s="35"/>
      <c r="AB277" s="39">
        <f t="shared" si="42"/>
        <v>15</v>
      </c>
      <c r="AC277" s="279"/>
    </row>
    <row r="278" spans="1:29" x14ac:dyDescent="0.25">
      <c r="A278" s="18" t="s">
        <v>148</v>
      </c>
      <c r="B278" s="29">
        <v>0</v>
      </c>
      <c r="C278" s="2">
        <v>0</v>
      </c>
      <c r="D278" s="2">
        <v>1</v>
      </c>
      <c r="E278" s="30">
        <v>1</v>
      </c>
      <c r="F278" s="23">
        <v>2</v>
      </c>
      <c r="G278" s="3">
        <v>0</v>
      </c>
      <c r="H278" s="3">
        <v>0</v>
      </c>
      <c r="I278" s="35">
        <v>0</v>
      </c>
      <c r="J278" s="29">
        <v>1</v>
      </c>
      <c r="K278" s="2">
        <v>2</v>
      </c>
      <c r="L278" s="2">
        <v>1</v>
      </c>
      <c r="M278" s="30">
        <v>0</v>
      </c>
      <c r="N278" s="23">
        <v>0</v>
      </c>
      <c r="O278" s="3">
        <v>0</v>
      </c>
      <c r="P278" s="3">
        <v>0</v>
      </c>
      <c r="Q278" s="3">
        <v>0</v>
      </c>
      <c r="R278" s="35">
        <v>0</v>
      </c>
      <c r="S278" s="29">
        <v>0</v>
      </c>
      <c r="T278" s="2">
        <v>1</v>
      </c>
      <c r="U278" s="2">
        <v>0</v>
      </c>
      <c r="V278" s="30">
        <v>0</v>
      </c>
      <c r="W278" s="23">
        <v>0</v>
      </c>
      <c r="X278" s="3">
        <v>0</v>
      </c>
      <c r="Y278" s="3">
        <v>0</v>
      </c>
      <c r="Z278" s="3"/>
      <c r="AA278" s="35"/>
      <c r="AB278" s="39">
        <f t="shared" si="42"/>
        <v>9</v>
      </c>
      <c r="AC278" s="279"/>
    </row>
    <row r="279" spans="1:29" x14ac:dyDescent="0.25">
      <c r="A279" s="18" t="s">
        <v>148</v>
      </c>
      <c r="B279" s="29">
        <v>3</v>
      </c>
      <c r="C279" s="2">
        <v>2</v>
      </c>
      <c r="D279" s="2">
        <v>2</v>
      </c>
      <c r="E279" s="30">
        <v>6</v>
      </c>
      <c r="F279" s="23">
        <v>3</v>
      </c>
      <c r="G279" s="3">
        <v>6</v>
      </c>
      <c r="H279" s="3">
        <v>5</v>
      </c>
      <c r="I279" s="35">
        <v>1</v>
      </c>
      <c r="J279" s="29">
        <v>2</v>
      </c>
      <c r="K279" s="2">
        <v>2</v>
      </c>
      <c r="L279" s="2">
        <v>2</v>
      </c>
      <c r="M279" s="30">
        <v>0</v>
      </c>
      <c r="N279" s="23">
        <v>0</v>
      </c>
      <c r="O279" s="3">
        <v>1</v>
      </c>
      <c r="P279" s="3">
        <v>1</v>
      </c>
      <c r="Q279" s="3">
        <v>0</v>
      </c>
      <c r="R279" s="35">
        <v>0</v>
      </c>
      <c r="S279" s="29">
        <v>1</v>
      </c>
      <c r="T279" s="2">
        <v>2</v>
      </c>
      <c r="U279" s="2">
        <v>1</v>
      </c>
      <c r="V279" s="30">
        <v>1</v>
      </c>
      <c r="W279" s="23">
        <v>1</v>
      </c>
      <c r="X279" s="3">
        <v>0</v>
      </c>
      <c r="Y279" s="3">
        <v>1</v>
      </c>
      <c r="Z279" s="3"/>
      <c r="AA279" s="35"/>
      <c r="AB279" s="39">
        <f t="shared" si="42"/>
        <v>43</v>
      </c>
      <c r="AC279" s="279"/>
    </row>
    <row r="280" spans="1:29" x14ac:dyDescent="0.25">
      <c r="A280" s="19" t="s">
        <v>148</v>
      </c>
      <c r="B280" s="31">
        <v>0</v>
      </c>
      <c r="C280" s="9">
        <v>0</v>
      </c>
      <c r="D280" s="9">
        <v>0</v>
      </c>
      <c r="E280" s="32">
        <v>0</v>
      </c>
      <c r="F280" s="24">
        <v>0</v>
      </c>
      <c r="G280" s="10">
        <v>0</v>
      </c>
      <c r="H280" s="10">
        <v>0</v>
      </c>
      <c r="I280" s="14">
        <v>0</v>
      </c>
      <c r="J280" s="31">
        <v>0</v>
      </c>
      <c r="K280" s="9">
        <v>1</v>
      </c>
      <c r="L280" s="9">
        <v>0</v>
      </c>
      <c r="M280" s="32">
        <v>0</v>
      </c>
      <c r="N280" s="24">
        <v>1</v>
      </c>
      <c r="O280" s="10">
        <v>2</v>
      </c>
      <c r="P280" s="10">
        <v>1</v>
      </c>
      <c r="Q280" s="10">
        <v>0</v>
      </c>
      <c r="R280" s="14">
        <v>0</v>
      </c>
      <c r="S280" s="31">
        <v>0</v>
      </c>
      <c r="T280" s="9">
        <v>0</v>
      </c>
      <c r="U280" s="9">
        <v>0</v>
      </c>
      <c r="V280" s="32">
        <v>0</v>
      </c>
      <c r="W280" s="24">
        <v>0</v>
      </c>
      <c r="X280" s="10">
        <v>0</v>
      </c>
      <c r="Y280" s="10">
        <v>0</v>
      </c>
      <c r="Z280" s="10"/>
      <c r="AA280" s="14"/>
      <c r="AB280" s="39">
        <f t="shared" si="42"/>
        <v>5</v>
      </c>
      <c r="AC280" s="279"/>
    </row>
    <row r="281" spans="1:29" x14ac:dyDescent="0.25">
      <c r="A281" s="20" t="s">
        <v>13</v>
      </c>
      <c r="B281" s="11">
        <f t="shared" ref="B281:W281" si="43">SUM(B269:B280)</f>
        <v>7</v>
      </c>
      <c r="C281" s="11">
        <f t="shared" si="43"/>
        <v>5</v>
      </c>
      <c r="D281" s="11">
        <f t="shared" si="43"/>
        <v>15</v>
      </c>
      <c r="E281" s="11">
        <f t="shared" si="43"/>
        <v>29</v>
      </c>
      <c r="F281" s="11">
        <f t="shared" si="43"/>
        <v>24</v>
      </c>
      <c r="G281" s="11">
        <f t="shared" si="43"/>
        <v>15</v>
      </c>
      <c r="H281" s="11">
        <f t="shared" si="43"/>
        <v>15</v>
      </c>
      <c r="I281" s="11">
        <f t="shared" si="43"/>
        <v>11</v>
      </c>
      <c r="J281" s="11">
        <f t="shared" si="43"/>
        <v>11</v>
      </c>
      <c r="K281" s="11">
        <f t="shared" si="43"/>
        <v>10</v>
      </c>
      <c r="L281" s="11">
        <f t="shared" si="43"/>
        <v>19</v>
      </c>
      <c r="M281" s="11">
        <f t="shared" si="43"/>
        <v>11</v>
      </c>
      <c r="N281" s="11">
        <f t="shared" si="43"/>
        <v>12</v>
      </c>
      <c r="O281" s="11">
        <f t="shared" si="43"/>
        <v>11</v>
      </c>
      <c r="P281" s="11">
        <f t="shared" si="43"/>
        <v>15</v>
      </c>
      <c r="Q281" s="11">
        <f t="shared" si="43"/>
        <v>9</v>
      </c>
      <c r="R281" s="11">
        <f t="shared" si="43"/>
        <v>9</v>
      </c>
      <c r="S281" s="11">
        <f t="shared" si="43"/>
        <v>7</v>
      </c>
      <c r="T281" s="11">
        <f t="shared" si="43"/>
        <v>10</v>
      </c>
      <c r="U281" s="11">
        <f t="shared" si="43"/>
        <v>7</v>
      </c>
      <c r="V281" s="11">
        <f t="shared" si="43"/>
        <v>11</v>
      </c>
      <c r="W281" s="11">
        <f t="shared" si="43"/>
        <v>6</v>
      </c>
      <c r="X281" s="11">
        <f>SUM(X269:X280)</f>
        <v>7</v>
      </c>
      <c r="Y281" s="11">
        <f>SUM(Y269:Y280)</f>
        <v>11</v>
      </c>
      <c r="Z281" s="11"/>
      <c r="AA281" s="11"/>
      <c r="AB281" s="41">
        <f>SUM(AB269:AB280)</f>
        <v>287</v>
      </c>
      <c r="AC281" s="280"/>
    </row>
    <row r="286" spans="1:29" ht="23.25" x14ac:dyDescent="0.25">
      <c r="A286" s="270" t="s">
        <v>170</v>
      </c>
      <c r="B286" s="270"/>
      <c r="C286" s="270"/>
      <c r="D286" s="270"/>
      <c r="E286" s="270"/>
      <c r="F286" s="270"/>
      <c r="G286" s="270"/>
      <c r="H286" s="270"/>
      <c r="I286" s="270"/>
      <c r="J286" s="270"/>
      <c r="K286" s="270"/>
      <c r="L286" s="270"/>
      <c r="M286" s="270"/>
      <c r="N286" s="270"/>
      <c r="O286" s="270"/>
      <c r="P286" s="270"/>
      <c r="Q286" s="270"/>
      <c r="R286" s="270"/>
      <c r="S286" s="270"/>
      <c r="T286" s="270"/>
      <c r="U286" s="270"/>
      <c r="V286" s="270"/>
      <c r="W286" s="270"/>
      <c r="X286" s="270"/>
      <c r="Y286" s="270"/>
      <c r="Z286" s="270"/>
      <c r="AA286" s="270"/>
      <c r="AB286" s="270"/>
      <c r="AC286" s="270"/>
    </row>
    <row r="288" spans="1:29" x14ac:dyDescent="0.25">
      <c r="A288" s="15"/>
      <c r="B288" s="271" t="s">
        <v>1</v>
      </c>
      <c r="C288" s="272"/>
      <c r="D288" s="272"/>
      <c r="E288" s="273"/>
      <c r="F288" s="274" t="s">
        <v>2</v>
      </c>
      <c r="G288" s="272"/>
      <c r="H288" s="272"/>
      <c r="I288" s="275"/>
      <c r="J288" s="271" t="s">
        <v>3</v>
      </c>
      <c r="K288" s="272"/>
      <c r="L288" s="272"/>
      <c r="M288" s="273"/>
      <c r="N288" s="274" t="s">
        <v>4</v>
      </c>
      <c r="O288" s="272"/>
      <c r="P288" s="272"/>
      <c r="Q288" s="272"/>
      <c r="R288" s="275"/>
      <c r="S288" s="271" t="s">
        <v>5</v>
      </c>
      <c r="T288" s="272"/>
      <c r="U288" s="272"/>
      <c r="V288" s="273"/>
      <c r="W288" s="276" t="s">
        <v>6</v>
      </c>
      <c r="X288" s="277"/>
      <c r="Y288" s="277"/>
      <c r="Z288" s="277"/>
      <c r="AA288" s="277"/>
      <c r="AB288" s="4"/>
      <c r="AC288" s="278" t="s">
        <v>12</v>
      </c>
    </row>
    <row r="289" spans="1:29" x14ac:dyDescent="0.25">
      <c r="A289" s="16" t="s">
        <v>7</v>
      </c>
      <c r="B289" s="7">
        <v>1</v>
      </c>
      <c r="C289" s="8">
        <v>2</v>
      </c>
      <c r="D289" s="8">
        <v>3</v>
      </c>
      <c r="E289" s="26">
        <v>4</v>
      </c>
      <c r="F289" s="21">
        <v>5</v>
      </c>
      <c r="G289" s="8">
        <v>6</v>
      </c>
      <c r="H289" s="8">
        <v>7</v>
      </c>
      <c r="I289" s="34">
        <v>8</v>
      </c>
      <c r="J289" s="7">
        <v>9</v>
      </c>
      <c r="K289" s="8">
        <v>10</v>
      </c>
      <c r="L289" s="8">
        <v>11</v>
      </c>
      <c r="M289" s="26">
        <v>12</v>
      </c>
      <c r="N289" s="21">
        <v>13</v>
      </c>
      <c r="O289" s="8">
        <v>14</v>
      </c>
      <c r="P289" s="8">
        <v>15</v>
      </c>
      <c r="Q289" s="8">
        <v>16</v>
      </c>
      <c r="R289" s="34">
        <v>17</v>
      </c>
      <c r="S289" s="7">
        <v>18</v>
      </c>
      <c r="T289" s="8">
        <v>19</v>
      </c>
      <c r="U289" s="8">
        <v>20</v>
      </c>
      <c r="V289" s="26">
        <v>21</v>
      </c>
      <c r="W289" s="21">
        <v>22</v>
      </c>
      <c r="X289" s="8">
        <v>23</v>
      </c>
      <c r="Y289" s="8">
        <v>24</v>
      </c>
      <c r="Z289" s="8">
        <v>25</v>
      </c>
      <c r="AA289" s="34">
        <v>26</v>
      </c>
      <c r="AB289" s="37" t="s">
        <v>11</v>
      </c>
      <c r="AC289" s="279"/>
    </row>
    <row r="290" spans="1:29" x14ac:dyDescent="0.25">
      <c r="A290" s="17"/>
      <c r="B290" s="27"/>
      <c r="C290" s="5"/>
      <c r="D290" s="5"/>
      <c r="E290" s="28"/>
      <c r="F290" s="22"/>
      <c r="G290" s="6"/>
      <c r="H290" s="6"/>
      <c r="I290" s="13"/>
      <c r="J290" s="27"/>
      <c r="K290" s="5"/>
      <c r="L290" s="5"/>
      <c r="M290" s="28"/>
      <c r="N290" s="22"/>
      <c r="O290" s="6"/>
      <c r="P290" s="6"/>
      <c r="Q290" s="6"/>
      <c r="R290" s="13"/>
      <c r="S290" s="27"/>
      <c r="T290" s="5"/>
      <c r="U290" s="5"/>
      <c r="V290" s="28"/>
      <c r="W290" s="22"/>
      <c r="X290" s="6"/>
      <c r="Y290" s="6"/>
      <c r="Z290" s="6"/>
      <c r="AA290" s="13"/>
      <c r="AB290" s="38"/>
      <c r="AC290" s="279"/>
    </row>
    <row r="291" spans="1:29" x14ac:dyDescent="0.25">
      <c r="A291" s="18" t="s">
        <v>148</v>
      </c>
      <c r="B291" s="29"/>
      <c r="C291" s="2"/>
      <c r="D291" s="2"/>
      <c r="E291" s="30"/>
      <c r="F291" s="23"/>
      <c r="G291" s="3"/>
      <c r="H291" s="3"/>
      <c r="I291" s="35"/>
      <c r="J291" s="29"/>
      <c r="K291" s="2"/>
      <c r="L291" s="2"/>
      <c r="M291" s="30"/>
      <c r="N291" s="23"/>
      <c r="O291" s="3"/>
      <c r="P291" s="3"/>
      <c r="Q291" s="3"/>
      <c r="R291" s="35"/>
      <c r="S291" s="29"/>
      <c r="T291" s="2"/>
      <c r="U291" s="2"/>
      <c r="V291" s="30"/>
      <c r="W291" s="23"/>
      <c r="X291" s="3"/>
      <c r="Y291" s="3"/>
      <c r="Z291" s="3"/>
      <c r="AA291" s="35"/>
      <c r="AB291" s="39">
        <f>SUM(B291:AA291)</f>
        <v>0</v>
      </c>
      <c r="AC291" s="279"/>
    </row>
    <row r="292" spans="1:29" x14ac:dyDescent="0.25">
      <c r="A292" s="18" t="s">
        <v>148</v>
      </c>
      <c r="B292" s="29"/>
      <c r="C292" s="2"/>
      <c r="D292" s="2"/>
      <c r="E292" s="30"/>
      <c r="F292" s="23"/>
      <c r="G292" s="3"/>
      <c r="H292" s="3"/>
      <c r="I292" s="35"/>
      <c r="J292" s="29"/>
      <c r="K292" s="2"/>
      <c r="L292" s="2"/>
      <c r="M292" s="30"/>
      <c r="N292" s="23"/>
      <c r="O292" s="3"/>
      <c r="P292" s="3"/>
      <c r="Q292" s="3"/>
      <c r="R292" s="35"/>
      <c r="S292" s="29"/>
      <c r="T292" s="2"/>
      <c r="U292" s="2"/>
      <c r="V292" s="30"/>
      <c r="W292" s="23"/>
      <c r="X292" s="3"/>
      <c r="Y292" s="3"/>
      <c r="Z292" s="3"/>
      <c r="AA292" s="35"/>
      <c r="AB292" s="39">
        <f t="shared" ref="AB292:AB300" si="44">SUM(B292:AA292)</f>
        <v>0</v>
      </c>
      <c r="AC292" s="279"/>
    </row>
    <row r="293" spans="1:29" x14ac:dyDescent="0.25">
      <c r="A293" s="18" t="s">
        <v>148</v>
      </c>
      <c r="B293" s="29"/>
      <c r="C293" s="2"/>
      <c r="D293" s="2"/>
      <c r="E293" s="30"/>
      <c r="F293" s="23"/>
      <c r="G293" s="3"/>
      <c r="H293" s="3"/>
      <c r="I293" s="35"/>
      <c r="J293" s="29"/>
      <c r="K293" s="2"/>
      <c r="L293" s="2"/>
      <c r="M293" s="30"/>
      <c r="N293" s="23"/>
      <c r="O293" s="3"/>
      <c r="P293" s="3"/>
      <c r="Q293" s="3"/>
      <c r="R293" s="35"/>
      <c r="S293" s="29"/>
      <c r="T293" s="2"/>
      <c r="U293" s="2"/>
      <c r="V293" s="30"/>
      <c r="W293" s="23"/>
      <c r="X293" s="3"/>
      <c r="Y293" s="3"/>
      <c r="Z293" s="3"/>
      <c r="AA293" s="35"/>
      <c r="AB293" s="39">
        <f t="shared" si="44"/>
        <v>0</v>
      </c>
      <c r="AC293" s="279"/>
    </row>
    <row r="294" spans="1:29" x14ac:dyDescent="0.25">
      <c r="A294" s="18" t="s">
        <v>148</v>
      </c>
      <c r="B294" s="29"/>
      <c r="C294" s="2"/>
      <c r="D294" s="2"/>
      <c r="E294" s="30"/>
      <c r="F294" s="23"/>
      <c r="G294" s="3"/>
      <c r="H294" s="3"/>
      <c r="I294" s="35"/>
      <c r="J294" s="29"/>
      <c r="K294" s="2"/>
      <c r="L294" s="2"/>
      <c r="M294" s="30"/>
      <c r="N294" s="23"/>
      <c r="O294" s="3"/>
      <c r="P294" s="3"/>
      <c r="Q294" s="3"/>
      <c r="R294" s="35"/>
      <c r="S294" s="29"/>
      <c r="T294" s="2"/>
      <c r="U294" s="2"/>
      <c r="V294" s="30"/>
      <c r="W294" s="23"/>
      <c r="X294" s="3"/>
      <c r="Y294" s="3"/>
      <c r="Z294" s="3"/>
      <c r="AA294" s="35"/>
      <c r="AB294" s="39">
        <f t="shared" si="44"/>
        <v>0</v>
      </c>
      <c r="AC294" s="279"/>
    </row>
    <row r="295" spans="1:29" x14ac:dyDescent="0.25">
      <c r="A295" s="18" t="s">
        <v>148</v>
      </c>
      <c r="B295" s="29"/>
      <c r="C295" s="2"/>
      <c r="D295" s="2"/>
      <c r="E295" s="30"/>
      <c r="F295" s="23"/>
      <c r="G295" s="3"/>
      <c r="H295" s="3"/>
      <c r="I295" s="35"/>
      <c r="J295" s="29"/>
      <c r="K295" s="2"/>
      <c r="L295" s="2"/>
      <c r="M295" s="30"/>
      <c r="N295" s="23"/>
      <c r="O295" s="3"/>
      <c r="P295" s="3"/>
      <c r="Q295" s="3"/>
      <c r="R295" s="35"/>
      <c r="S295" s="29"/>
      <c r="T295" s="2"/>
      <c r="U295" s="2"/>
      <c r="V295" s="30"/>
      <c r="W295" s="23"/>
      <c r="X295" s="3"/>
      <c r="Y295" s="3"/>
      <c r="Z295" s="3"/>
      <c r="AA295" s="35"/>
      <c r="AB295" s="39">
        <f t="shared" si="44"/>
        <v>0</v>
      </c>
      <c r="AC295" s="279"/>
    </row>
    <row r="296" spans="1:29" x14ac:dyDescent="0.25">
      <c r="A296" s="18" t="s">
        <v>148</v>
      </c>
      <c r="B296" s="29"/>
      <c r="C296" s="2"/>
      <c r="D296" s="2"/>
      <c r="E296" s="30"/>
      <c r="F296" s="23"/>
      <c r="G296" s="3"/>
      <c r="H296" s="3"/>
      <c r="I296" s="35"/>
      <c r="J296" s="29"/>
      <c r="K296" s="2"/>
      <c r="L296" s="2"/>
      <c r="M296" s="30"/>
      <c r="N296" s="23"/>
      <c r="O296" s="3"/>
      <c r="P296" s="3"/>
      <c r="Q296" s="3"/>
      <c r="R296" s="35"/>
      <c r="S296" s="29"/>
      <c r="T296" s="2"/>
      <c r="U296" s="2"/>
      <c r="V296" s="30"/>
      <c r="W296" s="23"/>
      <c r="X296" s="3"/>
      <c r="Y296" s="3"/>
      <c r="Z296" s="3"/>
      <c r="AA296" s="35"/>
      <c r="AB296" s="39">
        <f t="shared" si="44"/>
        <v>0</v>
      </c>
      <c r="AC296" s="279"/>
    </row>
    <row r="297" spans="1:29" x14ac:dyDescent="0.25">
      <c r="A297" s="18" t="s">
        <v>148</v>
      </c>
      <c r="B297" s="29"/>
      <c r="C297" s="2"/>
      <c r="D297" s="2"/>
      <c r="E297" s="30"/>
      <c r="F297" s="23"/>
      <c r="G297" s="3"/>
      <c r="H297" s="3"/>
      <c r="I297" s="35"/>
      <c r="J297" s="29"/>
      <c r="K297" s="2"/>
      <c r="L297" s="2"/>
      <c r="M297" s="30"/>
      <c r="N297" s="23"/>
      <c r="O297" s="3"/>
      <c r="P297" s="3"/>
      <c r="Q297" s="3"/>
      <c r="R297" s="35"/>
      <c r="S297" s="29"/>
      <c r="T297" s="2"/>
      <c r="U297" s="2"/>
      <c r="V297" s="30"/>
      <c r="W297" s="23"/>
      <c r="X297" s="3"/>
      <c r="Y297" s="3"/>
      <c r="Z297" s="3"/>
      <c r="AA297" s="35"/>
      <c r="AB297" s="39">
        <f t="shared" si="44"/>
        <v>0</v>
      </c>
      <c r="AC297" s="279"/>
    </row>
    <row r="298" spans="1:29" x14ac:dyDescent="0.25">
      <c r="A298" s="18" t="s">
        <v>148</v>
      </c>
      <c r="B298" s="29"/>
      <c r="C298" s="2"/>
      <c r="D298" s="2"/>
      <c r="E298" s="30"/>
      <c r="F298" s="23"/>
      <c r="G298" s="3"/>
      <c r="H298" s="3"/>
      <c r="I298" s="35"/>
      <c r="J298" s="29"/>
      <c r="K298" s="2"/>
      <c r="L298" s="2"/>
      <c r="M298" s="30"/>
      <c r="N298" s="23"/>
      <c r="O298" s="3"/>
      <c r="P298" s="3"/>
      <c r="Q298" s="3"/>
      <c r="R298" s="35"/>
      <c r="S298" s="29"/>
      <c r="T298" s="2"/>
      <c r="U298" s="2"/>
      <c r="V298" s="30"/>
      <c r="W298" s="23"/>
      <c r="X298" s="3"/>
      <c r="Y298" s="3"/>
      <c r="Z298" s="3"/>
      <c r="AA298" s="35"/>
      <c r="AB298" s="39">
        <f t="shared" si="44"/>
        <v>0</v>
      </c>
      <c r="AC298" s="279"/>
    </row>
    <row r="299" spans="1:29" x14ac:dyDescent="0.25">
      <c r="A299" s="18" t="s">
        <v>148</v>
      </c>
      <c r="B299" s="31"/>
      <c r="C299" s="9"/>
      <c r="D299" s="9"/>
      <c r="E299" s="32"/>
      <c r="F299" s="24"/>
      <c r="G299" s="10"/>
      <c r="H299" s="10"/>
      <c r="I299" s="14"/>
      <c r="J299" s="31"/>
      <c r="K299" s="9"/>
      <c r="L299" s="9"/>
      <c r="M299" s="32"/>
      <c r="N299" s="24"/>
      <c r="O299" s="10"/>
      <c r="P299" s="10"/>
      <c r="Q299" s="10"/>
      <c r="R299" s="14"/>
      <c r="S299" s="31"/>
      <c r="T299" s="9"/>
      <c r="U299" s="2"/>
      <c r="V299" s="32"/>
      <c r="W299" s="24"/>
      <c r="X299" s="10"/>
      <c r="Y299" s="10"/>
      <c r="Z299" s="3"/>
      <c r="AA299" s="14"/>
      <c r="AB299" s="39">
        <f t="shared" si="44"/>
        <v>0</v>
      </c>
      <c r="AC299" s="279"/>
    </row>
    <row r="300" spans="1:29" x14ac:dyDescent="0.25">
      <c r="A300" s="18" t="s">
        <v>148</v>
      </c>
      <c r="B300" s="31"/>
      <c r="C300" s="9"/>
      <c r="D300" s="9"/>
      <c r="E300" s="32"/>
      <c r="F300" s="24"/>
      <c r="G300" s="10"/>
      <c r="H300" s="10"/>
      <c r="I300" s="14"/>
      <c r="J300" s="31"/>
      <c r="K300" s="9"/>
      <c r="L300" s="9"/>
      <c r="M300" s="32"/>
      <c r="N300" s="24"/>
      <c r="O300" s="10"/>
      <c r="P300" s="10"/>
      <c r="Q300" s="10"/>
      <c r="R300" s="14"/>
      <c r="S300" s="31"/>
      <c r="T300" s="9"/>
      <c r="U300" s="9"/>
      <c r="V300" s="32"/>
      <c r="W300" s="24"/>
      <c r="X300" s="10"/>
      <c r="Y300" s="10"/>
      <c r="Z300" s="10"/>
      <c r="AA300" s="14"/>
      <c r="AB300" s="42">
        <f t="shared" si="44"/>
        <v>0</v>
      </c>
      <c r="AC300" s="279"/>
    </row>
    <row r="301" spans="1:29" x14ac:dyDescent="0.25">
      <c r="A301" s="19"/>
      <c r="B301" s="31"/>
      <c r="C301" s="9"/>
      <c r="D301" s="9"/>
      <c r="E301" s="32"/>
      <c r="F301" s="24"/>
      <c r="G301" s="10"/>
      <c r="H301" s="10"/>
      <c r="I301" s="14"/>
      <c r="J301" s="31"/>
      <c r="K301" s="9"/>
      <c r="L301" s="9"/>
      <c r="M301" s="32"/>
      <c r="N301" s="24"/>
      <c r="O301" s="10"/>
      <c r="P301" s="10"/>
      <c r="Q301" s="10"/>
      <c r="R301" s="14"/>
      <c r="S301" s="31"/>
      <c r="T301" s="9"/>
      <c r="U301" s="9"/>
      <c r="V301" s="32"/>
      <c r="W301" s="24"/>
      <c r="X301" s="10"/>
      <c r="Y301" s="10"/>
      <c r="Z301" s="10"/>
      <c r="AA301" s="14"/>
      <c r="AB301" s="40"/>
      <c r="AC301" s="279"/>
    </row>
    <row r="302" spans="1:29" x14ac:dyDescent="0.25">
      <c r="A302" s="20" t="s">
        <v>13</v>
      </c>
      <c r="B302" s="11">
        <f>SUM(B291:B300)</f>
        <v>0</v>
      </c>
      <c r="C302" s="11">
        <f t="shared" ref="C302:Q302" si="45">SUM(C291:C300)</f>
        <v>0</v>
      </c>
      <c r="D302" s="11">
        <f t="shared" si="45"/>
        <v>0</v>
      </c>
      <c r="E302" s="11">
        <f t="shared" si="45"/>
        <v>0</v>
      </c>
      <c r="F302" s="11">
        <f t="shared" si="45"/>
        <v>0</v>
      </c>
      <c r="G302" s="11">
        <f t="shared" si="45"/>
        <v>0</v>
      </c>
      <c r="H302" s="11">
        <f t="shared" si="45"/>
        <v>0</v>
      </c>
      <c r="I302" s="11">
        <f t="shared" si="45"/>
        <v>0</v>
      </c>
      <c r="J302" s="11">
        <f t="shared" si="45"/>
        <v>0</v>
      </c>
      <c r="K302" s="11">
        <f t="shared" si="45"/>
        <v>0</v>
      </c>
      <c r="L302" s="11">
        <f t="shared" si="45"/>
        <v>0</v>
      </c>
      <c r="M302" s="11">
        <f t="shared" si="45"/>
        <v>0</v>
      </c>
      <c r="N302" s="11">
        <f t="shared" si="45"/>
        <v>0</v>
      </c>
      <c r="O302" s="11">
        <f t="shared" si="45"/>
        <v>0</v>
      </c>
      <c r="P302" s="11">
        <f t="shared" si="45"/>
        <v>0</v>
      </c>
      <c r="Q302" s="11">
        <f t="shared" si="45"/>
        <v>0</v>
      </c>
      <c r="R302" s="11">
        <f>SUM(R291:R300)</f>
        <v>0</v>
      </c>
      <c r="S302" s="11">
        <f t="shared" ref="S302:AA302" si="46">SUM(S291:S300)</f>
        <v>0</v>
      </c>
      <c r="T302" s="11">
        <f t="shared" si="46"/>
        <v>0</v>
      </c>
      <c r="U302" s="11">
        <f t="shared" si="46"/>
        <v>0</v>
      </c>
      <c r="V302" s="11">
        <f t="shared" si="46"/>
        <v>0</v>
      </c>
      <c r="W302" s="11">
        <f t="shared" si="46"/>
        <v>0</v>
      </c>
      <c r="X302" s="11">
        <f t="shared" si="46"/>
        <v>0</v>
      </c>
      <c r="Y302" s="11">
        <f t="shared" si="46"/>
        <v>0</v>
      </c>
      <c r="Z302" s="11">
        <f t="shared" si="46"/>
        <v>0</v>
      </c>
      <c r="AA302" s="11">
        <f t="shared" si="46"/>
        <v>0</v>
      </c>
      <c r="AB302" s="41">
        <f>SUM(AB291:AB300)</f>
        <v>0</v>
      </c>
      <c r="AC302" s="280"/>
    </row>
    <row r="304" spans="1:29" x14ac:dyDescent="0.25">
      <c r="A304" s="15"/>
      <c r="B304" s="271" t="s">
        <v>14</v>
      </c>
      <c r="C304" s="272"/>
      <c r="D304" s="272"/>
      <c r="E304" s="273"/>
      <c r="F304" s="274" t="s">
        <v>15</v>
      </c>
      <c r="G304" s="272"/>
      <c r="H304" s="272"/>
      <c r="I304" s="275"/>
      <c r="J304" s="271" t="s">
        <v>16</v>
      </c>
      <c r="K304" s="272"/>
      <c r="L304" s="272"/>
      <c r="M304" s="273"/>
      <c r="N304" s="274" t="s">
        <v>17</v>
      </c>
      <c r="O304" s="272"/>
      <c r="P304" s="272"/>
      <c r="Q304" s="272"/>
      <c r="R304" s="275"/>
      <c r="S304" s="271" t="s">
        <v>18</v>
      </c>
      <c r="T304" s="272"/>
      <c r="U304" s="272"/>
      <c r="V304" s="273"/>
      <c r="W304" s="274" t="s">
        <v>19</v>
      </c>
      <c r="X304" s="272"/>
      <c r="Y304" s="272"/>
      <c r="Z304" s="272"/>
      <c r="AA304" s="275"/>
      <c r="AB304" s="4"/>
      <c r="AC304" s="278" t="s">
        <v>20</v>
      </c>
    </row>
    <row r="305" spans="1:29" x14ac:dyDescent="0.25">
      <c r="A305" s="16" t="s">
        <v>7</v>
      </c>
      <c r="B305" s="7">
        <v>27</v>
      </c>
      <c r="C305" s="8">
        <v>28</v>
      </c>
      <c r="D305" s="8">
        <v>29</v>
      </c>
      <c r="E305" s="26">
        <v>30</v>
      </c>
      <c r="F305" s="21">
        <v>31</v>
      </c>
      <c r="G305" s="8">
        <v>32</v>
      </c>
      <c r="H305" s="8">
        <v>33</v>
      </c>
      <c r="I305" s="34">
        <v>34</v>
      </c>
      <c r="J305" s="7">
        <v>35</v>
      </c>
      <c r="K305" s="8">
        <v>36</v>
      </c>
      <c r="L305" s="8">
        <v>37</v>
      </c>
      <c r="M305" s="26">
        <v>38</v>
      </c>
      <c r="N305" s="21">
        <v>39</v>
      </c>
      <c r="O305" s="8">
        <v>40</v>
      </c>
      <c r="P305" s="8">
        <v>41</v>
      </c>
      <c r="Q305" s="8">
        <v>42</v>
      </c>
      <c r="R305" s="34">
        <v>43</v>
      </c>
      <c r="S305" s="7">
        <v>44</v>
      </c>
      <c r="T305" s="8">
        <v>45</v>
      </c>
      <c r="U305" s="8">
        <v>46</v>
      </c>
      <c r="V305" s="26">
        <v>47</v>
      </c>
      <c r="W305" s="21">
        <v>48</v>
      </c>
      <c r="X305" s="8">
        <v>49</v>
      </c>
      <c r="Y305" s="8">
        <v>50</v>
      </c>
      <c r="Z305" s="8">
        <v>51</v>
      </c>
      <c r="AA305" s="34">
        <v>52</v>
      </c>
      <c r="AB305" s="37" t="s">
        <v>11</v>
      </c>
      <c r="AC305" s="279"/>
    </row>
    <row r="306" spans="1:29" x14ac:dyDescent="0.25">
      <c r="A306" s="17"/>
      <c r="B306" s="27"/>
      <c r="C306" s="5"/>
      <c r="D306" s="5"/>
      <c r="E306" s="28"/>
      <c r="F306" s="22"/>
      <c r="G306" s="6"/>
      <c r="H306" s="6"/>
      <c r="I306" s="13"/>
      <c r="J306" s="27"/>
      <c r="K306" s="5"/>
      <c r="L306" s="5"/>
      <c r="M306" s="28"/>
      <c r="N306" s="22"/>
      <c r="O306" s="6"/>
      <c r="P306" s="6"/>
      <c r="Q306" s="6"/>
      <c r="R306" s="13"/>
      <c r="S306" s="27"/>
      <c r="T306" s="5"/>
      <c r="U306" s="5"/>
      <c r="V306" s="28"/>
      <c r="W306" s="22"/>
      <c r="X306" s="6"/>
      <c r="Y306" s="6"/>
      <c r="Z306" s="6"/>
      <c r="AA306" s="13"/>
      <c r="AB306" s="38"/>
      <c r="AC306" s="279"/>
    </row>
    <row r="307" spans="1:29" x14ac:dyDescent="0.25">
      <c r="A307" s="18" t="s">
        <v>148</v>
      </c>
      <c r="B307" s="29"/>
      <c r="C307" s="2"/>
      <c r="D307" s="2"/>
      <c r="E307" s="30"/>
      <c r="F307" s="23"/>
      <c r="G307" s="3"/>
      <c r="H307" s="3"/>
      <c r="I307" s="35"/>
      <c r="J307" s="29"/>
      <c r="K307" s="2"/>
      <c r="L307" s="2"/>
      <c r="M307" s="30"/>
      <c r="N307" s="23"/>
      <c r="O307" s="3"/>
      <c r="P307" s="3"/>
      <c r="Q307" s="3"/>
      <c r="R307" s="35"/>
      <c r="S307" s="29"/>
      <c r="T307" s="2"/>
      <c r="U307" s="2"/>
      <c r="V307" s="30"/>
      <c r="W307" s="23"/>
      <c r="X307" s="3"/>
      <c r="Y307" s="3"/>
      <c r="Z307" s="3"/>
      <c r="AA307" s="35"/>
      <c r="AB307" s="39">
        <f>SUM(B307:AA307)</f>
        <v>0</v>
      </c>
      <c r="AC307" s="279"/>
    </row>
    <row r="308" spans="1:29" x14ac:dyDescent="0.25">
      <c r="A308" s="18" t="s">
        <v>148</v>
      </c>
      <c r="B308" s="29"/>
      <c r="C308" s="2"/>
      <c r="D308" s="2"/>
      <c r="E308" s="30"/>
      <c r="F308" s="23"/>
      <c r="G308" s="3"/>
      <c r="H308" s="3"/>
      <c r="I308" s="35"/>
      <c r="J308" s="29"/>
      <c r="K308" s="2"/>
      <c r="L308" s="2"/>
      <c r="M308" s="30"/>
      <c r="N308" s="23"/>
      <c r="O308" s="3"/>
      <c r="P308" s="3"/>
      <c r="Q308" s="3"/>
      <c r="R308" s="35"/>
      <c r="S308" s="29"/>
      <c r="T308" s="2"/>
      <c r="U308" s="2"/>
      <c r="V308" s="30"/>
      <c r="W308" s="23"/>
      <c r="X308" s="3"/>
      <c r="Y308" s="3"/>
      <c r="Z308" s="3"/>
      <c r="AA308" s="35"/>
      <c r="AB308" s="39">
        <f t="shared" ref="AB308:AB316" si="47">SUM(B308:AA308)</f>
        <v>0</v>
      </c>
      <c r="AC308" s="279"/>
    </row>
    <row r="309" spans="1:29" x14ac:dyDescent="0.25">
      <c r="A309" s="18" t="s">
        <v>148</v>
      </c>
      <c r="B309" s="29"/>
      <c r="C309" s="2"/>
      <c r="D309" s="2"/>
      <c r="E309" s="30"/>
      <c r="F309" s="23"/>
      <c r="G309" s="3"/>
      <c r="H309" s="3"/>
      <c r="I309" s="35"/>
      <c r="J309" s="29"/>
      <c r="K309" s="2"/>
      <c r="L309" s="2"/>
      <c r="M309" s="30"/>
      <c r="N309" s="23"/>
      <c r="O309" s="3"/>
      <c r="P309" s="3"/>
      <c r="Q309" s="3"/>
      <c r="R309" s="35"/>
      <c r="S309" s="29"/>
      <c r="T309" s="2"/>
      <c r="U309" s="2"/>
      <c r="V309" s="30"/>
      <c r="W309" s="23"/>
      <c r="X309" s="3"/>
      <c r="Y309" s="3"/>
      <c r="Z309" s="3"/>
      <c r="AA309" s="35"/>
      <c r="AB309" s="39">
        <f t="shared" si="47"/>
        <v>0</v>
      </c>
      <c r="AC309" s="279"/>
    </row>
    <row r="310" spans="1:29" x14ac:dyDescent="0.25">
      <c r="A310" s="18" t="s">
        <v>148</v>
      </c>
      <c r="B310" s="29"/>
      <c r="C310" s="2"/>
      <c r="D310" s="2"/>
      <c r="E310" s="30"/>
      <c r="F310" s="23"/>
      <c r="G310" s="3"/>
      <c r="H310" s="3"/>
      <c r="I310" s="35"/>
      <c r="J310" s="29"/>
      <c r="K310" s="2"/>
      <c r="L310" s="2"/>
      <c r="M310" s="30"/>
      <c r="N310" s="23"/>
      <c r="O310" s="3"/>
      <c r="P310" s="3"/>
      <c r="Q310" s="3"/>
      <c r="R310" s="35"/>
      <c r="S310" s="29"/>
      <c r="T310" s="2"/>
      <c r="U310" s="2"/>
      <c r="V310" s="30"/>
      <c r="W310" s="23"/>
      <c r="X310" s="3"/>
      <c r="Y310" s="3"/>
      <c r="Z310" s="3"/>
      <c r="AA310" s="35"/>
      <c r="AB310" s="39">
        <f t="shared" si="47"/>
        <v>0</v>
      </c>
      <c r="AC310" s="279"/>
    </row>
    <row r="311" spans="1:29" x14ac:dyDescent="0.25">
      <c r="A311" s="18" t="s">
        <v>148</v>
      </c>
      <c r="B311" s="29"/>
      <c r="C311" s="2"/>
      <c r="D311" s="2"/>
      <c r="E311" s="30"/>
      <c r="F311" s="23"/>
      <c r="G311" s="3"/>
      <c r="H311" s="3"/>
      <c r="I311" s="35"/>
      <c r="J311" s="29"/>
      <c r="K311" s="2"/>
      <c r="L311" s="2"/>
      <c r="M311" s="30"/>
      <c r="N311" s="23"/>
      <c r="O311" s="3"/>
      <c r="P311" s="3"/>
      <c r="Q311" s="3"/>
      <c r="R311" s="35"/>
      <c r="S311" s="29"/>
      <c r="T311" s="2"/>
      <c r="U311" s="2"/>
      <c r="V311" s="30"/>
      <c r="W311" s="23"/>
      <c r="X311" s="3"/>
      <c r="Y311" s="3"/>
      <c r="Z311" s="3"/>
      <c r="AA311" s="35"/>
      <c r="AB311" s="39">
        <f t="shared" si="47"/>
        <v>0</v>
      </c>
      <c r="AC311" s="279"/>
    </row>
    <row r="312" spans="1:29" x14ac:dyDescent="0.25">
      <c r="A312" s="18" t="s">
        <v>148</v>
      </c>
      <c r="B312" s="29"/>
      <c r="C312" s="2"/>
      <c r="D312" s="2"/>
      <c r="E312" s="30"/>
      <c r="F312" s="23"/>
      <c r="G312" s="3"/>
      <c r="H312" s="3"/>
      <c r="I312" s="35"/>
      <c r="J312" s="29"/>
      <c r="K312" s="2"/>
      <c r="L312" s="2"/>
      <c r="M312" s="30"/>
      <c r="N312" s="23"/>
      <c r="O312" s="3"/>
      <c r="P312" s="3"/>
      <c r="Q312" s="3"/>
      <c r="R312" s="35"/>
      <c r="S312" s="29"/>
      <c r="T312" s="2"/>
      <c r="U312" s="2"/>
      <c r="V312" s="30"/>
      <c r="W312" s="23"/>
      <c r="X312" s="3"/>
      <c r="Y312" s="3"/>
      <c r="Z312" s="3"/>
      <c r="AA312" s="35"/>
      <c r="AB312" s="39">
        <f t="shared" si="47"/>
        <v>0</v>
      </c>
      <c r="AC312" s="279"/>
    </row>
    <row r="313" spans="1:29" x14ac:dyDescent="0.25">
      <c r="A313" s="18" t="s">
        <v>148</v>
      </c>
      <c r="B313" s="29"/>
      <c r="C313" s="2"/>
      <c r="D313" s="2"/>
      <c r="E313" s="30"/>
      <c r="F313" s="23"/>
      <c r="G313" s="3"/>
      <c r="H313" s="3"/>
      <c r="I313" s="35"/>
      <c r="J313" s="29"/>
      <c r="K313" s="2"/>
      <c r="L313" s="2"/>
      <c r="M313" s="30"/>
      <c r="N313" s="23"/>
      <c r="O313" s="3"/>
      <c r="P313" s="3"/>
      <c r="Q313" s="3"/>
      <c r="R313" s="35"/>
      <c r="S313" s="29"/>
      <c r="T313" s="2"/>
      <c r="U313" s="2"/>
      <c r="V313" s="30"/>
      <c r="W313" s="23"/>
      <c r="X313" s="3"/>
      <c r="Y313" s="3"/>
      <c r="Z313" s="3"/>
      <c r="AA313" s="35"/>
      <c r="AB313" s="39">
        <f t="shared" si="47"/>
        <v>0</v>
      </c>
      <c r="AC313" s="279"/>
    </row>
    <row r="314" spans="1:29" x14ac:dyDescent="0.25">
      <c r="A314" s="18" t="s">
        <v>148</v>
      </c>
      <c r="B314" s="29"/>
      <c r="C314" s="2"/>
      <c r="D314" s="2"/>
      <c r="E314" s="30"/>
      <c r="F314" s="23"/>
      <c r="G314" s="3"/>
      <c r="H314" s="3"/>
      <c r="I314" s="35"/>
      <c r="J314" s="29"/>
      <c r="K314" s="2"/>
      <c r="L314" s="2"/>
      <c r="M314" s="30"/>
      <c r="N314" s="23"/>
      <c r="O314" s="3"/>
      <c r="P314" s="3"/>
      <c r="Q314" s="3"/>
      <c r="R314" s="35"/>
      <c r="S314" s="29"/>
      <c r="T314" s="2"/>
      <c r="U314" s="2"/>
      <c r="V314" s="30"/>
      <c r="W314" s="23"/>
      <c r="X314" s="3"/>
      <c r="Y314" s="3"/>
      <c r="Z314" s="3"/>
      <c r="AA314" s="35"/>
      <c r="AB314" s="39">
        <f t="shared" si="47"/>
        <v>0</v>
      </c>
      <c r="AC314" s="279"/>
    </row>
    <row r="315" spans="1:29" x14ac:dyDescent="0.25">
      <c r="A315" s="18" t="s">
        <v>148</v>
      </c>
      <c r="B315" s="29"/>
      <c r="C315" s="2"/>
      <c r="D315" s="2"/>
      <c r="E315" s="30"/>
      <c r="F315" s="23"/>
      <c r="G315" s="3"/>
      <c r="H315" s="3"/>
      <c r="I315" s="35"/>
      <c r="J315" s="29"/>
      <c r="K315" s="2"/>
      <c r="L315" s="2"/>
      <c r="M315" s="30"/>
      <c r="N315" s="23"/>
      <c r="O315" s="3"/>
      <c r="P315" s="3"/>
      <c r="Q315" s="3"/>
      <c r="R315" s="35"/>
      <c r="S315" s="29"/>
      <c r="T315" s="2"/>
      <c r="U315" s="2"/>
      <c r="V315" s="30"/>
      <c r="W315" s="23"/>
      <c r="X315" s="3"/>
      <c r="Y315" s="3"/>
      <c r="Z315" s="3"/>
      <c r="AA315" s="35"/>
      <c r="AB315" s="39">
        <f t="shared" si="47"/>
        <v>0</v>
      </c>
      <c r="AC315" s="279"/>
    </row>
    <row r="316" spans="1:29" x14ac:dyDescent="0.25">
      <c r="A316" s="18" t="s">
        <v>148</v>
      </c>
      <c r="B316" s="29"/>
      <c r="C316" s="2"/>
      <c r="D316" s="2"/>
      <c r="E316" s="30"/>
      <c r="F316" s="23"/>
      <c r="G316" s="3"/>
      <c r="H316" s="3"/>
      <c r="I316" s="35"/>
      <c r="J316" s="29"/>
      <c r="K316" s="2"/>
      <c r="L316" s="2"/>
      <c r="M316" s="30"/>
      <c r="N316" s="23"/>
      <c r="O316" s="3"/>
      <c r="P316" s="3"/>
      <c r="Q316" s="3"/>
      <c r="R316" s="35"/>
      <c r="S316" s="29"/>
      <c r="T316" s="2"/>
      <c r="U316" s="2"/>
      <c r="V316" s="30"/>
      <c r="W316" s="23"/>
      <c r="X316" s="3"/>
      <c r="Y316" s="3"/>
      <c r="Z316" s="3"/>
      <c r="AA316" s="35"/>
      <c r="AB316" s="39">
        <f t="shared" si="47"/>
        <v>0</v>
      </c>
      <c r="AC316" s="279"/>
    </row>
    <row r="317" spans="1:29" x14ac:dyDescent="0.25">
      <c r="A317" s="19"/>
      <c r="B317" s="31"/>
      <c r="C317" s="9"/>
      <c r="D317" s="9"/>
      <c r="E317" s="32"/>
      <c r="F317" s="24"/>
      <c r="G317" s="10"/>
      <c r="H317" s="10"/>
      <c r="I317" s="14"/>
      <c r="J317" s="31"/>
      <c r="K317" s="9"/>
      <c r="L317" s="9"/>
      <c r="M317" s="32"/>
      <c r="N317" s="24"/>
      <c r="O317" s="10"/>
      <c r="P317" s="10"/>
      <c r="Q317" s="10"/>
      <c r="R317" s="14"/>
      <c r="S317" s="31"/>
      <c r="T317" s="9"/>
      <c r="U317" s="9"/>
      <c r="V317" s="32"/>
      <c r="W317" s="24"/>
      <c r="X317" s="10"/>
      <c r="Y317" s="10"/>
      <c r="Z317" s="10"/>
      <c r="AA317" s="14"/>
      <c r="AB317" s="40"/>
      <c r="AC317" s="279"/>
    </row>
    <row r="318" spans="1:29" x14ac:dyDescent="0.25">
      <c r="A318" s="20" t="s">
        <v>13</v>
      </c>
      <c r="B318" s="11">
        <f>SUM(B307:B316)</f>
        <v>0</v>
      </c>
      <c r="C318" s="11">
        <f t="shared" ref="C318:AA318" si="48">SUM(C307:C316)</f>
        <v>0</v>
      </c>
      <c r="D318" s="11">
        <f t="shared" si="48"/>
        <v>0</v>
      </c>
      <c r="E318" s="11">
        <f t="shared" si="48"/>
        <v>0</v>
      </c>
      <c r="F318" s="11">
        <f t="shared" si="48"/>
        <v>0</v>
      </c>
      <c r="G318" s="11">
        <f t="shared" si="48"/>
        <v>0</v>
      </c>
      <c r="H318" s="11">
        <f t="shared" si="48"/>
        <v>0</v>
      </c>
      <c r="I318" s="11">
        <f t="shared" si="48"/>
        <v>0</v>
      </c>
      <c r="J318" s="11">
        <f t="shared" si="48"/>
        <v>0</v>
      </c>
      <c r="K318" s="11">
        <f t="shared" si="48"/>
        <v>0</v>
      </c>
      <c r="L318" s="11">
        <f t="shared" si="48"/>
        <v>0</v>
      </c>
      <c r="M318" s="11">
        <f t="shared" si="48"/>
        <v>0</v>
      </c>
      <c r="N318" s="11">
        <f t="shared" si="48"/>
        <v>0</v>
      </c>
      <c r="O318" s="11">
        <f t="shared" si="48"/>
        <v>0</v>
      </c>
      <c r="P318" s="11">
        <f t="shared" si="48"/>
        <v>0</v>
      </c>
      <c r="Q318" s="11">
        <f t="shared" si="48"/>
        <v>0</v>
      </c>
      <c r="R318" s="11">
        <f t="shared" si="48"/>
        <v>0</v>
      </c>
      <c r="S318" s="11">
        <f t="shared" si="48"/>
        <v>0</v>
      </c>
      <c r="T318" s="11">
        <f t="shared" si="48"/>
        <v>0</v>
      </c>
      <c r="U318" s="11">
        <f t="shared" si="48"/>
        <v>0</v>
      </c>
      <c r="V318" s="11">
        <f t="shared" si="48"/>
        <v>0</v>
      </c>
      <c r="W318" s="11">
        <f t="shared" si="48"/>
        <v>0</v>
      </c>
      <c r="X318" s="11">
        <f t="shared" si="48"/>
        <v>0</v>
      </c>
      <c r="Y318" s="11">
        <f t="shared" si="48"/>
        <v>0</v>
      </c>
      <c r="Z318" s="11">
        <f t="shared" si="48"/>
        <v>0</v>
      </c>
      <c r="AA318" s="11">
        <f t="shared" si="48"/>
        <v>0</v>
      </c>
      <c r="AB318" s="41">
        <f>SUM(AB307:AB316)</f>
        <v>0</v>
      </c>
      <c r="AC318" s="280"/>
    </row>
    <row r="323" spans="1:29" ht="23.25" x14ac:dyDescent="0.25">
      <c r="A323" s="270" t="s">
        <v>171</v>
      </c>
      <c r="B323" s="270"/>
      <c r="C323" s="270"/>
      <c r="D323" s="270"/>
      <c r="E323" s="270"/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270"/>
      <c r="W323" s="270"/>
      <c r="X323" s="270"/>
      <c r="Y323" s="270"/>
      <c r="Z323" s="270"/>
      <c r="AA323" s="270"/>
      <c r="AB323" s="270"/>
      <c r="AC323" s="270"/>
    </row>
    <row r="325" spans="1:29" x14ac:dyDescent="0.25">
      <c r="A325" s="15"/>
      <c r="B325" s="271" t="s">
        <v>1</v>
      </c>
      <c r="C325" s="272"/>
      <c r="D325" s="272"/>
      <c r="E325" s="273"/>
      <c r="F325" s="274" t="s">
        <v>2</v>
      </c>
      <c r="G325" s="272"/>
      <c r="H325" s="272"/>
      <c r="I325" s="275"/>
      <c r="J325" s="271" t="s">
        <v>3</v>
      </c>
      <c r="K325" s="272"/>
      <c r="L325" s="272"/>
      <c r="M325" s="273"/>
      <c r="N325" s="274" t="s">
        <v>4</v>
      </c>
      <c r="O325" s="272"/>
      <c r="P325" s="272"/>
      <c r="Q325" s="272"/>
      <c r="R325" s="275"/>
      <c r="S325" s="271" t="s">
        <v>5</v>
      </c>
      <c r="T325" s="272"/>
      <c r="U325" s="272"/>
      <c r="V325" s="273"/>
      <c r="W325" s="276" t="s">
        <v>6</v>
      </c>
      <c r="X325" s="277"/>
      <c r="Y325" s="277"/>
      <c r="Z325" s="277"/>
      <c r="AA325" s="277"/>
      <c r="AB325" s="4"/>
      <c r="AC325" s="278" t="s">
        <v>12</v>
      </c>
    </row>
    <row r="326" spans="1:29" x14ac:dyDescent="0.25">
      <c r="A326" s="16" t="s">
        <v>7</v>
      </c>
      <c r="B326" s="7">
        <v>1</v>
      </c>
      <c r="C326" s="8">
        <v>2</v>
      </c>
      <c r="D326" s="8">
        <v>3</v>
      </c>
      <c r="E326" s="26">
        <v>4</v>
      </c>
      <c r="F326" s="21">
        <v>5</v>
      </c>
      <c r="G326" s="8">
        <v>6</v>
      </c>
      <c r="H326" s="8">
        <v>7</v>
      </c>
      <c r="I326" s="34">
        <v>8</v>
      </c>
      <c r="J326" s="7">
        <v>9</v>
      </c>
      <c r="K326" s="8">
        <v>10</v>
      </c>
      <c r="L326" s="8">
        <v>11</v>
      </c>
      <c r="M326" s="26">
        <v>12</v>
      </c>
      <c r="N326" s="21">
        <v>13</v>
      </c>
      <c r="O326" s="8">
        <v>14</v>
      </c>
      <c r="P326" s="8">
        <v>15</v>
      </c>
      <c r="Q326" s="8">
        <v>16</v>
      </c>
      <c r="R326" s="34">
        <v>17</v>
      </c>
      <c r="S326" s="7">
        <v>18</v>
      </c>
      <c r="T326" s="8">
        <v>19</v>
      </c>
      <c r="U326" s="8">
        <v>20</v>
      </c>
      <c r="V326" s="26">
        <v>21</v>
      </c>
      <c r="W326" s="21">
        <v>22</v>
      </c>
      <c r="X326" s="8">
        <v>23</v>
      </c>
      <c r="Y326" s="8">
        <v>24</v>
      </c>
      <c r="Z326" s="8">
        <v>25</v>
      </c>
      <c r="AA326" s="34">
        <v>26</v>
      </c>
      <c r="AB326" s="37" t="s">
        <v>11</v>
      </c>
      <c r="AC326" s="279"/>
    </row>
    <row r="327" spans="1:29" x14ac:dyDescent="0.25">
      <c r="A327" s="17"/>
      <c r="B327" s="27"/>
      <c r="C327" s="5"/>
      <c r="D327" s="5"/>
      <c r="E327" s="28"/>
      <c r="F327" s="22"/>
      <c r="G327" s="6"/>
      <c r="H327" s="6"/>
      <c r="I327" s="13"/>
      <c r="J327" s="27"/>
      <c r="K327" s="5"/>
      <c r="L327" s="5"/>
      <c r="M327" s="28"/>
      <c r="N327" s="22"/>
      <c r="O327" s="6"/>
      <c r="P327" s="6"/>
      <c r="Q327" s="6"/>
      <c r="R327" s="13"/>
      <c r="S327" s="27"/>
      <c r="T327" s="5"/>
      <c r="U327" s="5"/>
      <c r="V327" s="28"/>
      <c r="W327" s="22"/>
      <c r="X327" s="6"/>
      <c r="Y327" s="6"/>
      <c r="Z327" s="6"/>
      <c r="AA327" s="13"/>
      <c r="AB327" s="38"/>
      <c r="AC327" s="279"/>
    </row>
    <row r="328" spans="1:29" x14ac:dyDescent="0.25">
      <c r="A328" s="18" t="s">
        <v>148</v>
      </c>
      <c r="B328" s="29"/>
      <c r="C328" s="2"/>
      <c r="D328" s="2"/>
      <c r="E328" s="30"/>
      <c r="F328" s="23"/>
      <c r="G328" s="3"/>
      <c r="H328" s="3"/>
      <c r="I328" s="35"/>
      <c r="J328" s="29"/>
      <c r="K328" s="2"/>
      <c r="L328" s="2"/>
      <c r="M328" s="30"/>
      <c r="N328" s="23"/>
      <c r="O328" s="3"/>
      <c r="P328" s="3"/>
      <c r="Q328" s="3"/>
      <c r="R328" s="35"/>
      <c r="S328" s="29"/>
      <c r="T328" s="2"/>
      <c r="U328" s="2"/>
      <c r="V328" s="30"/>
      <c r="W328" s="23"/>
      <c r="X328" s="3"/>
      <c r="Y328" s="3"/>
      <c r="Z328" s="3"/>
      <c r="AA328" s="35"/>
      <c r="AB328" s="39">
        <f>SUM(B328:AA328)</f>
        <v>0</v>
      </c>
      <c r="AC328" s="279"/>
    </row>
    <row r="329" spans="1:29" x14ac:dyDescent="0.25">
      <c r="A329" s="18" t="s">
        <v>148</v>
      </c>
      <c r="B329" s="29"/>
      <c r="C329" s="2"/>
      <c r="D329" s="2"/>
      <c r="E329" s="30"/>
      <c r="F329" s="23"/>
      <c r="G329" s="3"/>
      <c r="H329" s="3"/>
      <c r="I329" s="35"/>
      <c r="J329" s="29"/>
      <c r="K329" s="2"/>
      <c r="L329" s="2"/>
      <c r="M329" s="30"/>
      <c r="N329" s="23"/>
      <c r="O329" s="3"/>
      <c r="P329" s="3"/>
      <c r="Q329" s="3"/>
      <c r="R329" s="35"/>
      <c r="S329" s="29"/>
      <c r="T329" s="2"/>
      <c r="U329" s="2"/>
      <c r="V329" s="30"/>
      <c r="W329" s="23"/>
      <c r="X329" s="3"/>
      <c r="Y329" s="3"/>
      <c r="Z329" s="3"/>
      <c r="AA329" s="35"/>
      <c r="AB329" s="39">
        <f t="shared" ref="AB329:AB337" si="49">SUM(B329:AA329)</f>
        <v>0</v>
      </c>
      <c r="AC329" s="279"/>
    </row>
    <row r="330" spans="1:29" x14ac:dyDescent="0.25">
      <c r="A330" s="18" t="s">
        <v>148</v>
      </c>
      <c r="B330" s="29"/>
      <c r="C330" s="2"/>
      <c r="D330" s="2"/>
      <c r="E330" s="30"/>
      <c r="F330" s="23"/>
      <c r="G330" s="3"/>
      <c r="H330" s="3"/>
      <c r="I330" s="35"/>
      <c r="J330" s="29"/>
      <c r="K330" s="2"/>
      <c r="L330" s="2"/>
      <c r="M330" s="30"/>
      <c r="N330" s="23"/>
      <c r="O330" s="3"/>
      <c r="P330" s="3"/>
      <c r="Q330" s="3"/>
      <c r="R330" s="35"/>
      <c r="S330" s="29"/>
      <c r="T330" s="2"/>
      <c r="U330" s="2"/>
      <c r="V330" s="30"/>
      <c r="W330" s="23"/>
      <c r="X330" s="3"/>
      <c r="Y330" s="3"/>
      <c r="Z330" s="3"/>
      <c r="AA330" s="35"/>
      <c r="AB330" s="39">
        <f t="shared" si="49"/>
        <v>0</v>
      </c>
      <c r="AC330" s="279"/>
    </row>
    <row r="331" spans="1:29" x14ac:dyDescent="0.25">
      <c r="A331" s="18" t="s">
        <v>148</v>
      </c>
      <c r="B331" s="29"/>
      <c r="C331" s="2"/>
      <c r="D331" s="2"/>
      <c r="E331" s="30"/>
      <c r="F331" s="23"/>
      <c r="G331" s="3"/>
      <c r="H331" s="3"/>
      <c r="I331" s="35"/>
      <c r="J331" s="29"/>
      <c r="K331" s="2"/>
      <c r="L331" s="2"/>
      <c r="M331" s="30"/>
      <c r="N331" s="23"/>
      <c r="O331" s="3"/>
      <c r="P331" s="3"/>
      <c r="Q331" s="3"/>
      <c r="R331" s="35"/>
      <c r="S331" s="29"/>
      <c r="T331" s="2"/>
      <c r="U331" s="2"/>
      <c r="V331" s="30"/>
      <c r="W331" s="23"/>
      <c r="X331" s="3"/>
      <c r="Y331" s="3"/>
      <c r="Z331" s="3"/>
      <c r="AA331" s="35"/>
      <c r="AB331" s="39">
        <f t="shared" si="49"/>
        <v>0</v>
      </c>
      <c r="AC331" s="279"/>
    </row>
    <row r="332" spans="1:29" x14ac:dyDescent="0.25">
      <c r="A332" s="18" t="s">
        <v>148</v>
      </c>
      <c r="B332" s="29"/>
      <c r="C332" s="2"/>
      <c r="D332" s="2"/>
      <c r="E332" s="30"/>
      <c r="F332" s="23"/>
      <c r="G332" s="3"/>
      <c r="H332" s="3"/>
      <c r="I332" s="35"/>
      <c r="J332" s="29"/>
      <c r="K332" s="2"/>
      <c r="L332" s="2"/>
      <c r="M332" s="30"/>
      <c r="N332" s="23"/>
      <c r="O332" s="3"/>
      <c r="P332" s="3"/>
      <c r="Q332" s="3"/>
      <c r="R332" s="35"/>
      <c r="S332" s="29"/>
      <c r="T332" s="2"/>
      <c r="U332" s="2"/>
      <c r="V332" s="30"/>
      <c r="W332" s="23"/>
      <c r="X332" s="3"/>
      <c r="Y332" s="3"/>
      <c r="Z332" s="3"/>
      <c r="AA332" s="35"/>
      <c r="AB332" s="39">
        <f t="shared" si="49"/>
        <v>0</v>
      </c>
      <c r="AC332" s="279"/>
    </row>
    <row r="333" spans="1:29" x14ac:dyDescent="0.25">
      <c r="A333" s="18" t="s">
        <v>148</v>
      </c>
      <c r="B333" s="29"/>
      <c r="C333" s="2"/>
      <c r="D333" s="2"/>
      <c r="E333" s="30"/>
      <c r="F333" s="23"/>
      <c r="G333" s="3"/>
      <c r="H333" s="3"/>
      <c r="I333" s="35"/>
      <c r="J333" s="29"/>
      <c r="K333" s="2"/>
      <c r="L333" s="2"/>
      <c r="M333" s="30"/>
      <c r="N333" s="23"/>
      <c r="O333" s="3"/>
      <c r="P333" s="3"/>
      <c r="Q333" s="3"/>
      <c r="R333" s="35"/>
      <c r="S333" s="29"/>
      <c r="T333" s="2"/>
      <c r="U333" s="2"/>
      <c r="V333" s="30"/>
      <c r="W333" s="23"/>
      <c r="X333" s="3"/>
      <c r="Y333" s="3"/>
      <c r="Z333" s="3"/>
      <c r="AA333" s="35"/>
      <c r="AB333" s="39">
        <f t="shared" si="49"/>
        <v>0</v>
      </c>
      <c r="AC333" s="279"/>
    </row>
    <row r="334" spans="1:29" x14ac:dyDescent="0.25">
      <c r="A334" s="18" t="s">
        <v>148</v>
      </c>
      <c r="B334" s="29"/>
      <c r="C334" s="2"/>
      <c r="D334" s="2"/>
      <c r="E334" s="30"/>
      <c r="F334" s="23"/>
      <c r="G334" s="3"/>
      <c r="H334" s="3"/>
      <c r="I334" s="35"/>
      <c r="J334" s="29"/>
      <c r="K334" s="2"/>
      <c r="L334" s="2"/>
      <c r="M334" s="30"/>
      <c r="N334" s="23"/>
      <c r="O334" s="3"/>
      <c r="P334" s="3"/>
      <c r="Q334" s="3"/>
      <c r="R334" s="35"/>
      <c r="S334" s="29"/>
      <c r="T334" s="2"/>
      <c r="U334" s="2"/>
      <c r="V334" s="30"/>
      <c r="W334" s="23"/>
      <c r="X334" s="3"/>
      <c r="Y334" s="3"/>
      <c r="Z334" s="3"/>
      <c r="AA334" s="35"/>
      <c r="AB334" s="39">
        <f t="shared" si="49"/>
        <v>0</v>
      </c>
      <c r="AC334" s="279"/>
    </row>
    <row r="335" spans="1:29" x14ac:dyDescent="0.25">
      <c r="A335" s="18" t="s">
        <v>148</v>
      </c>
      <c r="B335" s="29"/>
      <c r="C335" s="2"/>
      <c r="D335" s="2"/>
      <c r="E335" s="30"/>
      <c r="F335" s="23"/>
      <c r="G335" s="3"/>
      <c r="H335" s="3"/>
      <c r="I335" s="35"/>
      <c r="J335" s="29"/>
      <c r="K335" s="2"/>
      <c r="L335" s="2"/>
      <c r="M335" s="30"/>
      <c r="N335" s="23"/>
      <c r="O335" s="3"/>
      <c r="P335" s="3"/>
      <c r="Q335" s="3"/>
      <c r="R335" s="35"/>
      <c r="S335" s="29"/>
      <c r="T335" s="2"/>
      <c r="U335" s="2"/>
      <c r="V335" s="30"/>
      <c r="W335" s="23"/>
      <c r="X335" s="3"/>
      <c r="Y335" s="3"/>
      <c r="Z335" s="3"/>
      <c r="AA335" s="35"/>
      <c r="AB335" s="39">
        <f t="shared" si="49"/>
        <v>0</v>
      </c>
      <c r="AC335" s="279"/>
    </row>
    <row r="336" spans="1:29" x14ac:dyDescent="0.25">
      <c r="A336" s="18" t="s">
        <v>148</v>
      </c>
      <c r="B336" s="31"/>
      <c r="C336" s="9"/>
      <c r="D336" s="9"/>
      <c r="E336" s="32"/>
      <c r="F336" s="24"/>
      <c r="G336" s="10"/>
      <c r="H336" s="10"/>
      <c r="I336" s="14"/>
      <c r="J336" s="31"/>
      <c r="K336" s="9"/>
      <c r="L336" s="9"/>
      <c r="M336" s="32"/>
      <c r="N336" s="24"/>
      <c r="O336" s="10"/>
      <c r="P336" s="3"/>
      <c r="Q336" s="10"/>
      <c r="R336" s="14"/>
      <c r="S336" s="31"/>
      <c r="T336" s="9"/>
      <c r="U336" s="9"/>
      <c r="V336" s="32"/>
      <c r="W336" s="24"/>
      <c r="X336" s="10"/>
      <c r="Y336" s="10"/>
      <c r="Z336" s="10"/>
      <c r="AA336" s="14"/>
      <c r="AB336" s="39">
        <f t="shared" si="49"/>
        <v>0</v>
      </c>
      <c r="AC336" s="279"/>
    </row>
    <row r="337" spans="1:29" x14ac:dyDescent="0.25">
      <c r="A337" s="18" t="s">
        <v>148</v>
      </c>
      <c r="B337" s="31"/>
      <c r="C337" s="9"/>
      <c r="D337" s="9"/>
      <c r="E337" s="32"/>
      <c r="F337" s="24"/>
      <c r="G337" s="10"/>
      <c r="H337" s="10"/>
      <c r="I337" s="14"/>
      <c r="J337" s="31"/>
      <c r="K337" s="9"/>
      <c r="L337" s="9"/>
      <c r="M337" s="32"/>
      <c r="N337" s="24"/>
      <c r="O337" s="10"/>
      <c r="P337" s="10"/>
      <c r="Q337" s="10"/>
      <c r="R337" s="14"/>
      <c r="S337" s="31"/>
      <c r="T337" s="9"/>
      <c r="U337" s="9"/>
      <c r="V337" s="32"/>
      <c r="W337" s="24"/>
      <c r="X337" s="10"/>
      <c r="Y337" s="10"/>
      <c r="Z337" s="10"/>
      <c r="AA337" s="14"/>
      <c r="AB337" s="42">
        <f t="shared" si="49"/>
        <v>0</v>
      </c>
      <c r="AC337" s="279"/>
    </row>
    <row r="338" spans="1:29" x14ac:dyDescent="0.25">
      <c r="A338" s="19"/>
      <c r="B338" s="31"/>
      <c r="C338" s="9"/>
      <c r="D338" s="9"/>
      <c r="E338" s="32"/>
      <c r="F338" s="24"/>
      <c r="G338" s="10"/>
      <c r="H338" s="10"/>
      <c r="I338" s="14"/>
      <c r="J338" s="31"/>
      <c r="K338" s="9"/>
      <c r="L338" s="9"/>
      <c r="M338" s="32"/>
      <c r="N338" s="24"/>
      <c r="O338" s="10"/>
      <c r="P338" s="10"/>
      <c r="Q338" s="10"/>
      <c r="R338" s="14"/>
      <c r="S338" s="31"/>
      <c r="T338" s="9"/>
      <c r="U338" s="9"/>
      <c r="V338" s="32"/>
      <c r="W338" s="24"/>
      <c r="X338" s="10"/>
      <c r="Y338" s="10"/>
      <c r="Z338" s="10"/>
      <c r="AA338" s="14"/>
      <c r="AB338" s="40"/>
      <c r="AC338" s="279"/>
    </row>
    <row r="339" spans="1:29" x14ac:dyDescent="0.25">
      <c r="A339" s="20" t="s">
        <v>13</v>
      </c>
      <c r="B339" s="11">
        <f>SUM(B328:B337)</f>
        <v>0</v>
      </c>
      <c r="C339" s="11">
        <f t="shared" ref="C339:Q339" si="50">SUM(C328:C337)</f>
        <v>0</v>
      </c>
      <c r="D339" s="11">
        <f t="shared" si="50"/>
        <v>0</v>
      </c>
      <c r="E339" s="11">
        <f t="shared" si="50"/>
        <v>0</v>
      </c>
      <c r="F339" s="11">
        <f t="shared" si="50"/>
        <v>0</v>
      </c>
      <c r="G339" s="11">
        <f t="shared" si="50"/>
        <v>0</v>
      </c>
      <c r="H339" s="11">
        <f t="shared" si="50"/>
        <v>0</v>
      </c>
      <c r="I339" s="11">
        <f t="shared" si="50"/>
        <v>0</v>
      </c>
      <c r="J339" s="11">
        <f t="shared" si="50"/>
        <v>0</v>
      </c>
      <c r="K339" s="11">
        <f t="shared" si="50"/>
        <v>0</v>
      </c>
      <c r="L339" s="11">
        <f t="shared" si="50"/>
        <v>0</v>
      </c>
      <c r="M339" s="11">
        <f t="shared" si="50"/>
        <v>0</v>
      </c>
      <c r="N339" s="11">
        <f t="shared" si="50"/>
        <v>0</v>
      </c>
      <c r="O339" s="11">
        <f t="shared" si="50"/>
        <v>0</v>
      </c>
      <c r="P339" s="11">
        <f t="shared" si="50"/>
        <v>0</v>
      </c>
      <c r="Q339" s="11">
        <f t="shared" si="50"/>
        <v>0</v>
      </c>
      <c r="R339" s="11">
        <f>SUM(R328:R337)</f>
        <v>0</v>
      </c>
      <c r="S339" s="11">
        <f t="shared" ref="S339:AA339" si="51">SUM(S328:S337)</f>
        <v>0</v>
      </c>
      <c r="T339" s="11">
        <f t="shared" si="51"/>
        <v>0</v>
      </c>
      <c r="U339" s="11">
        <f t="shared" si="51"/>
        <v>0</v>
      </c>
      <c r="V339" s="11">
        <f t="shared" si="51"/>
        <v>0</v>
      </c>
      <c r="W339" s="11">
        <f t="shared" si="51"/>
        <v>0</v>
      </c>
      <c r="X339" s="11">
        <f t="shared" si="51"/>
        <v>0</v>
      </c>
      <c r="Y339" s="11">
        <f t="shared" si="51"/>
        <v>0</v>
      </c>
      <c r="Z339" s="11">
        <f t="shared" si="51"/>
        <v>0</v>
      </c>
      <c r="AA339" s="11">
        <f t="shared" si="51"/>
        <v>0</v>
      </c>
      <c r="AB339" s="41">
        <f>SUM(AB328:AB337)</f>
        <v>0</v>
      </c>
      <c r="AC339" s="280"/>
    </row>
    <row r="341" spans="1:29" x14ac:dyDescent="0.25">
      <c r="A341" s="15"/>
      <c r="B341" s="271" t="s">
        <v>14</v>
      </c>
      <c r="C341" s="272"/>
      <c r="D341" s="272"/>
      <c r="E341" s="273"/>
      <c r="F341" s="274" t="s">
        <v>15</v>
      </c>
      <c r="G341" s="272"/>
      <c r="H341" s="272"/>
      <c r="I341" s="275"/>
      <c r="J341" s="271" t="s">
        <v>16</v>
      </c>
      <c r="K341" s="272"/>
      <c r="L341" s="272"/>
      <c r="M341" s="273"/>
      <c r="N341" s="274" t="s">
        <v>17</v>
      </c>
      <c r="O341" s="272"/>
      <c r="P341" s="272"/>
      <c r="Q341" s="272"/>
      <c r="R341" s="275"/>
      <c r="S341" s="271" t="s">
        <v>18</v>
      </c>
      <c r="T341" s="272"/>
      <c r="U341" s="272"/>
      <c r="V341" s="273"/>
      <c r="W341" s="274" t="s">
        <v>19</v>
      </c>
      <c r="X341" s="272"/>
      <c r="Y341" s="272"/>
      <c r="Z341" s="272"/>
      <c r="AA341" s="275"/>
      <c r="AB341" s="4"/>
      <c r="AC341" s="278" t="s">
        <v>20</v>
      </c>
    </row>
    <row r="342" spans="1:29" x14ac:dyDescent="0.25">
      <c r="A342" s="16" t="s">
        <v>7</v>
      </c>
      <c r="B342" s="7">
        <v>27</v>
      </c>
      <c r="C342" s="8">
        <v>28</v>
      </c>
      <c r="D342" s="8">
        <v>29</v>
      </c>
      <c r="E342" s="26">
        <v>30</v>
      </c>
      <c r="F342" s="21">
        <v>31</v>
      </c>
      <c r="G342" s="8">
        <v>32</v>
      </c>
      <c r="H342" s="8">
        <v>33</v>
      </c>
      <c r="I342" s="34">
        <v>34</v>
      </c>
      <c r="J342" s="7">
        <v>35</v>
      </c>
      <c r="K342" s="8">
        <v>36</v>
      </c>
      <c r="L342" s="8">
        <v>37</v>
      </c>
      <c r="M342" s="26">
        <v>38</v>
      </c>
      <c r="N342" s="21">
        <v>39</v>
      </c>
      <c r="O342" s="8">
        <v>40</v>
      </c>
      <c r="P342" s="8">
        <v>41</v>
      </c>
      <c r="Q342" s="8">
        <v>42</v>
      </c>
      <c r="R342" s="34">
        <v>43</v>
      </c>
      <c r="S342" s="7">
        <v>44</v>
      </c>
      <c r="T342" s="8">
        <v>45</v>
      </c>
      <c r="U342" s="8">
        <v>46</v>
      </c>
      <c r="V342" s="26">
        <v>47</v>
      </c>
      <c r="W342" s="21">
        <v>48</v>
      </c>
      <c r="X342" s="8">
        <v>49</v>
      </c>
      <c r="Y342" s="8">
        <v>50</v>
      </c>
      <c r="Z342" s="8">
        <v>51</v>
      </c>
      <c r="AA342" s="34">
        <v>52</v>
      </c>
      <c r="AB342" s="37" t="s">
        <v>11</v>
      </c>
      <c r="AC342" s="279"/>
    </row>
    <row r="343" spans="1:29" x14ac:dyDescent="0.25">
      <c r="A343" s="17"/>
      <c r="B343" s="27"/>
      <c r="C343" s="5"/>
      <c r="D343" s="5"/>
      <c r="E343" s="28"/>
      <c r="F343" s="22"/>
      <c r="G343" s="6"/>
      <c r="H343" s="6"/>
      <c r="I343" s="13"/>
      <c r="J343" s="27"/>
      <c r="K343" s="5"/>
      <c r="L343" s="5"/>
      <c r="M343" s="28"/>
      <c r="N343" s="22"/>
      <c r="O343" s="6"/>
      <c r="P343" s="6"/>
      <c r="Q343" s="6"/>
      <c r="R343" s="13"/>
      <c r="S343" s="27"/>
      <c r="T343" s="5"/>
      <c r="U343" s="5"/>
      <c r="V343" s="28"/>
      <c r="W343" s="22"/>
      <c r="X343" s="6"/>
      <c r="Y343" s="6"/>
      <c r="Z343" s="6"/>
      <c r="AA343" s="13"/>
      <c r="AB343" s="38"/>
      <c r="AC343" s="279"/>
    </row>
    <row r="344" spans="1:29" x14ac:dyDescent="0.25">
      <c r="A344" s="18" t="s">
        <v>148</v>
      </c>
      <c r="B344" s="29"/>
      <c r="C344" s="2"/>
      <c r="D344" s="2"/>
      <c r="E344" s="30"/>
      <c r="F344" s="23"/>
      <c r="G344" s="3"/>
      <c r="H344" s="3"/>
      <c r="I344" s="35"/>
      <c r="J344" s="29"/>
      <c r="K344" s="2"/>
      <c r="L344" s="2"/>
      <c r="M344" s="30"/>
      <c r="N344" s="23"/>
      <c r="O344" s="3"/>
      <c r="P344" s="3"/>
      <c r="Q344" s="3"/>
      <c r="R344" s="35"/>
      <c r="S344" s="29"/>
      <c r="T344" s="2"/>
      <c r="U344" s="2"/>
      <c r="V344" s="30"/>
      <c r="W344" s="23"/>
      <c r="X344" s="3"/>
      <c r="Y344" s="3"/>
      <c r="Z344" s="3"/>
      <c r="AA344" s="35"/>
      <c r="AB344" s="39">
        <f>SUM(B344:AA344)</f>
        <v>0</v>
      </c>
      <c r="AC344" s="279"/>
    </row>
    <row r="345" spans="1:29" x14ac:dyDescent="0.25">
      <c r="A345" s="18" t="s">
        <v>148</v>
      </c>
      <c r="B345" s="29"/>
      <c r="C345" s="2"/>
      <c r="D345" s="2"/>
      <c r="E345" s="30"/>
      <c r="F345" s="23"/>
      <c r="G345" s="3"/>
      <c r="H345" s="3"/>
      <c r="I345" s="35"/>
      <c r="J345" s="29"/>
      <c r="K345" s="2"/>
      <c r="L345" s="2"/>
      <c r="M345" s="30"/>
      <c r="N345" s="23"/>
      <c r="O345" s="3"/>
      <c r="P345" s="3"/>
      <c r="Q345" s="3"/>
      <c r="R345" s="35"/>
      <c r="S345" s="29"/>
      <c r="T345" s="2"/>
      <c r="U345" s="2"/>
      <c r="V345" s="30"/>
      <c r="W345" s="23"/>
      <c r="X345" s="3"/>
      <c r="Y345" s="3"/>
      <c r="Z345" s="3"/>
      <c r="AA345" s="35"/>
      <c r="AB345" s="39">
        <f t="shared" ref="AB345:AB353" si="52">SUM(B345:AA345)</f>
        <v>0</v>
      </c>
      <c r="AC345" s="279"/>
    </row>
    <row r="346" spans="1:29" x14ac:dyDescent="0.25">
      <c r="A346" s="18" t="s">
        <v>148</v>
      </c>
      <c r="B346" s="29"/>
      <c r="C346" s="2"/>
      <c r="D346" s="2"/>
      <c r="E346" s="30"/>
      <c r="F346" s="23"/>
      <c r="G346" s="3"/>
      <c r="H346" s="3"/>
      <c r="I346" s="35"/>
      <c r="J346" s="29"/>
      <c r="K346" s="2"/>
      <c r="L346" s="2"/>
      <c r="M346" s="30"/>
      <c r="N346" s="23"/>
      <c r="O346" s="3"/>
      <c r="P346" s="3"/>
      <c r="Q346" s="3"/>
      <c r="R346" s="35"/>
      <c r="S346" s="29"/>
      <c r="T346" s="2"/>
      <c r="U346" s="2"/>
      <c r="V346" s="30"/>
      <c r="W346" s="23"/>
      <c r="X346" s="3"/>
      <c r="Y346" s="3"/>
      <c r="Z346" s="3"/>
      <c r="AA346" s="35"/>
      <c r="AB346" s="39">
        <f t="shared" si="52"/>
        <v>0</v>
      </c>
      <c r="AC346" s="279"/>
    </row>
    <row r="347" spans="1:29" x14ac:dyDescent="0.25">
      <c r="A347" s="18" t="s">
        <v>148</v>
      </c>
      <c r="B347" s="29"/>
      <c r="C347" s="2"/>
      <c r="D347" s="2"/>
      <c r="E347" s="30"/>
      <c r="F347" s="23"/>
      <c r="G347" s="3"/>
      <c r="H347" s="3"/>
      <c r="I347" s="35"/>
      <c r="J347" s="29"/>
      <c r="K347" s="2"/>
      <c r="L347" s="2"/>
      <c r="M347" s="30"/>
      <c r="N347" s="23"/>
      <c r="O347" s="3"/>
      <c r="P347" s="3"/>
      <c r="Q347" s="3"/>
      <c r="R347" s="35"/>
      <c r="S347" s="29"/>
      <c r="T347" s="2"/>
      <c r="U347" s="2"/>
      <c r="V347" s="30"/>
      <c r="W347" s="23"/>
      <c r="X347" s="3"/>
      <c r="Y347" s="3"/>
      <c r="Z347" s="3"/>
      <c r="AA347" s="35"/>
      <c r="AB347" s="39">
        <f t="shared" si="52"/>
        <v>0</v>
      </c>
      <c r="AC347" s="279"/>
    </row>
    <row r="348" spans="1:29" x14ac:dyDescent="0.25">
      <c r="A348" s="18" t="s">
        <v>148</v>
      </c>
      <c r="B348" s="29"/>
      <c r="C348" s="2"/>
      <c r="D348" s="2"/>
      <c r="E348" s="30"/>
      <c r="F348" s="23"/>
      <c r="G348" s="3"/>
      <c r="H348" s="3"/>
      <c r="I348" s="35"/>
      <c r="J348" s="29"/>
      <c r="K348" s="2"/>
      <c r="L348" s="2"/>
      <c r="M348" s="30"/>
      <c r="N348" s="23"/>
      <c r="O348" s="3"/>
      <c r="P348" s="3"/>
      <c r="Q348" s="3"/>
      <c r="R348" s="35"/>
      <c r="S348" s="29"/>
      <c r="T348" s="2"/>
      <c r="U348" s="2"/>
      <c r="V348" s="30"/>
      <c r="W348" s="23"/>
      <c r="X348" s="3"/>
      <c r="Y348" s="3"/>
      <c r="Z348" s="3"/>
      <c r="AA348" s="35"/>
      <c r="AB348" s="39">
        <f t="shared" si="52"/>
        <v>0</v>
      </c>
      <c r="AC348" s="279"/>
    </row>
    <row r="349" spans="1:29" x14ac:dyDescent="0.25">
      <c r="A349" s="18" t="s">
        <v>148</v>
      </c>
      <c r="B349" s="29"/>
      <c r="C349" s="2"/>
      <c r="D349" s="2"/>
      <c r="E349" s="30"/>
      <c r="F349" s="23"/>
      <c r="G349" s="3"/>
      <c r="H349" s="3"/>
      <c r="I349" s="35"/>
      <c r="J349" s="29"/>
      <c r="K349" s="2"/>
      <c r="L349" s="2"/>
      <c r="M349" s="30"/>
      <c r="N349" s="23"/>
      <c r="O349" s="3"/>
      <c r="P349" s="3"/>
      <c r="Q349" s="3"/>
      <c r="R349" s="35"/>
      <c r="S349" s="29"/>
      <c r="T349" s="2"/>
      <c r="U349" s="2"/>
      <c r="V349" s="30"/>
      <c r="W349" s="23"/>
      <c r="X349" s="3"/>
      <c r="Y349" s="3"/>
      <c r="Z349" s="3"/>
      <c r="AA349" s="35"/>
      <c r="AB349" s="39">
        <f t="shared" si="52"/>
        <v>0</v>
      </c>
      <c r="AC349" s="279"/>
    </row>
    <row r="350" spans="1:29" x14ac:dyDescent="0.25">
      <c r="A350" s="18" t="s">
        <v>148</v>
      </c>
      <c r="B350" s="29"/>
      <c r="C350" s="2"/>
      <c r="D350" s="2"/>
      <c r="E350" s="30"/>
      <c r="F350" s="23"/>
      <c r="G350" s="3"/>
      <c r="H350" s="3"/>
      <c r="I350" s="35"/>
      <c r="J350" s="29"/>
      <c r="K350" s="2"/>
      <c r="L350" s="2"/>
      <c r="M350" s="30"/>
      <c r="N350" s="23"/>
      <c r="O350" s="3"/>
      <c r="P350" s="3"/>
      <c r="Q350" s="3"/>
      <c r="R350" s="35"/>
      <c r="S350" s="29"/>
      <c r="T350" s="2"/>
      <c r="U350" s="2"/>
      <c r="V350" s="30"/>
      <c r="W350" s="23"/>
      <c r="X350" s="3"/>
      <c r="Y350" s="3"/>
      <c r="Z350" s="3"/>
      <c r="AA350" s="35"/>
      <c r="AB350" s="39">
        <f t="shared" si="52"/>
        <v>0</v>
      </c>
      <c r="AC350" s="279"/>
    </row>
    <row r="351" spans="1:29" x14ac:dyDescent="0.25">
      <c r="A351" s="18" t="s">
        <v>148</v>
      </c>
      <c r="B351" s="29"/>
      <c r="C351" s="2"/>
      <c r="D351" s="2"/>
      <c r="E351" s="30"/>
      <c r="F351" s="23"/>
      <c r="G351" s="3"/>
      <c r="H351" s="3"/>
      <c r="I351" s="35"/>
      <c r="J351" s="29"/>
      <c r="K351" s="2"/>
      <c r="L351" s="2"/>
      <c r="M351" s="30"/>
      <c r="N351" s="23"/>
      <c r="O351" s="3"/>
      <c r="P351" s="3"/>
      <c r="Q351" s="3"/>
      <c r="R351" s="35"/>
      <c r="S351" s="29"/>
      <c r="T351" s="2"/>
      <c r="U351" s="2"/>
      <c r="V351" s="30"/>
      <c r="W351" s="23"/>
      <c r="X351" s="3"/>
      <c r="Y351" s="3"/>
      <c r="Z351" s="3"/>
      <c r="AA351" s="35"/>
      <c r="AB351" s="39">
        <f t="shared" si="52"/>
        <v>0</v>
      </c>
      <c r="AC351" s="279"/>
    </row>
    <row r="352" spans="1:29" x14ac:dyDescent="0.25">
      <c r="A352" s="18" t="s">
        <v>148</v>
      </c>
      <c r="B352" s="29"/>
      <c r="C352" s="2"/>
      <c r="D352" s="2"/>
      <c r="E352" s="30"/>
      <c r="F352" s="23"/>
      <c r="G352" s="3"/>
      <c r="H352" s="3"/>
      <c r="I352" s="35"/>
      <c r="J352" s="29"/>
      <c r="K352" s="2"/>
      <c r="L352" s="2"/>
      <c r="M352" s="30"/>
      <c r="N352" s="23"/>
      <c r="O352" s="3"/>
      <c r="P352" s="3"/>
      <c r="Q352" s="3"/>
      <c r="R352" s="35"/>
      <c r="S352" s="29"/>
      <c r="T352" s="2"/>
      <c r="U352" s="2"/>
      <c r="V352" s="30"/>
      <c r="W352" s="23"/>
      <c r="X352" s="3"/>
      <c r="Y352" s="3"/>
      <c r="Z352" s="3"/>
      <c r="AA352" s="35"/>
      <c r="AB352" s="39">
        <f t="shared" si="52"/>
        <v>0</v>
      </c>
      <c r="AC352" s="279"/>
    </row>
    <row r="353" spans="1:29" x14ac:dyDescent="0.25">
      <c r="A353" s="18" t="s">
        <v>148</v>
      </c>
      <c r="B353" s="29"/>
      <c r="C353" s="2"/>
      <c r="D353" s="2"/>
      <c r="E353" s="30"/>
      <c r="F353" s="23"/>
      <c r="G353" s="3"/>
      <c r="H353" s="3"/>
      <c r="I353" s="35"/>
      <c r="J353" s="29"/>
      <c r="K353" s="2"/>
      <c r="L353" s="2"/>
      <c r="M353" s="30"/>
      <c r="N353" s="23"/>
      <c r="O353" s="3"/>
      <c r="P353" s="3"/>
      <c r="Q353" s="3"/>
      <c r="R353" s="35"/>
      <c r="S353" s="29"/>
      <c r="T353" s="2"/>
      <c r="U353" s="2"/>
      <c r="V353" s="30"/>
      <c r="W353" s="23"/>
      <c r="X353" s="3"/>
      <c r="Y353" s="3"/>
      <c r="Z353" s="3"/>
      <c r="AA353" s="35"/>
      <c r="AB353" s="39">
        <f t="shared" si="52"/>
        <v>0</v>
      </c>
      <c r="AC353" s="279"/>
    </row>
    <row r="354" spans="1:29" x14ac:dyDescent="0.25">
      <c r="A354" s="19"/>
      <c r="B354" s="31"/>
      <c r="C354" s="9"/>
      <c r="D354" s="9"/>
      <c r="E354" s="32"/>
      <c r="F354" s="24"/>
      <c r="G354" s="10"/>
      <c r="H354" s="10"/>
      <c r="I354" s="14"/>
      <c r="J354" s="31"/>
      <c r="K354" s="9"/>
      <c r="L354" s="9"/>
      <c r="M354" s="32"/>
      <c r="N354" s="24"/>
      <c r="O354" s="10"/>
      <c r="P354" s="10"/>
      <c r="Q354" s="10"/>
      <c r="R354" s="14"/>
      <c r="S354" s="31"/>
      <c r="T354" s="9"/>
      <c r="U354" s="9"/>
      <c r="V354" s="32"/>
      <c r="W354" s="24"/>
      <c r="X354" s="10"/>
      <c r="Y354" s="10"/>
      <c r="Z354" s="10"/>
      <c r="AA354" s="14"/>
      <c r="AB354" s="40"/>
      <c r="AC354" s="279"/>
    </row>
    <row r="355" spans="1:29" x14ac:dyDescent="0.25">
      <c r="A355" s="20" t="s">
        <v>13</v>
      </c>
      <c r="B355" s="11">
        <f>SUM(B344:B353)</f>
        <v>0</v>
      </c>
      <c r="C355" s="11">
        <f t="shared" ref="C355:AA355" si="53">SUM(C344:C353)</f>
        <v>0</v>
      </c>
      <c r="D355" s="11">
        <f t="shared" si="53"/>
        <v>0</v>
      </c>
      <c r="E355" s="11">
        <f t="shared" si="53"/>
        <v>0</v>
      </c>
      <c r="F355" s="11">
        <f t="shared" si="53"/>
        <v>0</v>
      </c>
      <c r="G355" s="11">
        <f t="shared" si="53"/>
        <v>0</v>
      </c>
      <c r="H355" s="11">
        <f t="shared" si="53"/>
        <v>0</v>
      </c>
      <c r="I355" s="11">
        <f t="shared" si="53"/>
        <v>0</v>
      </c>
      <c r="J355" s="11">
        <f t="shared" si="53"/>
        <v>0</v>
      </c>
      <c r="K355" s="11">
        <f t="shared" si="53"/>
        <v>0</v>
      </c>
      <c r="L355" s="11">
        <f t="shared" si="53"/>
        <v>0</v>
      </c>
      <c r="M355" s="11">
        <f t="shared" si="53"/>
        <v>0</v>
      </c>
      <c r="N355" s="11">
        <f t="shared" si="53"/>
        <v>0</v>
      </c>
      <c r="O355" s="11">
        <f t="shared" si="53"/>
        <v>0</v>
      </c>
      <c r="P355" s="11">
        <f t="shared" si="53"/>
        <v>0</v>
      </c>
      <c r="Q355" s="11">
        <f t="shared" si="53"/>
        <v>0</v>
      </c>
      <c r="R355" s="11">
        <f t="shared" si="53"/>
        <v>0</v>
      </c>
      <c r="S355" s="11">
        <f t="shared" si="53"/>
        <v>0</v>
      </c>
      <c r="T355" s="11">
        <f t="shared" si="53"/>
        <v>0</v>
      </c>
      <c r="U355" s="11">
        <f t="shared" si="53"/>
        <v>0</v>
      </c>
      <c r="V355" s="11">
        <f t="shared" si="53"/>
        <v>0</v>
      </c>
      <c r="W355" s="11">
        <f t="shared" si="53"/>
        <v>0</v>
      </c>
      <c r="X355" s="11">
        <f t="shared" si="53"/>
        <v>0</v>
      </c>
      <c r="Y355" s="11">
        <f t="shared" si="53"/>
        <v>0</v>
      </c>
      <c r="Z355" s="11">
        <f t="shared" si="53"/>
        <v>0</v>
      </c>
      <c r="AA355" s="11">
        <f t="shared" si="53"/>
        <v>0</v>
      </c>
      <c r="AB355" s="41">
        <f>SUM(AB344:AB353)</f>
        <v>0</v>
      </c>
      <c r="AC355" s="280"/>
    </row>
    <row r="360" spans="1:29" ht="23.25" x14ac:dyDescent="0.25">
      <c r="A360" s="270" t="s">
        <v>172</v>
      </c>
      <c r="B360" s="270"/>
      <c r="C360" s="270"/>
      <c r="D360" s="270"/>
      <c r="E360" s="270"/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  <c r="X360" s="270"/>
      <c r="Y360" s="270"/>
      <c r="Z360" s="270"/>
      <c r="AA360" s="270"/>
      <c r="AB360" s="270"/>
      <c r="AC360" s="270"/>
    </row>
    <row r="362" spans="1:29" x14ac:dyDescent="0.25">
      <c r="A362" s="15"/>
      <c r="B362" s="271" t="s">
        <v>1</v>
      </c>
      <c r="C362" s="272"/>
      <c r="D362" s="272"/>
      <c r="E362" s="273"/>
      <c r="F362" s="274" t="s">
        <v>2</v>
      </c>
      <c r="G362" s="272"/>
      <c r="H362" s="272"/>
      <c r="I362" s="275"/>
      <c r="J362" s="271" t="s">
        <v>3</v>
      </c>
      <c r="K362" s="272"/>
      <c r="L362" s="272"/>
      <c r="M362" s="273"/>
      <c r="N362" s="274" t="s">
        <v>4</v>
      </c>
      <c r="O362" s="272"/>
      <c r="P362" s="272"/>
      <c r="Q362" s="272"/>
      <c r="R362" s="275"/>
      <c r="S362" s="271" t="s">
        <v>5</v>
      </c>
      <c r="T362" s="272"/>
      <c r="U362" s="272"/>
      <c r="V362" s="273"/>
      <c r="W362" s="276" t="s">
        <v>6</v>
      </c>
      <c r="X362" s="277"/>
      <c r="Y362" s="277"/>
      <c r="Z362" s="277"/>
      <c r="AA362" s="277"/>
      <c r="AB362" s="4"/>
      <c r="AC362" s="278" t="s">
        <v>12</v>
      </c>
    </row>
    <row r="363" spans="1:29" x14ac:dyDescent="0.25">
      <c r="A363" s="16" t="s">
        <v>7</v>
      </c>
      <c r="B363" s="7">
        <v>1</v>
      </c>
      <c r="C363" s="8">
        <v>2</v>
      </c>
      <c r="D363" s="8">
        <v>3</v>
      </c>
      <c r="E363" s="26">
        <v>4</v>
      </c>
      <c r="F363" s="21">
        <v>5</v>
      </c>
      <c r="G363" s="8">
        <v>6</v>
      </c>
      <c r="H363" s="8">
        <v>7</v>
      </c>
      <c r="I363" s="34">
        <v>8</v>
      </c>
      <c r="J363" s="7">
        <v>9</v>
      </c>
      <c r="K363" s="8">
        <v>10</v>
      </c>
      <c r="L363" s="8">
        <v>11</v>
      </c>
      <c r="M363" s="26">
        <v>12</v>
      </c>
      <c r="N363" s="21">
        <v>13</v>
      </c>
      <c r="O363" s="8">
        <v>14</v>
      </c>
      <c r="P363" s="8">
        <v>15</v>
      </c>
      <c r="Q363" s="8">
        <v>16</v>
      </c>
      <c r="R363" s="34">
        <v>17</v>
      </c>
      <c r="S363" s="7">
        <v>18</v>
      </c>
      <c r="T363" s="8">
        <v>19</v>
      </c>
      <c r="U363" s="8">
        <v>20</v>
      </c>
      <c r="V363" s="26">
        <v>21</v>
      </c>
      <c r="W363" s="21">
        <v>22</v>
      </c>
      <c r="X363" s="8">
        <v>23</v>
      </c>
      <c r="Y363" s="8">
        <v>24</v>
      </c>
      <c r="Z363" s="8">
        <v>25</v>
      </c>
      <c r="AA363" s="34">
        <v>26</v>
      </c>
      <c r="AB363" s="37" t="s">
        <v>11</v>
      </c>
      <c r="AC363" s="279"/>
    </row>
    <row r="364" spans="1:29" x14ac:dyDescent="0.25">
      <c r="A364" s="17"/>
      <c r="B364" s="27"/>
      <c r="C364" s="5"/>
      <c r="D364" s="5"/>
      <c r="E364" s="28"/>
      <c r="F364" s="22"/>
      <c r="G364" s="6"/>
      <c r="H364" s="6"/>
      <c r="I364" s="13"/>
      <c r="J364" s="27"/>
      <c r="K364" s="5"/>
      <c r="L364" s="5"/>
      <c r="M364" s="28"/>
      <c r="N364" s="22"/>
      <c r="O364" s="6"/>
      <c r="P364" s="6"/>
      <c r="Q364" s="6"/>
      <c r="R364" s="13"/>
      <c r="S364" s="27"/>
      <c r="T364" s="5"/>
      <c r="U364" s="5"/>
      <c r="V364" s="28"/>
      <c r="W364" s="22"/>
      <c r="X364" s="6"/>
      <c r="Y364" s="6"/>
      <c r="Z364" s="6"/>
      <c r="AA364" s="13"/>
      <c r="AB364" s="38"/>
      <c r="AC364" s="279"/>
    </row>
    <row r="365" spans="1:29" x14ac:dyDescent="0.25">
      <c r="A365" s="18" t="s">
        <v>148</v>
      </c>
      <c r="B365" s="29"/>
      <c r="C365" s="2"/>
      <c r="D365" s="2"/>
      <c r="E365" s="30"/>
      <c r="F365" s="23"/>
      <c r="G365" s="3"/>
      <c r="H365" s="3"/>
      <c r="I365" s="35"/>
      <c r="J365" s="29"/>
      <c r="K365" s="2"/>
      <c r="L365" s="2"/>
      <c r="M365" s="30"/>
      <c r="N365" s="23"/>
      <c r="O365" s="3"/>
      <c r="P365" s="3"/>
      <c r="Q365" s="3"/>
      <c r="R365" s="35"/>
      <c r="S365" s="29"/>
      <c r="T365" s="2"/>
      <c r="U365" s="2"/>
      <c r="V365" s="30"/>
      <c r="W365" s="23"/>
      <c r="X365" s="3"/>
      <c r="Y365" s="3"/>
      <c r="Z365" s="3"/>
      <c r="AA365" s="35"/>
      <c r="AB365" s="39">
        <f>SUM(B365:AA365)</f>
        <v>0</v>
      </c>
      <c r="AC365" s="279"/>
    </row>
    <row r="366" spans="1:29" x14ac:dyDescent="0.25">
      <c r="A366" s="18" t="s">
        <v>148</v>
      </c>
      <c r="B366" s="29"/>
      <c r="C366" s="2"/>
      <c r="D366" s="2"/>
      <c r="E366" s="30"/>
      <c r="F366" s="23"/>
      <c r="G366" s="3"/>
      <c r="H366" s="3"/>
      <c r="I366" s="35"/>
      <c r="J366" s="29"/>
      <c r="K366" s="2"/>
      <c r="L366" s="2"/>
      <c r="M366" s="30"/>
      <c r="N366" s="23"/>
      <c r="O366" s="3"/>
      <c r="P366" s="3"/>
      <c r="Q366" s="3"/>
      <c r="R366" s="35"/>
      <c r="S366" s="29"/>
      <c r="T366" s="2"/>
      <c r="U366" s="2"/>
      <c r="V366" s="30"/>
      <c r="W366" s="23"/>
      <c r="X366" s="3"/>
      <c r="Y366" s="3"/>
      <c r="Z366" s="3"/>
      <c r="AA366" s="35"/>
      <c r="AB366" s="39">
        <f t="shared" ref="AB366:AB374" si="54">SUM(B366:AA366)</f>
        <v>0</v>
      </c>
      <c r="AC366" s="279"/>
    </row>
    <row r="367" spans="1:29" x14ac:dyDescent="0.25">
      <c r="A367" s="18" t="s">
        <v>148</v>
      </c>
      <c r="B367" s="29"/>
      <c r="C367" s="2"/>
      <c r="D367" s="2"/>
      <c r="E367" s="30"/>
      <c r="F367" s="23"/>
      <c r="G367" s="3"/>
      <c r="H367" s="3"/>
      <c r="I367" s="35"/>
      <c r="J367" s="29"/>
      <c r="K367" s="2"/>
      <c r="L367" s="2"/>
      <c r="M367" s="30"/>
      <c r="N367" s="23"/>
      <c r="O367" s="3"/>
      <c r="P367" s="3"/>
      <c r="Q367" s="3"/>
      <c r="R367" s="35"/>
      <c r="S367" s="29"/>
      <c r="T367" s="2"/>
      <c r="U367" s="2"/>
      <c r="V367" s="30"/>
      <c r="W367" s="23"/>
      <c r="X367" s="3"/>
      <c r="Y367" s="3"/>
      <c r="Z367" s="3"/>
      <c r="AA367" s="35"/>
      <c r="AB367" s="39">
        <f t="shared" si="54"/>
        <v>0</v>
      </c>
      <c r="AC367" s="279"/>
    </row>
    <row r="368" spans="1:29" x14ac:dyDescent="0.25">
      <c r="A368" s="18" t="s">
        <v>148</v>
      </c>
      <c r="B368" s="29"/>
      <c r="C368" s="2"/>
      <c r="D368" s="2"/>
      <c r="E368" s="30"/>
      <c r="F368" s="23"/>
      <c r="G368" s="3"/>
      <c r="H368" s="3"/>
      <c r="I368" s="35"/>
      <c r="J368" s="29"/>
      <c r="K368" s="2"/>
      <c r="L368" s="2"/>
      <c r="M368" s="30"/>
      <c r="N368" s="23"/>
      <c r="O368" s="3"/>
      <c r="P368" s="3"/>
      <c r="Q368" s="3"/>
      <c r="R368" s="35"/>
      <c r="S368" s="29"/>
      <c r="T368" s="2"/>
      <c r="U368" s="2"/>
      <c r="V368" s="30"/>
      <c r="W368" s="23"/>
      <c r="X368" s="3"/>
      <c r="Y368" s="3"/>
      <c r="Z368" s="3"/>
      <c r="AA368" s="35"/>
      <c r="AB368" s="39">
        <f t="shared" si="54"/>
        <v>0</v>
      </c>
      <c r="AC368" s="279"/>
    </row>
    <row r="369" spans="1:29" x14ac:dyDescent="0.25">
      <c r="A369" s="18" t="s">
        <v>148</v>
      </c>
      <c r="B369" s="29"/>
      <c r="C369" s="2"/>
      <c r="D369" s="2"/>
      <c r="E369" s="30"/>
      <c r="F369" s="23"/>
      <c r="G369" s="3"/>
      <c r="H369" s="3"/>
      <c r="I369" s="35"/>
      <c r="J369" s="29"/>
      <c r="K369" s="2"/>
      <c r="L369" s="2"/>
      <c r="M369" s="30"/>
      <c r="N369" s="23"/>
      <c r="O369" s="3"/>
      <c r="P369" s="3"/>
      <c r="Q369" s="3"/>
      <c r="R369" s="35"/>
      <c r="S369" s="29"/>
      <c r="T369" s="2"/>
      <c r="U369" s="2"/>
      <c r="V369" s="30"/>
      <c r="W369" s="23"/>
      <c r="X369" s="3"/>
      <c r="Y369" s="3"/>
      <c r="Z369" s="3"/>
      <c r="AA369" s="35"/>
      <c r="AB369" s="39">
        <f t="shared" si="54"/>
        <v>0</v>
      </c>
      <c r="AC369" s="279"/>
    </row>
    <row r="370" spans="1:29" x14ac:dyDescent="0.25">
      <c r="A370" s="18" t="s">
        <v>148</v>
      </c>
      <c r="B370" s="29"/>
      <c r="C370" s="2"/>
      <c r="D370" s="2"/>
      <c r="E370" s="30"/>
      <c r="F370" s="23"/>
      <c r="G370" s="3"/>
      <c r="H370" s="3"/>
      <c r="I370" s="35"/>
      <c r="J370" s="29"/>
      <c r="K370" s="2"/>
      <c r="L370" s="2"/>
      <c r="M370" s="30"/>
      <c r="N370" s="23"/>
      <c r="O370" s="3"/>
      <c r="P370" s="3"/>
      <c r="Q370" s="3"/>
      <c r="R370" s="35"/>
      <c r="S370" s="29"/>
      <c r="T370" s="2"/>
      <c r="U370" s="2"/>
      <c r="V370" s="30"/>
      <c r="W370" s="23"/>
      <c r="X370" s="3"/>
      <c r="Y370" s="3"/>
      <c r="Z370" s="3"/>
      <c r="AA370" s="35"/>
      <c r="AB370" s="39">
        <f t="shared" si="54"/>
        <v>0</v>
      </c>
      <c r="AC370" s="279"/>
    </row>
    <row r="371" spans="1:29" x14ac:dyDescent="0.25">
      <c r="A371" s="18" t="s">
        <v>148</v>
      </c>
      <c r="B371" s="29"/>
      <c r="C371" s="2"/>
      <c r="D371" s="2"/>
      <c r="E371" s="30"/>
      <c r="F371" s="23"/>
      <c r="G371" s="3"/>
      <c r="H371" s="3"/>
      <c r="I371" s="35"/>
      <c r="J371" s="29"/>
      <c r="K371" s="2"/>
      <c r="L371" s="2"/>
      <c r="M371" s="30"/>
      <c r="N371" s="23"/>
      <c r="O371" s="3"/>
      <c r="P371" s="3"/>
      <c r="Q371" s="3"/>
      <c r="R371" s="35"/>
      <c r="S371" s="29"/>
      <c r="T371" s="2"/>
      <c r="U371" s="2"/>
      <c r="V371" s="30"/>
      <c r="W371" s="23"/>
      <c r="X371" s="3"/>
      <c r="Y371" s="3"/>
      <c r="Z371" s="3"/>
      <c r="AA371" s="35"/>
      <c r="AB371" s="39">
        <f t="shared" si="54"/>
        <v>0</v>
      </c>
      <c r="AC371" s="279"/>
    </row>
    <row r="372" spans="1:29" x14ac:dyDescent="0.25">
      <c r="A372" s="18" t="s">
        <v>148</v>
      </c>
      <c r="B372" s="29"/>
      <c r="C372" s="2"/>
      <c r="D372" s="2"/>
      <c r="E372" s="30"/>
      <c r="F372" s="23"/>
      <c r="G372" s="3"/>
      <c r="H372" s="3"/>
      <c r="I372" s="35"/>
      <c r="J372" s="29"/>
      <c r="K372" s="2"/>
      <c r="L372" s="2"/>
      <c r="M372" s="30"/>
      <c r="N372" s="23"/>
      <c r="O372" s="3"/>
      <c r="P372" s="3"/>
      <c r="Q372" s="3"/>
      <c r="R372" s="35"/>
      <c r="S372" s="29"/>
      <c r="T372" s="2"/>
      <c r="U372" s="2"/>
      <c r="V372" s="30"/>
      <c r="W372" s="23"/>
      <c r="X372" s="3"/>
      <c r="Y372" s="3"/>
      <c r="Z372" s="3"/>
      <c r="AA372" s="35"/>
      <c r="AB372" s="39">
        <f t="shared" si="54"/>
        <v>0</v>
      </c>
      <c r="AC372" s="279"/>
    </row>
    <row r="373" spans="1:29" x14ac:dyDescent="0.25">
      <c r="A373" s="18" t="s">
        <v>148</v>
      </c>
      <c r="B373" s="31"/>
      <c r="C373" s="9"/>
      <c r="D373" s="9"/>
      <c r="E373" s="32"/>
      <c r="F373" s="24"/>
      <c r="G373" s="10"/>
      <c r="H373" s="10"/>
      <c r="I373" s="14"/>
      <c r="J373" s="29"/>
      <c r="K373" s="9"/>
      <c r="L373" s="9"/>
      <c r="M373" s="32"/>
      <c r="N373" s="23"/>
      <c r="O373" s="10"/>
      <c r="P373" s="3"/>
      <c r="Q373" s="10"/>
      <c r="R373" s="14"/>
      <c r="S373" s="31"/>
      <c r="T373" s="9"/>
      <c r="U373" s="9"/>
      <c r="V373" s="32"/>
      <c r="W373" s="24"/>
      <c r="X373" s="10"/>
      <c r="Y373" s="10"/>
      <c r="Z373" s="10"/>
      <c r="AA373" s="14"/>
      <c r="AB373" s="39">
        <f t="shared" si="54"/>
        <v>0</v>
      </c>
      <c r="AC373" s="279"/>
    </row>
    <row r="374" spans="1:29" x14ac:dyDescent="0.25">
      <c r="A374" s="18" t="s">
        <v>148</v>
      </c>
      <c r="B374" s="31"/>
      <c r="C374" s="9"/>
      <c r="D374" s="9"/>
      <c r="E374" s="32"/>
      <c r="F374" s="24"/>
      <c r="G374" s="10"/>
      <c r="H374" s="10"/>
      <c r="I374" s="14"/>
      <c r="J374" s="31"/>
      <c r="K374" s="9"/>
      <c r="L374" s="9"/>
      <c r="M374" s="32"/>
      <c r="N374" s="24"/>
      <c r="O374" s="10"/>
      <c r="P374" s="3"/>
      <c r="Q374" s="10"/>
      <c r="R374" s="14"/>
      <c r="S374" s="31"/>
      <c r="T374" s="9"/>
      <c r="U374" s="9"/>
      <c r="V374" s="32"/>
      <c r="W374" s="24"/>
      <c r="X374" s="10"/>
      <c r="Y374" s="10"/>
      <c r="Z374" s="10"/>
      <c r="AA374" s="14"/>
      <c r="AB374" s="42">
        <f t="shared" si="54"/>
        <v>0</v>
      </c>
      <c r="AC374" s="279"/>
    </row>
    <row r="375" spans="1:29" x14ac:dyDescent="0.25">
      <c r="A375" s="19"/>
      <c r="B375" s="31"/>
      <c r="C375" s="9"/>
      <c r="D375" s="9"/>
      <c r="E375" s="32"/>
      <c r="F375" s="24"/>
      <c r="G375" s="10"/>
      <c r="H375" s="10"/>
      <c r="I375" s="14"/>
      <c r="J375" s="31"/>
      <c r="K375" s="9"/>
      <c r="L375" s="9"/>
      <c r="M375" s="32"/>
      <c r="N375" s="24"/>
      <c r="O375" s="10"/>
      <c r="P375" s="10"/>
      <c r="Q375" s="10"/>
      <c r="R375" s="14"/>
      <c r="S375" s="31"/>
      <c r="T375" s="9"/>
      <c r="U375" s="9"/>
      <c r="V375" s="32"/>
      <c r="W375" s="24"/>
      <c r="X375" s="10"/>
      <c r="Y375" s="10"/>
      <c r="Z375" s="10"/>
      <c r="AA375" s="14"/>
      <c r="AB375" s="40"/>
      <c r="AC375" s="279"/>
    </row>
    <row r="376" spans="1:29" x14ac:dyDescent="0.25">
      <c r="A376" s="20" t="s">
        <v>13</v>
      </c>
      <c r="B376" s="11">
        <f>SUM(B365:B374)</f>
        <v>0</v>
      </c>
      <c r="C376" s="11">
        <f t="shared" ref="C376:Q376" si="55">SUM(C365:C374)</f>
        <v>0</v>
      </c>
      <c r="D376" s="11">
        <f t="shared" si="55"/>
        <v>0</v>
      </c>
      <c r="E376" s="11">
        <f t="shared" si="55"/>
        <v>0</v>
      </c>
      <c r="F376" s="11">
        <f t="shared" si="55"/>
        <v>0</v>
      </c>
      <c r="G376" s="11">
        <f t="shared" si="55"/>
        <v>0</v>
      </c>
      <c r="H376" s="11">
        <f t="shared" si="55"/>
        <v>0</v>
      </c>
      <c r="I376" s="11">
        <f t="shared" si="55"/>
        <v>0</v>
      </c>
      <c r="J376" s="11">
        <f t="shared" si="55"/>
        <v>0</v>
      </c>
      <c r="K376" s="11">
        <f t="shared" si="55"/>
        <v>0</v>
      </c>
      <c r="L376" s="11">
        <f t="shared" si="55"/>
        <v>0</v>
      </c>
      <c r="M376" s="11">
        <f t="shared" si="55"/>
        <v>0</v>
      </c>
      <c r="N376" s="11">
        <f t="shared" si="55"/>
        <v>0</v>
      </c>
      <c r="O376" s="11">
        <f t="shared" si="55"/>
        <v>0</v>
      </c>
      <c r="P376" s="11">
        <f t="shared" si="55"/>
        <v>0</v>
      </c>
      <c r="Q376" s="11">
        <f t="shared" si="55"/>
        <v>0</v>
      </c>
      <c r="R376" s="11">
        <f>SUM(R365:R374)</f>
        <v>0</v>
      </c>
      <c r="S376" s="11">
        <f t="shared" ref="S376:AA376" si="56">SUM(S365:S374)</f>
        <v>0</v>
      </c>
      <c r="T376" s="11">
        <f t="shared" si="56"/>
        <v>0</v>
      </c>
      <c r="U376" s="11">
        <f t="shared" si="56"/>
        <v>0</v>
      </c>
      <c r="V376" s="11">
        <f t="shared" si="56"/>
        <v>0</v>
      </c>
      <c r="W376" s="11">
        <f t="shared" si="56"/>
        <v>0</v>
      </c>
      <c r="X376" s="11">
        <f t="shared" si="56"/>
        <v>0</v>
      </c>
      <c r="Y376" s="11">
        <f t="shared" si="56"/>
        <v>0</v>
      </c>
      <c r="Z376" s="11">
        <f t="shared" si="56"/>
        <v>0</v>
      </c>
      <c r="AA376" s="11">
        <f t="shared" si="56"/>
        <v>0</v>
      </c>
      <c r="AB376" s="41">
        <f>SUM(AB365:AB374)</f>
        <v>0</v>
      </c>
      <c r="AC376" s="280"/>
    </row>
    <row r="378" spans="1:29" x14ac:dyDescent="0.25">
      <c r="A378" s="15"/>
      <c r="B378" s="271" t="s">
        <v>14</v>
      </c>
      <c r="C378" s="272"/>
      <c r="D378" s="272"/>
      <c r="E378" s="273"/>
      <c r="F378" s="274" t="s">
        <v>15</v>
      </c>
      <c r="G378" s="272"/>
      <c r="H378" s="272"/>
      <c r="I378" s="275"/>
      <c r="J378" s="271" t="s">
        <v>16</v>
      </c>
      <c r="K378" s="272"/>
      <c r="L378" s="272"/>
      <c r="M378" s="273"/>
      <c r="N378" s="274" t="s">
        <v>17</v>
      </c>
      <c r="O378" s="272"/>
      <c r="P378" s="272"/>
      <c r="Q378" s="272"/>
      <c r="R378" s="275"/>
      <c r="S378" s="271" t="s">
        <v>18</v>
      </c>
      <c r="T378" s="272"/>
      <c r="U378" s="272"/>
      <c r="V378" s="273"/>
      <c r="W378" s="274" t="s">
        <v>19</v>
      </c>
      <c r="X378" s="272"/>
      <c r="Y378" s="272"/>
      <c r="Z378" s="272"/>
      <c r="AA378" s="275"/>
      <c r="AB378" s="4"/>
      <c r="AC378" s="278" t="s">
        <v>20</v>
      </c>
    </row>
    <row r="379" spans="1:29" x14ac:dyDescent="0.25">
      <c r="A379" s="16" t="s">
        <v>7</v>
      </c>
      <c r="B379" s="7">
        <v>27</v>
      </c>
      <c r="C379" s="8">
        <v>28</v>
      </c>
      <c r="D379" s="8">
        <v>29</v>
      </c>
      <c r="E379" s="26">
        <v>30</v>
      </c>
      <c r="F379" s="21">
        <v>31</v>
      </c>
      <c r="G379" s="8">
        <v>32</v>
      </c>
      <c r="H379" s="8">
        <v>33</v>
      </c>
      <c r="I379" s="34">
        <v>34</v>
      </c>
      <c r="J379" s="7">
        <v>35</v>
      </c>
      <c r="K379" s="8">
        <v>36</v>
      </c>
      <c r="L379" s="8">
        <v>37</v>
      </c>
      <c r="M379" s="26">
        <v>38</v>
      </c>
      <c r="N379" s="21">
        <v>39</v>
      </c>
      <c r="O379" s="8">
        <v>40</v>
      </c>
      <c r="P379" s="8">
        <v>41</v>
      </c>
      <c r="Q379" s="8">
        <v>42</v>
      </c>
      <c r="R379" s="34">
        <v>43</v>
      </c>
      <c r="S379" s="7">
        <v>44</v>
      </c>
      <c r="T379" s="8">
        <v>45</v>
      </c>
      <c r="U379" s="8">
        <v>46</v>
      </c>
      <c r="V379" s="26">
        <v>47</v>
      </c>
      <c r="W379" s="21">
        <v>48</v>
      </c>
      <c r="X379" s="8">
        <v>49</v>
      </c>
      <c r="Y379" s="8">
        <v>50</v>
      </c>
      <c r="Z379" s="8">
        <v>51</v>
      </c>
      <c r="AA379" s="34">
        <v>52</v>
      </c>
      <c r="AB379" s="37" t="s">
        <v>11</v>
      </c>
      <c r="AC379" s="279"/>
    </row>
    <row r="380" spans="1:29" x14ac:dyDescent="0.25">
      <c r="A380" s="17"/>
      <c r="B380" s="27"/>
      <c r="C380" s="5"/>
      <c r="D380" s="5"/>
      <c r="E380" s="28"/>
      <c r="F380" s="22"/>
      <c r="G380" s="6"/>
      <c r="H380" s="6"/>
      <c r="I380" s="13"/>
      <c r="J380" s="27"/>
      <c r="K380" s="5"/>
      <c r="L380" s="5"/>
      <c r="M380" s="28"/>
      <c r="N380" s="22"/>
      <c r="O380" s="6"/>
      <c r="P380" s="6"/>
      <c r="Q380" s="6"/>
      <c r="R380" s="13"/>
      <c r="S380" s="27"/>
      <c r="T380" s="5"/>
      <c r="U380" s="5"/>
      <c r="V380" s="28"/>
      <c r="W380" s="22"/>
      <c r="X380" s="6"/>
      <c r="Y380" s="6"/>
      <c r="Z380" s="6"/>
      <c r="AA380" s="13"/>
      <c r="AB380" s="38"/>
      <c r="AC380" s="279"/>
    </row>
    <row r="381" spans="1:29" x14ac:dyDescent="0.25">
      <c r="A381" s="18" t="s">
        <v>148</v>
      </c>
      <c r="B381" s="29"/>
      <c r="C381" s="2"/>
      <c r="D381" s="2"/>
      <c r="E381" s="30"/>
      <c r="F381" s="23"/>
      <c r="G381" s="3"/>
      <c r="H381" s="3"/>
      <c r="I381" s="35"/>
      <c r="J381" s="29"/>
      <c r="K381" s="2"/>
      <c r="L381" s="2"/>
      <c r="M381" s="30"/>
      <c r="N381" s="23"/>
      <c r="O381" s="3"/>
      <c r="P381" s="3"/>
      <c r="Q381" s="3"/>
      <c r="R381" s="35"/>
      <c r="S381" s="29"/>
      <c r="T381" s="2"/>
      <c r="U381" s="2"/>
      <c r="V381" s="30"/>
      <c r="W381" s="23"/>
      <c r="X381" s="3"/>
      <c r="Y381" s="3"/>
      <c r="Z381" s="3"/>
      <c r="AA381" s="35"/>
      <c r="AB381" s="39">
        <f>SUM(B381:AA381)</f>
        <v>0</v>
      </c>
      <c r="AC381" s="279"/>
    </row>
    <row r="382" spans="1:29" x14ac:dyDescent="0.25">
      <c r="A382" s="18" t="s">
        <v>148</v>
      </c>
      <c r="B382" s="29"/>
      <c r="C382" s="2"/>
      <c r="D382" s="2"/>
      <c r="E382" s="30"/>
      <c r="F382" s="23"/>
      <c r="G382" s="3"/>
      <c r="H382" s="3"/>
      <c r="I382" s="35"/>
      <c r="J382" s="29"/>
      <c r="K382" s="2"/>
      <c r="L382" s="2"/>
      <c r="M382" s="30"/>
      <c r="N382" s="23"/>
      <c r="O382" s="3"/>
      <c r="P382" s="3"/>
      <c r="Q382" s="3"/>
      <c r="R382" s="35"/>
      <c r="S382" s="29"/>
      <c r="T382" s="2"/>
      <c r="U382" s="2"/>
      <c r="V382" s="30"/>
      <c r="W382" s="23"/>
      <c r="X382" s="3"/>
      <c r="Y382" s="3"/>
      <c r="Z382" s="3"/>
      <c r="AA382" s="35"/>
      <c r="AB382" s="39">
        <f t="shared" ref="AB382:AB390" si="57">SUM(B382:AA382)</f>
        <v>0</v>
      </c>
      <c r="AC382" s="279"/>
    </row>
    <row r="383" spans="1:29" x14ac:dyDescent="0.25">
      <c r="A383" s="18" t="s">
        <v>148</v>
      </c>
      <c r="B383" s="29"/>
      <c r="C383" s="2"/>
      <c r="D383" s="2"/>
      <c r="E383" s="30"/>
      <c r="F383" s="23"/>
      <c r="G383" s="3"/>
      <c r="H383" s="3"/>
      <c r="I383" s="35"/>
      <c r="J383" s="29"/>
      <c r="K383" s="2"/>
      <c r="L383" s="2"/>
      <c r="M383" s="30"/>
      <c r="N383" s="23"/>
      <c r="O383" s="3"/>
      <c r="P383" s="3"/>
      <c r="Q383" s="3"/>
      <c r="R383" s="35"/>
      <c r="S383" s="29"/>
      <c r="T383" s="2"/>
      <c r="U383" s="2"/>
      <c r="V383" s="30"/>
      <c r="W383" s="23"/>
      <c r="X383" s="3"/>
      <c r="Y383" s="3"/>
      <c r="Z383" s="3"/>
      <c r="AA383" s="35"/>
      <c r="AB383" s="39">
        <f t="shared" si="57"/>
        <v>0</v>
      </c>
      <c r="AC383" s="279"/>
    </row>
    <row r="384" spans="1:29" x14ac:dyDescent="0.25">
      <c r="A384" s="18" t="s">
        <v>148</v>
      </c>
      <c r="B384" s="29"/>
      <c r="C384" s="2"/>
      <c r="D384" s="2"/>
      <c r="E384" s="30"/>
      <c r="F384" s="23"/>
      <c r="G384" s="3"/>
      <c r="H384" s="3"/>
      <c r="I384" s="35"/>
      <c r="J384" s="29"/>
      <c r="K384" s="2"/>
      <c r="L384" s="2"/>
      <c r="M384" s="30"/>
      <c r="N384" s="23"/>
      <c r="O384" s="3"/>
      <c r="P384" s="3"/>
      <c r="Q384" s="3"/>
      <c r="R384" s="35"/>
      <c r="S384" s="29"/>
      <c r="T384" s="2"/>
      <c r="U384" s="2"/>
      <c r="V384" s="30"/>
      <c r="W384" s="23"/>
      <c r="X384" s="3"/>
      <c r="Y384" s="3"/>
      <c r="Z384" s="3"/>
      <c r="AA384" s="35"/>
      <c r="AB384" s="39">
        <f t="shared" si="57"/>
        <v>0</v>
      </c>
      <c r="AC384" s="279"/>
    </row>
    <row r="385" spans="1:29" x14ac:dyDescent="0.25">
      <c r="A385" s="18" t="s">
        <v>148</v>
      </c>
      <c r="B385" s="29"/>
      <c r="C385" s="2"/>
      <c r="D385" s="2"/>
      <c r="E385" s="30"/>
      <c r="F385" s="23"/>
      <c r="G385" s="3"/>
      <c r="H385" s="3"/>
      <c r="I385" s="35"/>
      <c r="J385" s="29"/>
      <c r="K385" s="2"/>
      <c r="L385" s="2"/>
      <c r="M385" s="30"/>
      <c r="N385" s="23"/>
      <c r="O385" s="3"/>
      <c r="P385" s="3"/>
      <c r="Q385" s="3"/>
      <c r="R385" s="35"/>
      <c r="S385" s="29"/>
      <c r="T385" s="2"/>
      <c r="U385" s="2"/>
      <c r="V385" s="30"/>
      <c r="W385" s="23"/>
      <c r="X385" s="3"/>
      <c r="Y385" s="3"/>
      <c r="Z385" s="3"/>
      <c r="AA385" s="35"/>
      <c r="AB385" s="39">
        <f t="shared" si="57"/>
        <v>0</v>
      </c>
      <c r="AC385" s="279"/>
    </row>
    <row r="386" spans="1:29" x14ac:dyDescent="0.25">
      <c r="A386" s="18" t="s">
        <v>148</v>
      </c>
      <c r="B386" s="29"/>
      <c r="C386" s="2"/>
      <c r="D386" s="2"/>
      <c r="E386" s="30"/>
      <c r="F386" s="23"/>
      <c r="G386" s="3"/>
      <c r="H386" s="3"/>
      <c r="I386" s="35"/>
      <c r="J386" s="29"/>
      <c r="K386" s="2"/>
      <c r="L386" s="2"/>
      <c r="M386" s="30"/>
      <c r="N386" s="23"/>
      <c r="O386" s="3"/>
      <c r="P386" s="3"/>
      <c r="Q386" s="3"/>
      <c r="R386" s="35"/>
      <c r="S386" s="29"/>
      <c r="T386" s="2"/>
      <c r="U386" s="2"/>
      <c r="V386" s="30"/>
      <c r="W386" s="23"/>
      <c r="X386" s="3"/>
      <c r="Y386" s="3"/>
      <c r="Z386" s="3"/>
      <c r="AA386" s="35"/>
      <c r="AB386" s="39">
        <f t="shared" si="57"/>
        <v>0</v>
      </c>
      <c r="AC386" s="279"/>
    </row>
    <row r="387" spans="1:29" x14ac:dyDescent="0.25">
      <c r="A387" s="18" t="s">
        <v>148</v>
      </c>
      <c r="B387" s="29"/>
      <c r="C387" s="2"/>
      <c r="D387" s="2"/>
      <c r="E387" s="30"/>
      <c r="F387" s="23"/>
      <c r="G387" s="3"/>
      <c r="H387" s="3"/>
      <c r="I387" s="35"/>
      <c r="J387" s="29"/>
      <c r="K387" s="2"/>
      <c r="L387" s="2"/>
      <c r="M387" s="30"/>
      <c r="N387" s="23"/>
      <c r="O387" s="3"/>
      <c r="P387" s="3"/>
      <c r="Q387" s="3"/>
      <c r="R387" s="35"/>
      <c r="S387" s="29"/>
      <c r="T387" s="2"/>
      <c r="U387" s="2"/>
      <c r="V387" s="30"/>
      <c r="W387" s="23"/>
      <c r="X387" s="3"/>
      <c r="Y387" s="3"/>
      <c r="Z387" s="3"/>
      <c r="AA387" s="35"/>
      <c r="AB387" s="39">
        <f t="shared" si="57"/>
        <v>0</v>
      </c>
      <c r="AC387" s="279"/>
    </row>
    <row r="388" spans="1:29" x14ac:dyDescent="0.25">
      <c r="A388" s="18" t="s">
        <v>148</v>
      </c>
      <c r="B388" s="29"/>
      <c r="C388" s="2"/>
      <c r="D388" s="2"/>
      <c r="E388" s="30"/>
      <c r="F388" s="23"/>
      <c r="G388" s="3"/>
      <c r="H388" s="3"/>
      <c r="I388" s="35"/>
      <c r="J388" s="29"/>
      <c r="K388" s="2"/>
      <c r="L388" s="2"/>
      <c r="M388" s="30"/>
      <c r="N388" s="23"/>
      <c r="O388" s="3"/>
      <c r="P388" s="3"/>
      <c r="Q388" s="3"/>
      <c r="R388" s="35"/>
      <c r="S388" s="29"/>
      <c r="T388" s="2"/>
      <c r="U388" s="2"/>
      <c r="V388" s="30"/>
      <c r="W388" s="23"/>
      <c r="X388" s="3"/>
      <c r="Y388" s="3"/>
      <c r="Z388" s="3"/>
      <c r="AA388" s="35"/>
      <c r="AB388" s="39">
        <f t="shared" si="57"/>
        <v>0</v>
      </c>
      <c r="AC388" s="279"/>
    </row>
    <row r="389" spans="1:29" x14ac:dyDescent="0.25">
      <c r="A389" s="18" t="s">
        <v>148</v>
      </c>
      <c r="B389" s="29"/>
      <c r="C389" s="2"/>
      <c r="D389" s="2"/>
      <c r="E389" s="30"/>
      <c r="F389" s="23"/>
      <c r="G389" s="3"/>
      <c r="H389" s="3"/>
      <c r="I389" s="35"/>
      <c r="J389" s="29"/>
      <c r="K389" s="2"/>
      <c r="L389" s="2"/>
      <c r="M389" s="30"/>
      <c r="N389" s="23"/>
      <c r="O389" s="3"/>
      <c r="P389" s="3"/>
      <c r="Q389" s="3"/>
      <c r="R389" s="35"/>
      <c r="S389" s="29"/>
      <c r="T389" s="2"/>
      <c r="U389" s="2"/>
      <c r="V389" s="30"/>
      <c r="W389" s="23"/>
      <c r="X389" s="3"/>
      <c r="Y389" s="3"/>
      <c r="Z389" s="3"/>
      <c r="AA389" s="35"/>
      <c r="AB389" s="39">
        <f t="shared" si="57"/>
        <v>0</v>
      </c>
      <c r="AC389" s="279"/>
    </row>
    <row r="390" spans="1:29" x14ac:dyDescent="0.25">
      <c r="A390" s="18" t="s">
        <v>148</v>
      </c>
      <c r="B390" s="29"/>
      <c r="C390" s="2"/>
      <c r="D390" s="2"/>
      <c r="E390" s="30"/>
      <c r="F390" s="23"/>
      <c r="G390" s="3"/>
      <c r="H390" s="3"/>
      <c r="I390" s="35"/>
      <c r="J390" s="29"/>
      <c r="K390" s="2"/>
      <c r="L390" s="2"/>
      <c r="M390" s="30"/>
      <c r="N390" s="23"/>
      <c r="O390" s="3"/>
      <c r="P390" s="3"/>
      <c r="Q390" s="3"/>
      <c r="R390" s="35"/>
      <c r="S390" s="29"/>
      <c r="T390" s="2"/>
      <c r="U390" s="2"/>
      <c r="V390" s="30"/>
      <c r="W390" s="23"/>
      <c r="X390" s="3"/>
      <c r="Y390" s="3"/>
      <c r="Z390" s="3"/>
      <c r="AA390" s="35"/>
      <c r="AB390" s="39">
        <f t="shared" si="57"/>
        <v>0</v>
      </c>
      <c r="AC390" s="279"/>
    </row>
    <row r="391" spans="1:29" x14ac:dyDescent="0.25">
      <c r="A391" s="19"/>
      <c r="B391" s="31"/>
      <c r="C391" s="9"/>
      <c r="D391" s="9"/>
      <c r="E391" s="32"/>
      <c r="F391" s="24"/>
      <c r="G391" s="10"/>
      <c r="H391" s="10"/>
      <c r="I391" s="14"/>
      <c r="J391" s="31"/>
      <c r="K391" s="9"/>
      <c r="L391" s="9"/>
      <c r="M391" s="32"/>
      <c r="N391" s="24"/>
      <c r="O391" s="10"/>
      <c r="P391" s="10"/>
      <c r="Q391" s="10"/>
      <c r="R391" s="14"/>
      <c r="S391" s="31"/>
      <c r="T391" s="9"/>
      <c r="U391" s="9"/>
      <c r="V391" s="32"/>
      <c r="W391" s="24"/>
      <c r="X391" s="10"/>
      <c r="Y391" s="10"/>
      <c r="Z391" s="10"/>
      <c r="AA391" s="14"/>
      <c r="AB391" s="40"/>
      <c r="AC391" s="279"/>
    </row>
    <row r="392" spans="1:29" x14ac:dyDescent="0.25">
      <c r="A392" s="20" t="s">
        <v>13</v>
      </c>
      <c r="B392" s="11">
        <f>SUM(B381:B390)</f>
        <v>0</v>
      </c>
      <c r="C392" s="11">
        <f t="shared" ref="C392:AA392" si="58">SUM(C381:C390)</f>
        <v>0</v>
      </c>
      <c r="D392" s="11">
        <f t="shared" si="58"/>
        <v>0</v>
      </c>
      <c r="E392" s="11">
        <f t="shared" si="58"/>
        <v>0</v>
      </c>
      <c r="F392" s="11">
        <f t="shared" si="58"/>
        <v>0</v>
      </c>
      <c r="G392" s="11">
        <f t="shared" si="58"/>
        <v>0</v>
      </c>
      <c r="H392" s="11">
        <f t="shared" si="58"/>
        <v>0</v>
      </c>
      <c r="I392" s="11">
        <f t="shared" si="58"/>
        <v>0</v>
      </c>
      <c r="J392" s="11">
        <f t="shared" si="58"/>
        <v>0</v>
      </c>
      <c r="K392" s="11">
        <f t="shared" si="58"/>
        <v>0</v>
      </c>
      <c r="L392" s="11">
        <f t="shared" si="58"/>
        <v>0</v>
      </c>
      <c r="M392" s="11">
        <f t="shared" si="58"/>
        <v>0</v>
      </c>
      <c r="N392" s="11">
        <f t="shared" si="58"/>
        <v>0</v>
      </c>
      <c r="O392" s="11">
        <f t="shared" si="58"/>
        <v>0</v>
      </c>
      <c r="P392" s="11">
        <f t="shared" si="58"/>
        <v>0</v>
      </c>
      <c r="Q392" s="11">
        <f t="shared" si="58"/>
        <v>0</v>
      </c>
      <c r="R392" s="11">
        <f t="shared" si="58"/>
        <v>0</v>
      </c>
      <c r="S392" s="11">
        <f t="shared" si="58"/>
        <v>0</v>
      </c>
      <c r="T392" s="11">
        <f t="shared" si="58"/>
        <v>0</v>
      </c>
      <c r="U392" s="11">
        <f t="shared" si="58"/>
        <v>0</v>
      </c>
      <c r="V392" s="11">
        <f t="shared" si="58"/>
        <v>0</v>
      </c>
      <c r="W392" s="11">
        <f t="shared" si="58"/>
        <v>0</v>
      </c>
      <c r="X392" s="11">
        <f t="shared" si="58"/>
        <v>0</v>
      </c>
      <c r="Y392" s="11">
        <f t="shared" si="58"/>
        <v>0</v>
      </c>
      <c r="Z392" s="11">
        <f t="shared" si="58"/>
        <v>0</v>
      </c>
      <c r="AA392" s="11">
        <f t="shared" si="58"/>
        <v>0</v>
      </c>
      <c r="AB392" s="41">
        <f>SUM(AB381:AB390)</f>
        <v>0</v>
      </c>
      <c r="AC392" s="280"/>
    </row>
  </sheetData>
  <mergeCells count="180">
    <mergeCell ref="A1:AC1"/>
    <mergeCell ref="B17:E17"/>
    <mergeCell ref="F17:I17"/>
    <mergeCell ref="J17:M17"/>
    <mergeCell ref="N17:R17"/>
    <mergeCell ref="S17:V17"/>
    <mergeCell ref="W17:AA17"/>
    <mergeCell ref="B3:E3"/>
    <mergeCell ref="F3:I3"/>
    <mergeCell ref="J3:M3"/>
    <mergeCell ref="N3:R3"/>
    <mergeCell ref="S3:V3"/>
    <mergeCell ref="AC3:AC15"/>
    <mergeCell ref="AC17:AC29"/>
    <mergeCell ref="A31:AC31"/>
    <mergeCell ref="B33:E33"/>
    <mergeCell ref="F33:I33"/>
    <mergeCell ref="J33:M33"/>
    <mergeCell ref="N33:R33"/>
    <mergeCell ref="S33:V33"/>
    <mergeCell ref="W33:AA33"/>
    <mergeCell ref="W3:AA3"/>
    <mergeCell ref="A61:AC61"/>
    <mergeCell ref="B63:E63"/>
    <mergeCell ref="F63:I63"/>
    <mergeCell ref="J63:M63"/>
    <mergeCell ref="N63:R63"/>
    <mergeCell ref="S63:V63"/>
    <mergeCell ref="W63:AA63"/>
    <mergeCell ref="AC63:AC76"/>
    <mergeCell ref="AC33:AC45"/>
    <mergeCell ref="B47:E47"/>
    <mergeCell ref="F47:I47"/>
    <mergeCell ref="J47:M47"/>
    <mergeCell ref="N47:R47"/>
    <mergeCell ref="S47:V47"/>
    <mergeCell ref="W47:AA47"/>
    <mergeCell ref="AC47:AC59"/>
    <mergeCell ref="AC78:AC91"/>
    <mergeCell ref="A92:AC92"/>
    <mergeCell ref="B94:E94"/>
    <mergeCell ref="F94:I94"/>
    <mergeCell ref="J94:M94"/>
    <mergeCell ref="N94:R94"/>
    <mergeCell ref="S94:V94"/>
    <mergeCell ref="W94:AA94"/>
    <mergeCell ref="AC94:AC107"/>
    <mergeCell ref="B78:E78"/>
    <mergeCell ref="F78:I78"/>
    <mergeCell ref="J78:M78"/>
    <mergeCell ref="N78:R78"/>
    <mergeCell ref="S78:V78"/>
    <mergeCell ref="W78:AA78"/>
    <mergeCell ref="AC109:AC122"/>
    <mergeCell ref="A123:AC123"/>
    <mergeCell ref="B125:E125"/>
    <mergeCell ref="F125:I125"/>
    <mergeCell ref="J125:M125"/>
    <mergeCell ref="N125:R125"/>
    <mergeCell ref="S125:V125"/>
    <mergeCell ref="W125:AA125"/>
    <mergeCell ref="AC125:AC138"/>
    <mergeCell ref="B109:E109"/>
    <mergeCell ref="F109:I109"/>
    <mergeCell ref="J109:M109"/>
    <mergeCell ref="N109:R109"/>
    <mergeCell ref="S109:V109"/>
    <mergeCell ref="W109:AA109"/>
    <mergeCell ref="AC140:AC153"/>
    <mergeCell ref="A154:AC154"/>
    <mergeCell ref="B156:E156"/>
    <mergeCell ref="F156:I156"/>
    <mergeCell ref="J156:M156"/>
    <mergeCell ref="N156:R156"/>
    <mergeCell ref="S156:V156"/>
    <mergeCell ref="W156:AA156"/>
    <mergeCell ref="AC156:AC169"/>
    <mergeCell ref="B140:E140"/>
    <mergeCell ref="F140:I140"/>
    <mergeCell ref="J140:M140"/>
    <mergeCell ref="N140:R140"/>
    <mergeCell ref="S140:V140"/>
    <mergeCell ref="W140:AA140"/>
    <mergeCell ref="AC203:AC217"/>
    <mergeCell ref="B203:E203"/>
    <mergeCell ref="F203:I203"/>
    <mergeCell ref="J203:M203"/>
    <mergeCell ref="N203:R203"/>
    <mergeCell ref="S203:V203"/>
    <mergeCell ref="W203:AA203"/>
    <mergeCell ref="AC171:AC184"/>
    <mergeCell ref="A185:AC185"/>
    <mergeCell ref="B187:E187"/>
    <mergeCell ref="F187:I187"/>
    <mergeCell ref="J187:M187"/>
    <mergeCell ref="N187:R187"/>
    <mergeCell ref="S187:V187"/>
    <mergeCell ref="W187:AA187"/>
    <mergeCell ref="AC187:AC201"/>
    <mergeCell ref="B171:E171"/>
    <mergeCell ref="F171:I171"/>
    <mergeCell ref="J171:M171"/>
    <mergeCell ref="N171:R171"/>
    <mergeCell ref="S171:V171"/>
    <mergeCell ref="W171:AA171"/>
    <mergeCell ref="AC235:AC248"/>
    <mergeCell ref="B235:E235"/>
    <mergeCell ref="F235:I235"/>
    <mergeCell ref="J235:M235"/>
    <mergeCell ref="N235:R235"/>
    <mergeCell ref="S235:V235"/>
    <mergeCell ref="W235:AA235"/>
    <mergeCell ref="A218:AC218"/>
    <mergeCell ref="B220:E220"/>
    <mergeCell ref="F220:I220"/>
    <mergeCell ref="J220:M220"/>
    <mergeCell ref="N220:R220"/>
    <mergeCell ref="S220:V220"/>
    <mergeCell ref="W220:AA220"/>
    <mergeCell ref="AC220:AC233"/>
    <mergeCell ref="A249:AC249"/>
    <mergeCell ref="B251:E251"/>
    <mergeCell ref="F251:I251"/>
    <mergeCell ref="J251:M251"/>
    <mergeCell ref="N251:R251"/>
    <mergeCell ref="S251:V251"/>
    <mergeCell ref="W251:AA251"/>
    <mergeCell ref="AC251:AC265"/>
    <mergeCell ref="B267:E267"/>
    <mergeCell ref="F267:I267"/>
    <mergeCell ref="J267:M267"/>
    <mergeCell ref="N267:R267"/>
    <mergeCell ref="S267:V267"/>
    <mergeCell ref="W267:AA267"/>
    <mergeCell ref="AC267:AC281"/>
    <mergeCell ref="A286:AC286"/>
    <mergeCell ref="B288:E288"/>
    <mergeCell ref="F288:I288"/>
    <mergeCell ref="J288:M288"/>
    <mergeCell ref="N288:R288"/>
    <mergeCell ref="S288:V288"/>
    <mergeCell ref="W288:AA288"/>
    <mergeCell ref="AC288:AC302"/>
    <mergeCell ref="B304:E304"/>
    <mergeCell ref="F304:I304"/>
    <mergeCell ref="J304:M304"/>
    <mergeCell ref="N304:R304"/>
    <mergeCell ref="S304:V304"/>
    <mergeCell ref="W304:AA304"/>
    <mergeCell ref="AC304:AC318"/>
    <mergeCell ref="A323:AC323"/>
    <mergeCell ref="B325:E325"/>
    <mergeCell ref="F325:I325"/>
    <mergeCell ref="J325:M325"/>
    <mergeCell ref="N325:R325"/>
    <mergeCell ref="S325:V325"/>
    <mergeCell ref="W325:AA325"/>
    <mergeCell ref="AC325:AC339"/>
    <mergeCell ref="B341:E341"/>
    <mergeCell ref="F341:I341"/>
    <mergeCell ref="J341:M341"/>
    <mergeCell ref="N341:R341"/>
    <mergeCell ref="S341:V341"/>
    <mergeCell ref="W341:AA341"/>
    <mergeCell ref="AC341:AC355"/>
    <mergeCell ref="A360:AC360"/>
    <mergeCell ref="B362:E362"/>
    <mergeCell ref="F362:I362"/>
    <mergeCell ref="J362:M362"/>
    <mergeCell ref="N362:R362"/>
    <mergeCell ref="S362:V362"/>
    <mergeCell ref="W362:AA362"/>
    <mergeCell ref="AC362:AC376"/>
    <mergeCell ref="B378:E378"/>
    <mergeCell ref="F378:I378"/>
    <mergeCell ref="J378:M378"/>
    <mergeCell ref="N378:R378"/>
    <mergeCell ref="S378:V378"/>
    <mergeCell ref="W378:AA378"/>
    <mergeCell ref="AC378:AC392"/>
  </mergeCells>
  <pageMargins left="0.34375" right="0.16276041666666666" top="0.3125" bottom="0.26041666666666669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2:O115"/>
  <sheetViews>
    <sheetView zoomScale="73" zoomScaleNormal="73" zoomScalePageLayoutView="85" workbookViewId="0">
      <selection activeCell="P6" sqref="P6"/>
    </sheetView>
  </sheetViews>
  <sheetFormatPr defaultColWidth="9.140625" defaultRowHeight="15" x14ac:dyDescent="0.25"/>
  <sheetData>
    <row r="2" spans="1:15" x14ac:dyDescent="0.25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15" x14ac:dyDescent="0.25">
      <c r="A3" s="281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4" spans="1:15" x14ac:dyDescent="0.25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</row>
    <row r="5" spans="1:15" x14ac:dyDescent="0.25">
      <c r="A5" s="281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</row>
    <row r="6" spans="1:15" x14ac:dyDescent="0.25">
      <c r="A6" s="281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</row>
    <row r="7" spans="1:15" x14ac:dyDescent="0.25">
      <c r="A7" s="281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</row>
    <row r="8" spans="1:15" x14ac:dyDescent="0.25">
      <c r="A8" s="281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</row>
    <row r="9" spans="1:15" x14ac:dyDescent="0.25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x14ac:dyDescent="0.25">
      <c r="A10" s="281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</row>
    <row r="11" spans="1:15" x14ac:dyDescent="0.25">
      <c r="A11" s="281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</row>
    <row r="12" spans="1:15" x14ac:dyDescent="0.25">
      <c r="A12" s="281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</row>
    <row r="13" spans="1:1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</row>
    <row r="14" spans="1:15" x14ac:dyDescent="0.25">
      <c r="A14" s="281"/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</row>
    <row r="15" spans="1:15" x14ac:dyDescent="0.25">
      <c r="A15" s="281"/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</row>
    <row r="16" spans="1:15" x14ac:dyDescent="0.25">
      <c r="A16" s="281"/>
      <c r="B16" s="281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</row>
    <row r="17" spans="1:15" x14ac:dyDescent="0.25">
      <c r="A17" s="281"/>
      <c r="B17" s="281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</row>
    <row r="18" spans="1:15" x14ac:dyDescent="0.25">
      <c r="A18" s="281"/>
      <c r="B18" s="281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</row>
    <row r="19" spans="1:15" x14ac:dyDescent="0.25">
      <c r="A19" s="281"/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</row>
    <row r="38" ht="35.25" customHeight="1" x14ac:dyDescent="0.25"/>
    <row r="114" ht="72.75" customHeight="1" x14ac:dyDescent="0.25"/>
    <row r="115" ht="30.75" customHeight="1" x14ac:dyDescent="0.25"/>
  </sheetData>
  <mergeCells count="1">
    <mergeCell ref="A2:O19"/>
  </mergeCells>
  <pageMargins left="0.29166666666666669" right="0.25" top="0.25" bottom="0.27083333333333331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>
    <tabColor theme="2" tint="-9.9978637043366805E-2"/>
  </sheetPr>
  <dimension ref="A1:AC333"/>
  <sheetViews>
    <sheetView tabSelected="1" view="pageLayout" topLeftCell="A312" zoomScale="127" zoomScaleNormal="100" zoomScalePageLayoutView="127" workbookViewId="0">
      <selection activeCell="K321" sqref="K321"/>
    </sheetView>
  </sheetViews>
  <sheetFormatPr defaultColWidth="42.28515625" defaultRowHeight="15" x14ac:dyDescent="0.25"/>
  <cols>
    <col min="1" max="1" width="16.28515625" customWidth="1"/>
    <col min="2" max="13" width="8.28515625" customWidth="1"/>
    <col min="14" max="14" width="24.5703125" customWidth="1"/>
  </cols>
  <sheetData>
    <row r="1" spans="1:14" ht="18.75" x14ac:dyDescent="0.3">
      <c r="A1" s="338" t="s">
        <v>176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14" ht="15.75" thickBot="1" x14ac:dyDescent="0.3"/>
    <row r="3" spans="1:14" ht="21" customHeight="1" x14ac:dyDescent="0.25">
      <c r="A3" s="339" t="s">
        <v>99</v>
      </c>
      <c r="B3" s="340"/>
      <c r="C3" s="340"/>
      <c r="D3" s="340"/>
      <c r="E3" s="340"/>
      <c r="F3" s="340"/>
      <c r="G3" s="341"/>
      <c r="I3" s="339" t="s">
        <v>112</v>
      </c>
      <c r="J3" s="340"/>
      <c r="K3" s="340"/>
      <c r="L3" s="340"/>
      <c r="M3" s="340"/>
      <c r="N3" s="341"/>
    </row>
    <row r="4" spans="1:14" ht="21" customHeight="1" x14ac:dyDescent="0.25">
      <c r="A4" s="161" t="str">
        <f>PORTALI!A6</f>
        <v>Real estate portal</v>
      </c>
      <c r="B4" s="162">
        <f>PORTALI!AB6+PORTALI!AB20</f>
        <v>139</v>
      </c>
      <c r="C4" s="344"/>
      <c r="D4" s="344"/>
      <c r="E4" s="344"/>
      <c r="F4" s="344"/>
      <c r="G4" s="345"/>
      <c r="I4" s="352" t="str">
        <f>PORTALI!A36</f>
        <v>Real estate portal</v>
      </c>
      <c r="J4" s="353"/>
      <c r="K4" s="162">
        <f>PORTALI!AB36+PORTALI!AB50</f>
        <v>135</v>
      </c>
      <c r="L4" s="348"/>
      <c r="M4" s="348"/>
      <c r="N4" s="349"/>
    </row>
    <row r="5" spans="1:14" ht="21" customHeight="1" x14ac:dyDescent="0.25">
      <c r="A5" s="163" t="str">
        <f>PORTALI!A7</f>
        <v>Real estate portal</v>
      </c>
      <c r="B5" s="164">
        <f>PORTALI!AB7+PORTALI!AB21</f>
        <v>176</v>
      </c>
      <c r="C5" s="344"/>
      <c r="D5" s="344"/>
      <c r="E5" s="344"/>
      <c r="F5" s="344"/>
      <c r="G5" s="345"/>
      <c r="I5" s="354" t="str">
        <f>PORTALI!A37</f>
        <v>Real estate portal</v>
      </c>
      <c r="J5" s="355"/>
      <c r="K5" s="164">
        <f>PORTALI!AB37+PORTALI!AB51</f>
        <v>192</v>
      </c>
      <c r="L5" s="348"/>
      <c r="M5" s="348"/>
      <c r="N5" s="349"/>
    </row>
    <row r="6" spans="1:14" ht="21" customHeight="1" x14ac:dyDescent="0.25">
      <c r="A6" s="165" t="str">
        <f>PORTALI!A8</f>
        <v>Real estate portal</v>
      </c>
      <c r="B6" s="166">
        <f>PORTALI!AB8+PORTALI!AB22</f>
        <v>95</v>
      </c>
      <c r="C6" s="344"/>
      <c r="D6" s="344"/>
      <c r="E6" s="344"/>
      <c r="F6" s="344"/>
      <c r="G6" s="345"/>
      <c r="I6" s="356" t="str">
        <f>PORTALI!A38</f>
        <v>Real estate portal</v>
      </c>
      <c r="J6" s="357"/>
      <c r="K6" s="166">
        <f>PORTALI!AB38+PORTALI!AB52</f>
        <v>41</v>
      </c>
      <c r="L6" s="348"/>
      <c r="M6" s="348"/>
      <c r="N6" s="349"/>
    </row>
    <row r="7" spans="1:14" ht="21" customHeight="1" x14ac:dyDescent="0.25">
      <c r="A7" s="167" t="str">
        <f>PORTALI!A9</f>
        <v>Real estate portal</v>
      </c>
      <c r="B7" s="168">
        <f>PORTALI!AB9+PORTALI!AB23</f>
        <v>39</v>
      </c>
      <c r="C7" s="344"/>
      <c r="D7" s="344"/>
      <c r="E7" s="344"/>
      <c r="F7" s="344"/>
      <c r="G7" s="345"/>
      <c r="I7" s="358" t="str">
        <f>PORTALI!A39</f>
        <v>Real estate portal</v>
      </c>
      <c r="J7" s="359"/>
      <c r="K7" s="168">
        <f>PORTALI!AB39+PORTALI!AB53</f>
        <v>88</v>
      </c>
      <c r="L7" s="348"/>
      <c r="M7" s="348"/>
      <c r="N7" s="349"/>
    </row>
    <row r="8" spans="1:14" ht="21" customHeight="1" x14ac:dyDescent="0.25">
      <c r="A8" s="169" t="str">
        <f>PORTALI!A10</f>
        <v>Real estate portal</v>
      </c>
      <c r="B8" s="170">
        <f>PORTALI!AB10+PORTALI!AB24</f>
        <v>34</v>
      </c>
      <c r="C8" s="344"/>
      <c r="D8" s="344"/>
      <c r="E8" s="344"/>
      <c r="F8" s="344"/>
      <c r="G8" s="345"/>
      <c r="I8" s="360" t="str">
        <f>PORTALI!A40</f>
        <v>Real estate portal</v>
      </c>
      <c r="J8" s="361"/>
      <c r="K8" s="170">
        <f>PORTALI!AB40+PORTALI!AB54</f>
        <v>28</v>
      </c>
      <c r="L8" s="348"/>
      <c r="M8" s="348"/>
      <c r="N8" s="349"/>
    </row>
    <row r="9" spans="1:14" ht="21" customHeight="1" x14ac:dyDescent="0.25">
      <c r="A9" s="171" t="str">
        <f>PORTALI!A11</f>
        <v>Real estate portal</v>
      </c>
      <c r="B9" s="172">
        <f>PORTALI!AB11+PORTALI!AB25</f>
        <v>6</v>
      </c>
      <c r="C9" s="344"/>
      <c r="D9" s="344"/>
      <c r="E9" s="344"/>
      <c r="F9" s="344"/>
      <c r="G9" s="345"/>
      <c r="I9" s="362" t="str">
        <f>PORTALI!A41</f>
        <v>Real estate portal</v>
      </c>
      <c r="J9" s="363"/>
      <c r="K9" s="172">
        <f>PORTALI!AB41+PORTALI!AB55</f>
        <v>82</v>
      </c>
      <c r="L9" s="348"/>
      <c r="M9" s="348"/>
      <c r="N9" s="349"/>
    </row>
    <row r="10" spans="1:14" ht="21" customHeight="1" x14ac:dyDescent="0.25">
      <c r="A10" s="173" t="str">
        <f>PORTALI!A12</f>
        <v>Real estate portal</v>
      </c>
      <c r="B10" s="174">
        <f>PORTALI!AB12+PORTALI!AB26</f>
        <v>3</v>
      </c>
      <c r="C10" s="344"/>
      <c r="D10" s="344"/>
      <c r="E10" s="344"/>
      <c r="F10" s="344"/>
      <c r="G10" s="345"/>
      <c r="I10" s="366" t="str">
        <f>PORTALI!A42</f>
        <v>Real estate portal</v>
      </c>
      <c r="J10" s="367"/>
      <c r="K10" s="174">
        <f>PORTALI!AB42+PORTALI!AB56</f>
        <v>11</v>
      </c>
      <c r="L10" s="348"/>
      <c r="M10" s="348"/>
      <c r="N10" s="349"/>
    </row>
    <row r="11" spans="1:14" ht="21" customHeight="1" x14ac:dyDescent="0.25">
      <c r="A11" s="175" t="str">
        <f>PORTALI!A13</f>
        <v>Real estate portal</v>
      </c>
      <c r="B11" s="176">
        <f>PORTALI!AB13+PORTALI!AB27</f>
        <v>0</v>
      </c>
      <c r="C11" s="344"/>
      <c r="D11" s="344"/>
      <c r="E11" s="344"/>
      <c r="F11" s="344"/>
      <c r="G11" s="345"/>
      <c r="I11" s="368" t="str">
        <f>PORTALI!A43</f>
        <v>Real estate portal</v>
      </c>
      <c r="J11" s="369"/>
      <c r="K11" s="176">
        <f>PORTALI!AB43+PORTALI!AB57</f>
        <v>0</v>
      </c>
      <c r="L11" s="348"/>
      <c r="M11" s="348"/>
      <c r="N11" s="349"/>
    </row>
    <row r="12" spans="1:14" ht="21" customHeight="1" thickBot="1" x14ac:dyDescent="0.3">
      <c r="A12" s="177" t="s">
        <v>13</v>
      </c>
      <c r="B12" s="178">
        <f>PORTALI!AB15+PORTALI!AB29</f>
        <v>492</v>
      </c>
      <c r="C12" s="346"/>
      <c r="D12" s="346"/>
      <c r="E12" s="346"/>
      <c r="F12" s="346"/>
      <c r="G12" s="347"/>
      <c r="I12" s="342" t="s">
        <v>13</v>
      </c>
      <c r="J12" s="343"/>
      <c r="K12" s="178">
        <f>PORTALI!AB45+PORTALI!AB59</f>
        <v>577</v>
      </c>
      <c r="L12" s="350"/>
      <c r="M12" s="350"/>
      <c r="N12" s="351"/>
    </row>
    <row r="13" spans="1:14" ht="15.75" thickBot="1" x14ac:dyDescent="0.3"/>
    <row r="14" spans="1:14" s="1" customFormat="1" ht="24" customHeight="1" x14ac:dyDescent="0.25">
      <c r="A14" s="305" t="s">
        <v>99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7"/>
    </row>
    <row r="15" spans="1:14" s="1" customFormat="1" ht="24" customHeight="1" x14ac:dyDescent="0.25">
      <c r="A15" s="91"/>
      <c r="B15" s="92" t="s">
        <v>100</v>
      </c>
      <c r="C15" s="93" t="s">
        <v>101</v>
      </c>
      <c r="D15" s="94" t="s">
        <v>102</v>
      </c>
      <c r="E15" s="95" t="s">
        <v>103</v>
      </c>
      <c r="F15" s="93" t="s">
        <v>104</v>
      </c>
      <c r="G15" s="96" t="s">
        <v>105</v>
      </c>
      <c r="H15" s="92" t="s">
        <v>106</v>
      </c>
      <c r="I15" s="93" t="s">
        <v>107</v>
      </c>
      <c r="J15" s="94" t="s">
        <v>108</v>
      </c>
      <c r="K15" s="95" t="s">
        <v>109</v>
      </c>
      <c r="L15" s="93" t="s">
        <v>110</v>
      </c>
      <c r="M15" s="97" t="s">
        <v>111</v>
      </c>
    </row>
    <row r="16" spans="1:14" s="1" customFormat="1" ht="24" customHeight="1" thickBot="1" x14ac:dyDescent="0.3">
      <c r="A16" s="83" t="s">
        <v>113</v>
      </c>
      <c r="B16" s="84">
        <f>SUM(PORTALI!B15:E15)</f>
        <v>11</v>
      </c>
      <c r="C16" s="85">
        <f>SUM(PORTALI!F15:I15)</f>
        <v>24</v>
      </c>
      <c r="D16" s="86">
        <f>SUM(PORTALI!J15:M15)</f>
        <v>45</v>
      </c>
      <c r="E16" s="87">
        <f>SUM(PORTALI!N15:R15)</f>
        <v>67</v>
      </c>
      <c r="F16" s="85">
        <f>SUM(PORTALI!S15:V15)</f>
        <v>38</v>
      </c>
      <c r="G16" s="88">
        <f>SUM(PORTALI!W15:AA15)</f>
        <v>51</v>
      </c>
      <c r="H16" s="84">
        <f>SUM(PORTALI!B29:E29)</f>
        <v>49</v>
      </c>
      <c r="I16" s="85">
        <f>SUM(PORTALI!F29:I29)</f>
        <v>61</v>
      </c>
      <c r="J16" s="86">
        <f>SUM(PORTALI!J29:M29)</f>
        <v>38</v>
      </c>
      <c r="K16" s="87">
        <f>SUM(PORTALI!N29:R29)</f>
        <v>41</v>
      </c>
      <c r="L16" s="85">
        <f>SUM(PORTALI!S29:V29)</f>
        <v>29</v>
      </c>
      <c r="M16" s="89">
        <f>SUM(PORTALI!W29:AA29)</f>
        <v>38</v>
      </c>
    </row>
    <row r="17" spans="1:14" s="1" customFormat="1" ht="24" customHeight="1" x14ac:dyDescent="0.25">
      <c r="A17" s="83" t="s">
        <v>114</v>
      </c>
      <c r="B17" s="308">
        <f>SUM(B16:D16)</f>
        <v>80</v>
      </c>
      <c r="C17" s="309"/>
      <c r="D17" s="310"/>
      <c r="E17" s="309">
        <f>SUM(E16:G16)</f>
        <v>156</v>
      </c>
      <c r="F17" s="309"/>
      <c r="G17" s="309"/>
      <c r="H17" s="308">
        <f>SUM(H16:J16)</f>
        <v>148</v>
      </c>
      <c r="I17" s="309"/>
      <c r="J17" s="310"/>
      <c r="K17" s="308">
        <f>SUM(K16:M16)</f>
        <v>108</v>
      </c>
      <c r="L17" s="309"/>
      <c r="M17" s="309"/>
      <c r="N17" s="98" t="s">
        <v>116</v>
      </c>
    </row>
    <row r="18" spans="1:14" s="1" customFormat="1" ht="24" customHeight="1" thickBot="1" x14ac:dyDescent="0.3">
      <c r="A18" s="90" t="s">
        <v>115</v>
      </c>
      <c r="B18" s="302">
        <f>SUM(B17:G17)</f>
        <v>236</v>
      </c>
      <c r="C18" s="303"/>
      <c r="D18" s="303"/>
      <c r="E18" s="303"/>
      <c r="F18" s="303"/>
      <c r="G18" s="304"/>
      <c r="H18" s="302">
        <f>SUM(H17:M17)</f>
        <v>256</v>
      </c>
      <c r="I18" s="303"/>
      <c r="J18" s="303"/>
      <c r="K18" s="303"/>
      <c r="L18" s="303"/>
      <c r="M18" s="303"/>
      <c r="N18" s="99">
        <f>SUM(B18:M18)</f>
        <v>492</v>
      </c>
    </row>
    <row r="19" spans="1:14" ht="15.75" thickBot="1" x14ac:dyDescent="0.3"/>
    <row r="20" spans="1:14" s="1" customFormat="1" ht="24" customHeight="1" x14ac:dyDescent="0.25">
      <c r="A20" s="305" t="s">
        <v>112</v>
      </c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7"/>
    </row>
    <row r="21" spans="1:14" s="1" customFormat="1" ht="24" customHeight="1" x14ac:dyDescent="0.25">
      <c r="A21" s="91"/>
      <c r="B21" s="92" t="s">
        <v>100</v>
      </c>
      <c r="C21" s="93" t="s">
        <v>101</v>
      </c>
      <c r="D21" s="94" t="s">
        <v>102</v>
      </c>
      <c r="E21" s="92" t="s">
        <v>103</v>
      </c>
      <c r="F21" s="93" t="s">
        <v>104</v>
      </c>
      <c r="G21" s="94" t="s">
        <v>105</v>
      </c>
      <c r="H21" s="92" t="s">
        <v>106</v>
      </c>
      <c r="I21" s="93" t="s">
        <v>107</v>
      </c>
      <c r="J21" s="94" t="s">
        <v>108</v>
      </c>
      <c r="K21" s="95" t="s">
        <v>109</v>
      </c>
      <c r="L21" s="93" t="s">
        <v>110</v>
      </c>
      <c r="M21" s="97" t="s">
        <v>111</v>
      </c>
    </row>
    <row r="22" spans="1:14" s="1" customFormat="1" ht="24" customHeight="1" thickBot="1" x14ac:dyDescent="0.3">
      <c r="A22" s="83" t="s">
        <v>113</v>
      </c>
      <c r="B22" s="84">
        <f>SUM(PORTALI!B45:E45)</f>
        <v>44</v>
      </c>
      <c r="C22" s="85">
        <f>SUM(PORTALI!F45:I45)</f>
        <v>44</v>
      </c>
      <c r="D22" s="86">
        <f>SUM(PORTALI!J45:M45)</f>
        <v>68</v>
      </c>
      <c r="E22" s="84">
        <f>SUM(PORTALI!N45:R45)</f>
        <v>66</v>
      </c>
      <c r="F22" s="85">
        <f>SUM(PORTALI!S45:V45)</f>
        <v>55</v>
      </c>
      <c r="G22" s="86">
        <f>SUM(PORTALI!W45:AA45)</f>
        <v>56</v>
      </c>
      <c r="H22" s="84">
        <f>SUM(PORTALI!B59:E59)</f>
        <v>44</v>
      </c>
      <c r="I22" s="85">
        <f>SUM(PORTALI!F59:I59)</f>
        <v>60</v>
      </c>
      <c r="J22" s="86">
        <f>SUM(PORTALI!J59:M59)</f>
        <v>47</v>
      </c>
      <c r="K22" s="87">
        <f>SUM(PORTALI!N59:R59)</f>
        <v>42</v>
      </c>
      <c r="L22" s="85">
        <f>SUM(PORTALI!S59:V59)</f>
        <v>25</v>
      </c>
      <c r="M22" s="89">
        <f>SUM(PORTALI!W59:AA59)</f>
        <v>26</v>
      </c>
    </row>
    <row r="23" spans="1:14" s="1" customFormat="1" ht="24" customHeight="1" x14ac:dyDescent="0.25">
      <c r="A23" s="83" t="s">
        <v>114</v>
      </c>
      <c r="B23" s="308">
        <f>SUM(B22:D22)</f>
        <v>156</v>
      </c>
      <c r="C23" s="309"/>
      <c r="D23" s="310"/>
      <c r="E23" s="309">
        <f>SUM(E22:G22)</f>
        <v>177</v>
      </c>
      <c r="F23" s="309"/>
      <c r="G23" s="309"/>
      <c r="H23" s="308">
        <f>SUM(H22:J22)</f>
        <v>151</v>
      </c>
      <c r="I23" s="309"/>
      <c r="J23" s="310"/>
      <c r="K23" s="308">
        <f>SUM(K22:M22)</f>
        <v>93</v>
      </c>
      <c r="L23" s="309"/>
      <c r="M23" s="309"/>
      <c r="N23" s="98" t="s">
        <v>116</v>
      </c>
    </row>
    <row r="24" spans="1:14" s="1" customFormat="1" ht="24" customHeight="1" thickBot="1" x14ac:dyDescent="0.3">
      <c r="A24" s="90" t="s">
        <v>115</v>
      </c>
      <c r="B24" s="302">
        <f>SUM(B23:G23)</f>
        <v>333</v>
      </c>
      <c r="C24" s="303"/>
      <c r="D24" s="303"/>
      <c r="E24" s="303"/>
      <c r="F24" s="303"/>
      <c r="G24" s="304"/>
      <c r="H24" s="302">
        <f>SUM(H23:M23)</f>
        <v>244</v>
      </c>
      <c r="I24" s="303"/>
      <c r="J24" s="303"/>
      <c r="K24" s="303"/>
      <c r="L24" s="303"/>
      <c r="M24" s="303"/>
      <c r="N24" s="99">
        <f>SUM(B24:M24)</f>
        <v>577</v>
      </c>
    </row>
    <row r="28" spans="1:14" ht="18.75" x14ac:dyDescent="0.3">
      <c r="A28" s="338" t="s">
        <v>177</v>
      </c>
      <c r="B28" s="338"/>
      <c r="C28" s="338"/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8"/>
    </row>
    <row r="29" spans="1:14" ht="15.75" thickBot="1" x14ac:dyDescent="0.3"/>
    <row r="30" spans="1:14" ht="15" customHeight="1" x14ac:dyDescent="0.25">
      <c r="A30" s="339" t="s">
        <v>112</v>
      </c>
      <c r="B30" s="340"/>
      <c r="C30" s="340"/>
      <c r="D30" s="340"/>
      <c r="E30" s="340"/>
      <c r="F30" s="340"/>
      <c r="G30" s="341"/>
      <c r="I30" s="339" t="s">
        <v>157</v>
      </c>
      <c r="J30" s="340"/>
      <c r="K30" s="340"/>
      <c r="L30" s="340"/>
      <c r="M30" s="340"/>
      <c r="N30" s="341"/>
    </row>
    <row r="31" spans="1:14" ht="19.5" customHeight="1" x14ac:dyDescent="0.25">
      <c r="A31" s="161" t="str">
        <f>PORTALI!A36</f>
        <v>Real estate portal</v>
      </c>
      <c r="B31" s="162">
        <f>PORTALI!AB36+PORTALI!AB50</f>
        <v>135</v>
      </c>
      <c r="C31" s="344"/>
      <c r="D31" s="344"/>
      <c r="E31" s="344"/>
      <c r="F31" s="344"/>
      <c r="G31" s="345"/>
      <c r="I31" s="352" t="str">
        <f>PORTALI!A66</f>
        <v>Real estate portal</v>
      </c>
      <c r="J31" s="353"/>
      <c r="K31" s="162">
        <f>PORTALI!AB66+PORTALI!AB81</f>
        <v>126</v>
      </c>
      <c r="L31" s="348"/>
      <c r="M31" s="348"/>
      <c r="N31" s="349"/>
    </row>
    <row r="32" spans="1:14" ht="15.75" customHeight="1" x14ac:dyDescent="0.25">
      <c r="A32" s="163" t="str">
        <f>PORTALI!A37</f>
        <v>Real estate portal</v>
      </c>
      <c r="B32" s="164">
        <f>PORTALI!AB37+PORTALI!AB51</f>
        <v>192</v>
      </c>
      <c r="C32" s="344"/>
      <c r="D32" s="344"/>
      <c r="E32" s="344"/>
      <c r="F32" s="344"/>
      <c r="G32" s="345"/>
      <c r="I32" s="354" t="str">
        <f>PORTALI!A67</f>
        <v>Real estate portal</v>
      </c>
      <c r="J32" s="355"/>
      <c r="K32" s="164">
        <f>PORTALI!AB67+PORTALI!AB82</f>
        <v>254</v>
      </c>
      <c r="L32" s="348"/>
      <c r="M32" s="348"/>
      <c r="N32" s="349"/>
    </row>
    <row r="33" spans="1:29" ht="17.25" customHeight="1" x14ac:dyDescent="0.25">
      <c r="A33" s="165" t="str">
        <f>PORTALI!A38</f>
        <v>Real estate portal</v>
      </c>
      <c r="B33" s="166">
        <f>PORTALI!AB38+PORTALI!AB52</f>
        <v>41</v>
      </c>
      <c r="C33" s="344"/>
      <c r="D33" s="344"/>
      <c r="E33" s="344"/>
      <c r="F33" s="344"/>
      <c r="G33" s="345"/>
      <c r="I33" s="356" t="str">
        <f>PORTALI!A68</f>
        <v>Real estate portal</v>
      </c>
      <c r="J33" s="357"/>
      <c r="K33" s="166">
        <f>PORTALI!AB68+PORTALI!AB83</f>
        <v>2</v>
      </c>
      <c r="L33" s="348"/>
      <c r="M33" s="348"/>
      <c r="N33" s="349"/>
    </row>
    <row r="34" spans="1:29" ht="17.25" customHeight="1" x14ac:dyDescent="0.25">
      <c r="A34" s="167" t="str">
        <f>PORTALI!A39</f>
        <v>Real estate portal</v>
      </c>
      <c r="B34" s="168">
        <f>PORTALI!AB39+PORTALI!AB53</f>
        <v>88</v>
      </c>
      <c r="C34" s="344"/>
      <c r="D34" s="344"/>
      <c r="E34" s="344"/>
      <c r="F34" s="344"/>
      <c r="G34" s="345"/>
      <c r="I34" s="358" t="str">
        <f>PORTALI!A69</f>
        <v>Real estate portal</v>
      </c>
      <c r="J34" s="359"/>
      <c r="K34" s="168">
        <f>PORTALI!AB69+PORTALI!AB84</f>
        <v>269</v>
      </c>
      <c r="L34" s="348"/>
      <c r="M34" s="348"/>
      <c r="N34" s="349"/>
    </row>
    <row r="35" spans="1:29" ht="18.75" customHeight="1" x14ac:dyDescent="0.25">
      <c r="A35" s="169" t="str">
        <f>PORTALI!A40</f>
        <v>Real estate portal</v>
      </c>
      <c r="B35" s="170">
        <f>PORTALI!AB40+PORTALI!AB54</f>
        <v>28</v>
      </c>
      <c r="C35" s="344"/>
      <c r="D35" s="344"/>
      <c r="E35" s="344"/>
      <c r="F35" s="344"/>
      <c r="G35" s="345"/>
      <c r="I35" s="360" t="str">
        <f>PORTALI!A70</f>
        <v>Real estate portal</v>
      </c>
      <c r="J35" s="361"/>
      <c r="K35" s="170">
        <f>PORTALI!AB70+PORTALI!AB85</f>
        <v>37</v>
      </c>
      <c r="L35" s="348"/>
      <c r="M35" s="348"/>
      <c r="N35" s="349"/>
    </row>
    <row r="36" spans="1:29" x14ac:dyDescent="0.25">
      <c r="A36" s="171" t="str">
        <f>PORTALI!A41</f>
        <v>Real estate portal</v>
      </c>
      <c r="B36" s="172">
        <f>PORTALI!AB41+PORTALI!AB55</f>
        <v>82</v>
      </c>
      <c r="C36" s="344"/>
      <c r="D36" s="344"/>
      <c r="E36" s="344"/>
      <c r="F36" s="344"/>
      <c r="G36" s="345"/>
      <c r="I36" s="362" t="str">
        <f>PORTALI!A71</f>
        <v>Real estate portal</v>
      </c>
      <c r="J36" s="363"/>
      <c r="K36" s="172">
        <f>PORTALI!AB71+PORTALI!AB86</f>
        <v>59</v>
      </c>
      <c r="L36" s="348"/>
      <c r="M36" s="348"/>
      <c r="N36" s="349"/>
    </row>
    <row r="37" spans="1:29" x14ac:dyDescent="0.25">
      <c r="A37" s="173" t="str">
        <f>PORTALI!A42</f>
        <v>Real estate portal</v>
      </c>
      <c r="B37" s="174">
        <f>PORTALI!AB42+PORTALI!AB56</f>
        <v>11</v>
      </c>
      <c r="C37" s="344"/>
      <c r="D37" s="344"/>
      <c r="E37" s="344"/>
      <c r="F37" s="344"/>
      <c r="G37" s="345"/>
      <c r="I37" s="366" t="str">
        <f>PORTALI!A72</f>
        <v>Real estate portal</v>
      </c>
      <c r="J37" s="367"/>
      <c r="K37" s="174">
        <f>PORTALI!AB72+PORTALI!AB87</f>
        <v>28</v>
      </c>
      <c r="L37" s="348"/>
      <c r="M37" s="348"/>
      <c r="N37" s="349"/>
    </row>
    <row r="38" spans="1:29" x14ac:dyDescent="0.25">
      <c r="A38" s="175" t="str">
        <f>PORTALI!A43</f>
        <v>Real estate portal</v>
      </c>
      <c r="B38" s="176">
        <f>PORTALI!AB43+PORTALI!AB57</f>
        <v>0</v>
      </c>
      <c r="C38" s="344"/>
      <c r="D38" s="344"/>
      <c r="E38" s="344"/>
      <c r="F38" s="344"/>
      <c r="G38" s="345"/>
      <c r="I38" s="368" t="str">
        <f>PORTALI!A73</f>
        <v>Real estate portal</v>
      </c>
      <c r="J38" s="369"/>
      <c r="K38" s="176">
        <f>PORTALI!AB73+PORTALI!AB88</f>
        <v>30</v>
      </c>
      <c r="L38" s="348"/>
      <c r="M38" s="348"/>
      <c r="N38" s="349"/>
    </row>
    <row r="39" spans="1:29" ht="15.75" thickBot="1" x14ac:dyDescent="0.3">
      <c r="A39" s="177" t="s">
        <v>13</v>
      </c>
      <c r="B39" s="178">
        <f>SUM(B31:B38)</f>
        <v>577</v>
      </c>
      <c r="C39" s="346"/>
      <c r="D39" s="346"/>
      <c r="E39" s="346"/>
      <c r="F39" s="346"/>
      <c r="G39" s="347"/>
      <c r="I39" s="372" t="str">
        <f>PORTALI!A74</f>
        <v>Real estate portal</v>
      </c>
      <c r="J39" s="373"/>
      <c r="K39" s="200">
        <f>PORTALI!AB74+PORTALI!AB89</f>
        <v>2</v>
      </c>
      <c r="L39" s="350"/>
      <c r="M39" s="350"/>
      <c r="N39" s="351"/>
    </row>
    <row r="40" spans="1:29" x14ac:dyDescent="0.25">
      <c r="I40" s="365" t="s">
        <v>13</v>
      </c>
      <c r="J40" s="365"/>
      <c r="K40" s="201">
        <f>SUM(K31:K39)</f>
        <v>807</v>
      </c>
    </row>
    <row r="44" spans="1:29" x14ac:dyDescent="0.25"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1"/>
    </row>
    <row r="45" spans="1:29" x14ac:dyDescent="0.25">
      <c r="AC45" s="1"/>
    </row>
    <row r="46" spans="1:29" ht="15.75" thickBot="1" x14ac:dyDescent="0.3"/>
    <row r="47" spans="1:29" ht="21" x14ac:dyDescent="0.25">
      <c r="A47" s="305" t="s">
        <v>112</v>
      </c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7"/>
      <c r="N47" s="1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</row>
    <row r="48" spans="1:29" ht="21.75" thickBot="1" x14ac:dyDescent="0.3">
      <c r="A48" s="91"/>
      <c r="B48" s="92" t="s">
        <v>100</v>
      </c>
      <c r="C48" s="93" t="s">
        <v>101</v>
      </c>
      <c r="D48" s="94" t="s">
        <v>102</v>
      </c>
      <c r="E48" s="92" t="s">
        <v>103</v>
      </c>
      <c r="F48" s="93" t="s">
        <v>104</v>
      </c>
      <c r="G48" s="94" t="s">
        <v>105</v>
      </c>
      <c r="H48" s="92" t="s">
        <v>106</v>
      </c>
      <c r="I48" s="93" t="s">
        <v>107</v>
      </c>
      <c r="J48" s="94" t="s">
        <v>108</v>
      </c>
      <c r="K48" s="95" t="s">
        <v>109</v>
      </c>
      <c r="L48" s="93" t="s">
        <v>110</v>
      </c>
      <c r="M48" s="97" t="s">
        <v>111</v>
      </c>
      <c r="N48" s="1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99"/>
    </row>
    <row r="49" spans="1:16" ht="15.75" thickBot="1" x14ac:dyDescent="0.3">
      <c r="A49" s="83" t="s">
        <v>113</v>
      </c>
      <c r="B49" s="84">
        <f>SUM(PORTALI!B45:E45)</f>
        <v>44</v>
      </c>
      <c r="C49" s="85">
        <f>SUM(PORTALI!F45:I45)</f>
        <v>44</v>
      </c>
      <c r="D49" s="86">
        <f>SUM(PORTALI!J45:M45)</f>
        <v>68</v>
      </c>
      <c r="E49" s="84">
        <f>SUM(PORTALI!N45:R45)</f>
        <v>66</v>
      </c>
      <c r="F49" s="85">
        <f>SUM(PORTALI!S45:V45)</f>
        <v>55</v>
      </c>
      <c r="G49" s="86">
        <f>SUM(PORTALI!W45:AA45)</f>
        <v>56</v>
      </c>
      <c r="H49" s="84">
        <f>SUM(PORTALI!B59:E59)</f>
        <v>44</v>
      </c>
      <c r="I49" s="85">
        <f>SUM(PORTALI!F59:I59)</f>
        <v>60</v>
      </c>
      <c r="J49" s="86">
        <f>SUM(PORTALI!J59:M59)</f>
        <v>47</v>
      </c>
      <c r="K49" s="87">
        <f>SUM(PORTALI!N59:R59)</f>
        <v>42</v>
      </c>
      <c r="L49" s="85">
        <f>SUM(PORTALI!S59:V59)</f>
        <v>25</v>
      </c>
      <c r="M49" s="89">
        <f>SUM(PORTALI!W59:AA59)</f>
        <v>26</v>
      </c>
      <c r="N49" s="1"/>
    </row>
    <row r="50" spans="1:16" ht="21" x14ac:dyDescent="0.25">
      <c r="A50" s="83" t="s">
        <v>114</v>
      </c>
      <c r="B50" s="308">
        <f>SUM(B49:D49)</f>
        <v>156</v>
      </c>
      <c r="C50" s="309"/>
      <c r="D50" s="310"/>
      <c r="E50" s="309">
        <f>SUM(E49:G49)</f>
        <v>177</v>
      </c>
      <c r="F50" s="309"/>
      <c r="G50" s="309"/>
      <c r="H50" s="308">
        <f>SUM(H49:J49)</f>
        <v>151</v>
      </c>
      <c r="I50" s="309"/>
      <c r="J50" s="310"/>
      <c r="K50" s="308">
        <f>SUM(K49:M49)</f>
        <v>93</v>
      </c>
      <c r="L50" s="309"/>
      <c r="M50" s="309"/>
      <c r="N50" s="98" t="s">
        <v>116</v>
      </c>
    </row>
    <row r="51" spans="1:16" ht="21.75" thickBot="1" x14ac:dyDescent="0.3">
      <c r="A51" s="90" t="s">
        <v>115</v>
      </c>
      <c r="B51" s="302">
        <f>SUM(B50:G50)</f>
        <v>333</v>
      </c>
      <c r="C51" s="303"/>
      <c r="D51" s="303"/>
      <c r="E51" s="303"/>
      <c r="F51" s="303"/>
      <c r="G51" s="304"/>
      <c r="H51" s="302">
        <f>SUM(H50:M50)</f>
        <v>244</v>
      </c>
      <c r="I51" s="303"/>
      <c r="J51" s="303"/>
      <c r="K51" s="303"/>
      <c r="L51" s="303"/>
      <c r="M51" s="303"/>
      <c r="N51" s="99">
        <f>SUM(B51:M51)</f>
        <v>577</v>
      </c>
    </row>
    <row r="54" spans="1:16" ht="15.75" thickBot="1" x14ac:dyDescent="0.3"/>
    <row r="55" spans="1:16" ht="21" x14ac:dyDescent="0.25">
      <c r="A55" s="305" t="s">
        <v>157</v>
      </c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7"/>
      <c r="N55" s="1"/>
    </row>
    <row r="56" spans="1:16" x14ac:dyDescent="0.25">
      <c r="A56" s="91"/>
      <c r="B56" s="92" t="s">
        <v>100</v>
      </c>
      <c r="C56" s="93" t="s">
        <v>101</v>
      </c>
      <c r="D56" s="94" t="s">
        <v>102</v>
      </c>
      <c r="E56" s="92" t="s">
        <v>103</v>
      </c>
      <c r="F56" s="93" t="s">
        <v>104</v>
      </c>
      <c r="G56" s="94" t="s">
        <v>105</v>
      </c>
      <c r="H56" s="92" t="s">
        <v>106</v>
      </c>
      <c r="I56" s="93" t="s">
        <v>107</v>
      </c>
      <c r="J56" s="94" t="s">
        <v>108</v>
      </c>
      <c r="K56" s="95" t="s">
        <v>109</v>
      </c>
      <c r="L56" s="93" t="s">
        <v>110</v>
      </c>
      <c r="M56" s="97" t="s">
        <v>111</v>
      </c>
      <c r="N56" s="1"/>
    </row>
    <row r="57" spans="1:16" ht="15.75" thickBot="1" x14ac:dyDescent="0.3">
      <c r="A57" s="83" t="s">
        <v>113</v>
      </c>
      <c r="B57" s="84">
        <f>SUM(PORTALI!B76:E76)</f>
        <v>60</v>
      </c>
      <c r="C57" s="84">
        <f>SUM(PORTALI!F76:I76)</f>
        <v>51</v>
      </c>
      <c r="D57" s="84">
        <f>SUM(PORTALI!J76:M76)</f>
        <v>60</v>
      </c>
      <c r="E57" s="84">
        <f>SUM(PORTALI!N76:R76)</f>
        <v>80</v>
      </c>
      <c r="F57" s="85">
        <f>SUM(PORTALI!S76:V76)</f>
        <v>81</v>
      </c>
      <c r="G57" s="86">
        <f>SUM(PORTALI!W76:AA76)</f>
        <v>87</v>
      </c>
      <c r="H57" s="84">
        <f>SUM(PORTALI!B91:E91)</f>
        <v>72</v>
      </c>
      <c r="I57" s="85">
        <f>SUM(PORTALI!F91:I91)</f>
        <v>73</v>
      </c>
      <c r="J57" s="86">
        <f>SUM(PORTALI!J91:M91)</f>
        <v>72</v>
      </c>
      <c r="K57" s="87">
        <f>SUM(PORTALI!N91:R91)</f>
        <v>74</v>
      </c>
      <c r="L57" s="85">
        <f>SUM(PORTALI!S91:V91)</f>
        <v>45</v>
      </c>
      <c r="M57" s="89">
        <f>SUM(PORTALI!W91:AA91)</f>
        <v>52</v>
      </c>
      <c r="N57" s="1"/>
    </row>
    <row r="58" spans="1:16" ht="21" x14ac:dyDescent="0.25">
      <c r="A58" s="83" t="s">
        <v>114</v>
      </c>
      <c r="B58" s="308">
        <f>SUM(B57:D57)</f>
        <v>171</v>
      </c>
      <c r="C58" s="309"/>
      <c r="D58" s="310"/>
      <c r="E58" s="309">
        <f>SUM(E57:G57)</f>
        <v>248</v>
      </c>
      <c r="F58" s="309"/>
      <c r="G58" s="309"/>
      <c r="H58" s="308">
        <f>SUM(H57:J57)</f>
        <v>217</v>
      </c>
      <c r="I58" s="309"/>
      <c r="J58" s="310"/>
      <c r="K58" s="308">
        <f>SUM(K57:M57)</f>
        <v>171</v>
      </c>
      <c r="L58" s="309"/>
      <c r="M58" s="309"/>
      <c r="N58" s="98" t="s">
        <v>116</v>
      </c>
    </row>
    <row r="59" spans="1:16" ht="21.75" thickBot="1" x14ac:dyDescent="0.3">
      <c r="A59" s="90" t="s">
        <v>115</v>
      </c>
      <c r="B59" s="302">
        <f>SUM(B58:G58)</f>
        <v>419</v>
      </c>
      <c r="C59" s="303"/>
      <c r="D59" s="303"/>
      <c r="E59" s="303"/>
      <c r="F59" s="303"/>
      <c r="G59" s="304"/>
      <c r="H59" s="302">
        <f>SUM(H58:M58)</f>
        <v>388</v>
      </c>
      <c r="I59" s="303"/>
      <c r="J59" s="303"/>
      <c r="K59" s="303"/>
      <c r="L59" s="303"/>
      <c r="M59" s="303"/>
      <c r="N59" s="99">
        <f>SUM(B59:M59)</f>
        <v>807</v>
      </c>
    </row>
    <row r="63" spans="1:16" ht="18.75" x14ac:dyDescent="0.3">
      <c r="A63" s="338" t="s">
        <v>185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281"/>
      <c r="P63" s="281"/>
    </row>
    <row r="64" spans="1:16" ht="15.75" thickBot="1" x14ac:dyDescent="0.3"/>
    <row r="65" spans="1:14" ht="16.5" thickBot="1" x14ac:dyDescent="0.3">
      <c r="A65" s="339" t="s">
        <v>157</v>
      </c>
      <c r="B65" s="340"/>
      <c r="C65" s="370"/>
      <c r="D65" s="370"/>
      <c r="E65" s="370"/>
      <c r="F65" s="370"/>
      <c r="G65" s="371"/>
      <c r="I65" s="339" t="s">
        <v>158</v>
      </c>
      <c r="J65" s="340"/>
      <c r="K65" s="340"/>
      <c r="L65" s="370"/>
      <c r="M65" s="370"/>
      <c r="N65" s="371"/>
    </row>
    <row r="66" spans="1:14" x14ac:dyDescent="0.25">
      <c r="A66" s="161" t="str">
        <f>PORTALI!A66</f>
        <v>Real estate portal</v>
      </c>
      <c r="B66" s="202">
        <f>PORTALI!AB66+PORTALI!AB81</f>
        <v>126</v>
      </c>
      <c r="C66" s="293"/>
      <c r="D66" s="294"/>
      <c r="E66" s="294"/>
      <c r="F66" s="294"/>
      <c r="G66" s="295"/>
      <c r="I66" s="352" t="str">
        <f>PORTALI!A97</f>
        <v>Real estate portal</v>
      </c>
      <c r="J66" s="353"/>
      <c r="K66" s="202">
        <f>PORTALI!AB97+PORTALI!AB112</f>
        <v>162</v>
      </c>
      <c r="L66" s="284"/>
      <c r="M66" s="285"/>
      <c r="N66" s="286"/>
    </row>
    <row r="67" spans="1:14" x14ac:dyDescent="0.25">
      <c r="A67" s="163" t="str">
        <f>PORTALI!A67</f>
        <v>Real estate portal</v>
      </c>
      <c r="B67" s="203">
        <f>PORTALI!AB67+PORTALI!AB82</f>
        <v>254</v>
      </c>
      <c r="C67" s="296"/>
      <c r="D67" s="281"/>
      <c r="E67" s="281"/>
      <c r="F67" s="281"/>
      <c r="G67" s="297"/>
      <c r="I67" s="354" t="str">
        <f>PORTALI!A98</f>
        <v>Real estate portal</v>
      </c>
      <c r="J67" s="355"/>
      <c r="K67" s="203">
        <f>PORTALI!AB98+PORTALI!AB113</f>
        <v>265</v>
      </c>
      <c r="L67" s="287"/>
      <c r="M67" s="288"/>
      <c r="N67" s="289"/>
    </row>
    <row r="68" spans="1:14" x14ac:dyDescent="0.25">
      <c r="A68" s="165" t="str">
        <f>PORTALI!A68</f>
        <v>Real estate portal</v>
      </c>
      <c r="B68" s="204">
        <f>PORTALI!AB68+PORTALI!AB83</f>
        <v>2</v>
      </c>
      <c r="C68" s="296"/>
      <c r="D68" s="281"/>
      <c r="E68" s="281"/>
      <c r="F68" s="281"/>
      <c r="G68" s="297"/>
      <c r="I68" s="356" t="str">
        <f>PORTALI!A99</f>
        <v>Real estate portal</v>
      </c>
      <c r="J68" s="357"/>
      <c r="K68" s="204">
        <f>PORTALI!AB99+PORTALI!AB114</f>
        <v>93</v>
      </c>
      <c r="L68" s="287"/>
      <c r="M68" s="288"/>
      <c r="N68" s="289"/>
    </row>
    <row r="69" spans="1:14" x14ac:dyDescent="0.25">
      <c r="A69" s="167" t="str">
        <f>PORTALI!A69</f>
        <v>Real estate portal</v>
      </c>
      <c r="B69" s="205">
        <f>PORTALI!AB69+PORTALI!AB84</f>
        <v>269</v>
      </c>
      <c r="C69" s="296"/>
      <c r="D69" s="281"/>
      <c r="E69" s="281"/>
      <c r="F69" s="281"/>
      <c r="G69" s="297"/>
      <c r="I69" s="358" t="str">
        <f>PORTALI!A100</f>
        <v>Real estate portal</v>
      </c>
      <c r="J69" s="359"/>
      <c r="K69" s="205">
        <f>PORTALI!AB100+PORTALI!AB115</f>
        <v>203</v>
      </c>
      <c r="L69" s="287"/>
      <c r="M69" s="288"/>
      <c r="N69" s="289"/>
    </row>
    <row r="70" spans="1:14" x14ac:dyDescent="0.25">
      <c r="A70" s="169" t="str">
        <f>PORTALI!A70</f>
        <v>Real estate portal</v>
      </c>
      <c r="B70" s="206">
        <f>PORTALI!AB70+PORTALI!AB85</f>
        <v>37</v>
      </c>
      <c r="C70" s="296"/>
      <c r="D70" s="281"/>
      <c r="E70" s="281"/>
      <c r="F70" s="281"/>
      <c r="G70" s="297"/>
      <c r="I70" s="360" t="str">
        <f>PORTALI!A101</f>
        <v>Real estate portal</v>
      </c>
      <c r="J70" s="361"/>
      <c r="K70" s="206">
        <f>PORTALI!AB101+PORTALI!AB116</f>
        <v>52</v>
      </c>
      <c r="L70" s="287"/>
      <c r="M70" s="288"/>
      <c r="N70" s="289"/>
    </row>
    <row r="71" spans="1:14" x14ac:dyDescent="0.25">
      <c r="A71" s="171" t="str">
        <f>PORTALI!A71</f>
        <v>Real estate portal</v>
      </c>
      <c r="B71" s="207">
        <f>PORTALI!AB71+PORTALI!AB86</f>
        <v>59</v>
      </c>
      <c r="C71" s="296"/>
      <c r="D71" s="281"/>
      <c r="E71" s="281"/>
      <c r="F71" s="281"/>
      <c r="G71" s="297"/>
      <c r="I71" s="362" t="str">
        <f>PORTALI!A102</f>
        <v>Real estate portal</v>
      </c>
      <c r="J71" s="363"/>
      <c r="K71" s="207">
        <f>PORTALI!AB102+PORTALI!AB117</f>
        <v>53</v>
      </c>
      <c r="L71" s="287"/>
      <c r="M71" s="288"/>
      <c r="N71" s="289"/>
    </row>
    <row r="72" spans="1:14" x14ac:dyDescent="0.25">
      <c r="A72" s="173" t="str">
        <f>PORTALI!A72</f>
        <v>Real estate portal</v>
      </c>
      <c r="B72" s="208">
        <f>PORTALI!AB72+PORTALI!AB87</f>
        <v>28</v>
      </c>
      <c r="C72" s="296"/>
      <c r="D72" s="281"/>
      <c r="E72" s="281"/>
      <c r="F72" s="281"/>
      <c r="G72" s="297"/>
      <c r="I72" s="366" t="str">
        <f>PORTALI!A103</f>
        <v>Real estate portal</v>
      </c>
      <c r="J72" s="367"/>
      <c r="K72" s="208">
        <f>PORTALI!AB103+PORTALI!AB118</f>
        <v>37</v>
      </c>
      <c r="L72" s="287"/>
      <c r="M72" s="288"/>
      <c r="N72" s="289"/>
    </row>
    <row r="73" spans="1:14" x14ac:dyDescent="0.25">
      <c r="A73" s="175" t="str">
        <f>PORTALI!A73</f>
        <v>Real estate portal</v>
      </c>
      <c r="B73" s="209">
        <f>PORTALI!AB73+PORTALI!AB88</f>
        <v>30</v>
      </c>
      <c r="C73" s="296"/>
      <c r="D73" s="281"/>
      <c r="E73" s="281"/>
      <c r="F73" s="281"/>
      <c r="G73" s="297"/>
      <c r="I73" s="368" t="str">
        <f>PORTALI!A104</f>
        <v>Real estate portal</v>
      </c>
      <c r="J73" s="369"/>
      <c r="K73" s="209">
        <f>PORTALI!AB104+PORTALI!AB119</f>
        <v>11</v>
      </c>
      <c r="L73" s="287"/>
      <c r="M73" s="288"/>
      <c r="N73" s="289"/>
    </row>
    <row r="74" spans="1:14" ht="15.75" thickBot="1" x14ac:dyDescent="0.3">
      <c r="A74" s="219" t="str">
        <f>PORTALI!A74</f>
        <v>Real estate portal</v>
      </c>
      <c r="B74" s="220">
        <f>PORTALI!AB74+PORTALI!AB89</f>
        <v>2</v>
      </c>
      <c r="C74" s="296"/>
      <c r="D74" s="281"/>
      <c r="E74" s="281"/>
      <c r="F74" s="281"/>
      <c r="G74" s="297"/>
      <c r="I74" s="374" t="str">
        <f>PORTALI!A105</f>
        <v>Real estate portal</v>
      </c>
      <c r="J74" s="375"/>
      <c r="K74" s="222">
        <f>PORTALI!AB105+PORTALI!AB120</f>
        <v>0</v>
      </c>
      <c r="L74" s="287"/>
      <c r="M74" s="288"/>
      <c r="N74" s="289"/>
    </row>
    <row r="75" spans="1:14" ht="15.75" thickBot="1" x14ac:dyDescent="0.3">
      <c r="A75" s="177" t="s">
        <v>13</v>
      </c>
      <c r="B75" s="210">
        <f>SUM(B66:B74)</f>
        <v>807</v>
      </c>
      <c r="C75" s="298"/>
      <c r="D75" s="299"/>
      <c r="E75" s="299"/>
      <c r="F75" s="299"/>
      <c r="G75" s="300"/>
      <c r="I75" s="282" t="s">
        <v>13</v>
      </c>
      <c r="J75" s="283"/>
      <c r="K75" s="221">
        <f>SUM(K66:K74)</f>
        <v>876</v>
      </c>
      <c r="L75" s="290"/>
      <c r="M75" s="291"/>
      <c r="N75" s="292"/>
    </row>
    <row r="81" spans="1:14" ht="15.75" thickBot="1" x14ac:dyDescent="0.3"/>
    <row r="82" spans="1:14" ht="21" x14ac:dyDescent="0.25">
      <c r="A82" s="305" t="s">
        <v>157</v>
      </c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7"/>
      <c r="N82" s="1"/>
    </row>
    <row r="83" spans="1:14" x14ac:dyDescent="0.25">
      <c r="A83" s="91"/>
      <c r="B83" s="92" t="s">
        <v>100</v>
      </c>
      <c r="C83" s="93" t="s">
        <v>101</v>
      </c>
      <c r="D83" s="94" t="s">
        <v>102</v>
      </c>
      <c r="E83" s="95" t="s">
        <v>103</v>
      </c>
      <c r="F83" s="93" t="s">
        <v>104</v>
      </c>
      <c r="G83" s="96" t="s">
        <v>105</v>
      </c>
      <c r="H83" s="92" t="s">
        <v>106</v>
      </c>
      <c r="I83" s="93" t="s">
        <v>107</v>
      </c>
      <c r="J83" s="94" t="s">
        <v>108</v>
      </c>
      <c r="K83" s="95" t="s">
        <v>109</v>
      </c>
      <c r="L83" s="93" t="s">
        <v>110</v>
      </c>
      <c r="M83" s="97" t="s">
        <v>111</v>
      </c>
      <c r="N83" s="1"/>
    </row>
    <row r="84" spans="1:14" ht="15.75" thickBot="1" x14ac:dyDescent="0.3">
      <c r="A84" s="83" t="s">
        <v>113</v>
      </c>
      <c r="B84" s="84">
        <f>SUM(PORTALI!B76:E76)</f>
        <v>60</v>
      </c>
      <c r="C84" s="85">
        <f>SUM(PORTALI!F76:I76)</f>
        <v>51</v>
      </c>
      <c r="D84" s="86">
        <f>SUM(PORTALI!J76:M76)</f>
        <v>60</v>
      </c>
      <c r="E84" s="87">
        <f>SUM(PORTALI!N76:R76)</f>
        <v>80</v>
      </c>
      <c r="F84" s="85">
        <f>SUM(PORTALI!S76:V76)</f>
        <v>81</v>
      </c>
      <c r="G84" s="88">
        <f>SUM(PORTALI!W76:AA76)</f>
        <v>87</v>
      </c>
      <c r="H84" s="84">
        <f>SUM(PORTALI!B91:E91)</f>
        <v>72</v>
      </c>
      <c r="I84" s="85">
        <f>SUM(PORTALI!F91:I91)</f>
        <v>73</v>
      </c>
      <c r="J84" s="86">
        <f>SUM(PORTALI!J91:M91)</f>
        <v>72</v>
      </c>
      <c r="K84" s="87">
        <f>SUM(PORTALI!N91:R91)</f>
        <v>74</v>
      </c>
      <c r="L84" s="85">
        <f>SUM(PORTALI!S91:V91)</f>
        <v>45</v>
      </c>
      <c r="M84" s="89">
        <f>SUM(PORTALI!W91:AA91)</f>
        <v>52</v>
      </c>
      <c r="N84" s="1"/>
    </row>
    <row r="85" spans="1:14" ht="21" x14ac:dyDescent="0.25">
      <c r="A85" s="83" t="s">
        <v>114</v>
      </c>
      <c r="B85" s="308">
        <f>SUM(B84:D84)</f>
        <v>171</v>
      </c>
      <c r="C85" s="309"/>
      <c r="D85" s="310"/>
      <c r="E85" s="309">
        <f>SUM(E84:G84)</f>
        <v>248</v>
      </c>
      <c r="F85" s="309"/>
      <c r="G85" s="309"/>
      <c r="H85" s="308">
        <f>SUM(H84:J84)</f>
        <v>217</v>
      </c>
      <c r="I85" s="309"/>
      <c r="J85" s="310"/>
      <c r="K85" s="308">
        <f>SUM(K84:M84)</f>
        <v>171</v>
      </c>
      <c r="L85" s="309"/>
      <c r="M85" s="309"/>
      <c r="N85" s="98" t="s">
        <v>116</v>
      </c>
    </row>
    <row r="86" spans="1:14" ht="21.75" thickBot="1" x14ac:dyDescent="0.3">
      <c r="A86" s="90" t="s">
        <v>115</v>
      </c>
      <c r="B86" s="302">
        <f>SUM(B85:G85)</f>
        <v>419</v>
      </c>
      <c r="C86" s="303"/>
      <c r="D86" s="303"/>
      <c r="E86" s="303"/>
      <c r="F86" s="303"/>
      <c r="G86" s="304"/>
      <c r="H86" s="302">
        <f>SUM(H85:M85)</f>
        <v>388</v>
      </c>
      <c r="I86" s="303"/>
      <c r="J86" s="303"/>
      <c r="K86" s="303"/>
      <c r="L86" s="303"/>
      <c r="M86" s="303"/>
      <c r="N86" s="99">
        <f>SUM(B86:M86)</f>
        <v>807</v>
      </c>
    </row>
    <row r="87" spans="1:14" ht="15.75" thickBot="1" x14ac:dyDescent="0.3"/>
    <row r="88" spans="1:14" ht="21" x14ac:dyDescent="0.25">
      <c r="A88" s="305" t="s">
        <v>158</v>
      </c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7"/>
      <c r="N88" s="1"/>
    </row>
    <row r="89" spans="1:14" x14ac:dyDescent="0.25">
      <c r="A89" s="91"/>
      <c r="B89" s="92" t="s">
        <v>100</v>
      </c>
      <c r="C89" s="93" t="s">
        <v>101</v>
      </c>
      <c r="D89" s="94" t="s">
        <v>102</v>
      </c>
      <c r="E89" s="92" t="s">
        <v>103</v>
      </c>
      <c r="F89" s="93" t="s">
        <v>104</v>
      </c>
      <c r="G89" s="94" t="s">
        <v>105</v>
      </c>
      <c r="H89" s="92" t="s">
        <v>106</v>
      </c>
      <c r="I89" s="93" t="s">
        <v>107</v>
      </c>
      <c r="J89" s="94" t="s">
        <v>108</v>
      </c>
      <c r="K89" s="95" t="s">
        <v>109</v>
      </c>
      <c r="L89" s="93" t="s">
        <v>110</v>
      </c>
      <c r="M89" s="97" t="s">
        <v>111</v>
      </c>
      <c r="N89" s="1"/>
    </row>
    <row r="90" spans="1:14" ht="15.75" thickBot="1" x14ac:dyDescent="0.3">
      <c r="A90" s="83" t="s">
        <v>113</v>
      </c>
      <c r="B90" s="84">
        <f>SUM(PORTALI!B107:E107)</f>
        <v>62</v>
      </c>
      <c r="C90" s="85">
        <f>SUM(PORTALI!F107:I107)</f>
        <v>71</v>
      </c>
      <c r="D90" s="86">
        <f>SUM(PORTALI!J107:M107)</f>
        <v>66</v>
      </c>
      <c r="E90" s="84">
        <f>SUM(PORTALI!N107:R107)</f>
        <v>93</v>
      </c>
      <c r="F90" s="85">
        <f>SUM(PORTALI!S107:V107)</f>
        <v>71</v>
      </c>
      <c r="G90" s="86">
        <f>SUM(PORTALI!W107:AA107)</f>
        <v>79</v>
      </c>
      <c r="H90" s="84">
        <f>SUM(PORTALI!B122:E122)</f>
        <v>90</v>
      </c>
      <c r="I90" s="85">
        <f>SUM(PORTALI!F122:I122)</f>
        <v>83</v>
      </c>
      <c r="J90" s="86">
        <f>SUM(PORTALI!J122:M122)</f>
        <v>92</v>
      </c>
      <c r="K90" s="87">
        <f>SUM(PORTALI!N122:R122)</f>
        <v>85</v>
      </c>
      <c r="L90" s="85">
        <f>SUM(PORTALI!S122:V122)</f>
        <v>45</v>
      </c>
      <c r="M90" s="89">
        <f>SUM(PORTALI!W122:AA122)</f>
        <v>39</v>
      </c>
      <c r="N90" s="1"/>
    </row>
    <row r="91" spans="1:14" ht="21" x14ac:dyDescent="0.25">
      <c r="A91" s="83" t="s">
        <v>114</v>
      </c>
      <c r="B91" s="308">
        <f>SUM(B90:D90)</f>
        <v>199</v>
      </c>
      <c r="C91" s="309"/>
      <c r="D91" s="310"/>
      <c r="E91" s="309">
        <f>SUM(E90:G90)</f>
        <v>243</v>
      </c>
      <c r="F91" s="309"/>
      <c r="G91" s="309"/>
      <c r="H91" s="308">
        <f>SUM(H90:J90)</f>
        <v>265</v>
      </c>
      <c r="I91" s="309"/>
      <c r="J91" s="310"/>
      <c r="K91" s="308">
        <f>SUM(K90:M90)</f>
        <v>169</v>
      </c>
      <c r="L91" s="309"/>
      <c r="M91" s="309"/>
      <c r="N91" s="98" t="s">
        <v>116</v>
      </c>
    </row>
    <row r="92" spans="1:14" ht="21.75" thickBot="1" x14ac:dyDescent="0.3">
      <c r="A92" s="90" t="s">
        <v>115</v>
      </c>
      <c r="B92" s="302">
        <f>SUM(B91:G91)</f>
        <v>442</v>
      </c>
      <c r="C92" s="303"/>
      <c r="D92" s="303"/>
      <c r="E92" s="303"/>
      <c r="F92" s="303"/>
      <c r="G92" s="304"/>
      <c r="H92" s="302">
        <f>SUM(H91:M91)</f>
        <v>434</v>
      </c>
      <c r="I92" s="303"/>
      <c r="J92" s="303"/>
      <c r="K92" s="303"/>
      <c r="L92" s="303"/>
      <c r="M92" s="303"/>
      <c r="N92" s="99">
        <f>SUM(B92:M92)</f>
        <v>876</v>
      </c>
    </row>
    <row r="98" spans="1:14" ht="18.75" x14ac:dyDescent="0.3">
      <c r="A98" s="338" t="s">
        <v>178</v>
      </c>
      <c r="B98" s="338"/>
      <c r="C98" s="338"/>
      <c r="D98" s="338"/>
      <c r="E98" s="338"/>
      <c r="F98" s="338"/>
      <c r="G98" s="338"/>
      <c r="H98" s="338"/>
      <c r="I98" s="338"/>
      <c r="J98" s="338"/>
      <c r="K98" s="338"/>
      <c r="L98" s="338"/>
      <c r="M98" s="338"/>
      <c r="N98" s="338"/>
    </row>
    <row r="99" spans="1:14" ht="15.75" thickBot="1" x14ac:dyDescent="0.3"/>
    <row r="100" spans="1:14" ht="16.5" thickBot="1" x14ac:dyDescent="0.3">
      <c r="A100" s="339" t="s">
        <v>158</v>
      </c>
      <c r="B100" s="340"/>
      <c r="C100" s="370"/>
      <c r="D100" s="370"/>
      <c r="E100" s="370"/>
      <c r="F100" s="370"/>
      <c r="G100" s="371"/>
      <c r="I100" s="339" t="s">
        <v>159</v>
      </c>
      <c r="J100" s="340"/>
      <c r="K100" s="340"/>
      <c r="L100" s="370"/>
      <c r="M100" s="370"/>
      <c r="N100" s="371"/>
    </row>
    <row r="101" spans="1:14" x14ac:dyDescent="0.25">
      <c r="A101" s="161" t="str">
        <f>PORTALI!A97</f>
        <v>Real estate portal</v>
      </c>
      <c r="B101" s="202">
        <f>PORTALI!AB97+PORTALI!AB112</f>
        <v>162</v>
      </c>
      <c r="C101" s="293"/>
      <c r="D101" s="294"/>
      <c r="E101" s="294"/>
      <c r="F101" s="294"/>
      <c r="G101" s="295"/>
      <c r="I101" s="352" t="str">
        <f>PORTALI!A128</f>
        <v>Real estate portal</v>
      </c>
      <c r="J101" s="353"/>
      <c r="K101" s="202">
        <f>PORTALI!AB128+PORTALI!AB143</f>
        <v>80</v>
      </c>
      <c r="L101" s="284"/>
      <c r="M101" s="285"/>
      <c r="N101" s="286"/>
    </row>
    <row r="102" spans="1:14" x14ac:dyDescent="0.25">
      <c r="A102" s="163" t="str">
        <f>PORTALI!A98</f>
        <v>Real estate portal</v>
      </c>
      <c r="B102" s="203">
        <f>PORTALI!AB98+PORTALI!AB113</f>
        <v>265</v>
      </c>
      <c r="C102" s="296"/>
      <c r="D102" s="281"/>
      <c r="E102" s="281"/>
      <c r="F102" s="281"/>
      <c r="G102" s="297"/>
      <c r="I102" s="354" t="str">
        <f>PORTALI!A129</f>
        <v>Real estate portal</v>
      </c>
      <c r="J102" s="355"/>
      <c r="K102" s="203">
        <f>PORTALI!AB129+PORTALI!AB144</f>
        <v>283</v>
      </c>
      <c r="L102" s="287"/>
      <c r="M102" s="288"/>
      <c r="N102" s="289"/>
    </row>
    <row r="103" spans="1:14" x14ac:dyDescent="0.25">
      <c r="A103" s="165" t="str">
        <f>PORTALI!A99</f>
        <v>Real estate portal</v>
      </c>
      <c r="B103" s="204">
        <f>PORTALI!AB99+PORTALI!AB114</f>
        <v>93</v>
      </c>
      <c r="C103" s="296"/>
      <c r="D103" s="281"/>
      <c r="E103" s="281"/>
      <c r="F103" s="281"/>
      <c r="G103" s="297"/>
      <c r="I103" s="356" t="str">
        <f>PORTALI!A130</f>
        <v>Real estate portal</v>
      </c>
      <c r="J103" s="357"/>
      <c r="K103" s="204">
        <f>PORTALI!AB130+PORTALI!AB145</f>
        <v>151</v>
      </c>
      <c r="L103" s="287"/>
      <c r="M103" s="288"/>
      <c r="N103" s="289"/>
    </row>
    <row r="104" spans="1:14" x14ac:dyDescent="0.25">
      <c r="A104" s="167" t="str">
        <f>PORTALI!A100</f>
        <v>Real estate portal</v>
      </c>
      <c r="B104" s="205">
        <f>PORTALI!AB100+PORTALI!AB115</f>
        <v>203</v>
      </c>
      <c r="C104" s="296"/>
      <c r="D104" s="281"/>
      <c r="E104" s="281"/>
      <c r="F104" s="281"/>
      <c r="G104" s="297"/>
      <c r="I104" s="358" t="str">
        <f>PORTALI!A131</f>
        <v>Real estate portal</v>
      </c>
      <c r="J104" s="359"/>
      <c r="K104" s="205">
        <f>PORTALI!AB131+PORTALI!AB146</f>
        <v>230</v>
      </c>
      <c r="L104" s="287"/>
      <c r="M104" s="288"/>
      <c r="N104" s="289"/>
    </row>
    <row r="105" spans="1:14" x14ac:dyDescent="0.25">
      <c r="A105" s="169" t="str">
        <f>PORTALI!A101</f>
        <v>Real estate portal</v>
      </c>
      <c r="B105" s="206">
        <f>PORTALI!AB101+PORTALI!AB116</f>
        <v>52</v>
      </c>
      <c r="C105" s="296"/>
      <c r="D105" s="281"/>
      <c r="E105" s="281"/>
      <c r="F105" s="281"/>
      <c r="G105" s="297"/>
      <c r="I105" s="360" t="str">
        <f>PORTALI!A132</f>
        <v>Real estate portal</v>
      </c>
      <c r="J105" s="361"/>
      <c r="K105" s="206">
        <f>PORTALI!AB132+PORTALI!AB147</f>
        <v>37</v>
      </c>
      <c r="L105" s="287"/>
      <c r="M105" s="288"/>
      <c r="N105" s="289"/>
    </row>
    <row r="106" spans="1:14" x14ac:dyDescent="0.25">
      <c r="A106" s="171" t="str">
        <f>PORTALI!A102</f>
        <v>Real estate portal</v>
      </c>
      <c r="B106" s="207">
        <f>PORTALI!AB102+PORTALI!AB117</f>
        <v>53</v>
      </c>
      <c r="C106" s="296"/>
      <c r="D106" s="281"/>
      <c r="E106" s="281"/>
      <c r="F106" s="281"/>
      <c r="G106" s="297"/>
      <c r="I106" s="362" t="str">
        <f>PORTALI!A133</f>
        <v>Real estate portal</v>
      </c>
      <c r="J106" s="363"/>
      <c r="K106" s="207">
        <f>PORTALI!AB133+PORTALI!AB148</f>
        <v>54</v>
      </c>
      <c r="L106" s="287"/>
      <c r="M106" s="288"/>
      <c r="N106" s="289"/>
    </row>
    <row r="107" spans="1:14" x14ac:dyDescent="0.25">
      <c r="A107" s="173" t="str">
        <f>PORTALI!A103</f>
        <v>Real estate portal</v>
      </c>
      <c r="B107" s="208">
        <f>PORTALI!AB103+PORTALI!AB118</f>
        <v>37</v>
      </c>
      <c r="C107" s="296"/>
      <c r="D107" s="281"/>
      <c r="E107" s="281"/>
      <c r="F107" s="281"/>
      <c r="G107" s="297"/>
      <c r="I107" s="366" t="str">
        <f>PORTALI!A134</f>
        <v>Real estate portal</v>
      </c>
      <c r="J107" s="367"/>
      <c r="K107" s="208">
        <f>PORTALI!AB134+PORTALI!AB149</f>
        <v>52</v>
      </c>
      <c r="L107" s="287"/>
      <c r="M107" s="288"/>
      <c r="N107" s="289"/>
    </row>
    <row r="108" spans="1:14" x14ac:dyDescent="0.25">
      <c r="A108" s="175" t="str">
        <f>PORTALI!A104</f>
        <v>Real estate portal</v>
      </c>
      <c r="B108" s="209">
        <f>PORTALI!AB104+PORTALI!AB119</f>
        <v>11</v>
      </c>
      <c r="C108" s="296"/>
      <c r="D108" s="281"/>
      <c r="E108" s="281"/>
      <c r="F108" s="281"/>
      <c r="G108" s="297"/>
      <c r="I108" s="376" t="str">
        <f>PORTALI!A135</f>
        <v>Real estate portal</v>
      </c>
      <c r="J108" s="377"/>
      <c r="K108" s="226">
        <f>PORTALI!AB135+PORTALI!AB150</f>
        <v>28</v>
      </c>
      <c r="L108" s="287"/>
      <c r="M108" s="288"/>
      <c r="N108" s="289"/>
    </row>
    <row r="109" spans="1:14" x14ac:dyDescent="0.25">
      <c r="A109" s="223" t="str">
        <f>PORTALI!A105</f>
        <v>Real estate portal</v>
      </c>
      <c r="B109" s="224">
        <f>PORTALI!AB105+PORTALI!AB120</f>
        <v>0</v>
      </c>
      <c r="C109" s="296"/>
      <c r="D109" s="281"/>
      <c r="E109" s="281"/>
      <c r="F109" s="281"/>
      <c r="G109" s="297"/>
      <c r="I109" s="378" t="str">
        <f>PORTALI!A136</f>
        <v>Real estate portal</v>
      </c>
      <c r="J109" s="379"/>
      <c r="K109" s="224">
        <f>PORTALI!AB136+PORTALI!AB151</f>
        <v>0</v>
      </c>
      <c r="L109" s="287"/>
      <c r="M109" s="288"/>
      <c r="N109" s="289"/>
    </row>
    <row r="110" spans="1:14" ht="15.75" thickBot="1" x14ac:dyDescent="0.3">
      <c r="A110" s="225" t="s">
        <v>13</v>
      </c>
      <c r="B110" s="221">
        <f>SUM(B101:B109)</f>
        <v>876</v>
      </c>
      <c r="C110" s="298"/>
      <c r="D110" s="299"/>
      <c r="E110" s="299"/>
      <c r="F110" s="299"/>
      <c r="G110" s="300"/>
      <c r="I110" s="301" t="s">
        <v>13</v>
      </c>
      <c r="J110" s="301"/>
      <c r="K110" s="221">
        <f>SUM(K101:K109)</f>
        <v>915</v>
      </c>
      <c r="L110" s="290"/>
      <c r="M110" s="291"/>
      <c r="N110" s="292"/>
    </row>
    <row r="116" spans="1:14" ht="15.75" thickBot="1" x14ac:dyDescent="0.3"/>
    <row r="117" spans="1:14" ht="21" x14ac:dyDescent="0.25">
      <c r="A117" s="305" t="s">
        <v>158</v>
      </c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06"/>
      <c r="M117" s="307"/>
      <c r="N117" s="1"/>
    </row>
    <row r="118" spans="1:14" x14ac:dyDescent="0.25">
      <c r="A118" s="91"/>
      <c r="B118" s="92" t="s">
        <v>100</v>
      </c>
      <c r="C118" s="93" t="s">
        <v>101</v>
      </c>
      <c r="D118" s="94" t="s">
        <v>102</v>
      </c>
      <c r="E118" s="95" t="s">
        <v>103</v>
      </c>
      <c r="F118" s="93" t="s">
        <v>104</v>
      </c>
      <c r="G118" s="96" t="s">
        <v>105</v>
      </c>
      <c r="H118" s="92" t="s">
        <v>106</v>
      </c>
      <c r="I118" s="93" t="s">
        <v>107</v>
      </c>
      <c r="J118" s="94" t="s">
        <v>108</v>
      </c>
      <c r="K118" s="95" t="s">
        <v>109</v>
      </c>
      <c r="L118" s="93" t="s">
        <v>110</v>
      </c>
      <c r="M118" s="97" t="s">
        <v>111</v>
      </c>
      <c r="N118" s="1"/>
    </row>
    <row r="119" spans="1:14" ht="15.75" thickBot="1" x14ac:dyDescent="0.3">
      <c r="A119" s="83" t="s">
        <v>113</v>
      </c>
      <c r="B119" s="84">
        <f>SUM(PORTALI!B107:E107)</f>
        <v>62</v>
      </c>
      <c r="C119" s="85">
        <f>SUM(PORTALI!F107:I107)</f>
        <v>71</v>
      </c>
      <c r="D119" s="86">
        <f>SUM(PORTALI!J107:M107)</f>
        <v>66</v>
      </c>
      <c r="E119" s="87">
        <f>SUM(PORTALI!N107:R107)</f>
        <v>93</v>
      </c>
      <c r="F119" s="85">
        <f>SUM(PORTALI!S107:V107)</f>
        <v>71</v>
      </c>
      <c r="G119" s="88">
        <f>SUM(PORTALI!W107:AA107)</f>
        <v>79</v>
      </c>
      <c r="H119" s="84">
        <f>SUM(PORTALI!B122:E122)</f>
        <v>90</v>
      </c>
      <c r="I119" s="85">
        <f>SUM(PORTALI!F122:I122)</f>
        <v>83</v>
      </c>
      <c r="J119" s="86">
        <f>SUM(PORTALI!J122:M122)</f>
        <v>92</v>
      </c>
      <c r="K119" s="87">
        <f>SUM(PORTALI!N122:R122)</f>
        <v>85</v>
      </c>
      <c r="L119" s="85">
        <f>SUM(PORTALI!S122:V122)</f>
        <v>45</v>
      </c>
      <c r="M119" s="89">
        <f>SUM(PORTALI!W122:AA122)</f>
        <v>39</v>
      </c>
      <c r="N119" s="1"/>
    </row>
    <row r="120" spans="1:14" ht="21" x14ac:dyDescent="0.25">
      <c r="A120" s="83" t="s">
        <v>114</v>
      </c>
      <c r="B120" s="308">
        <f>SUM(B119:D119)</f>
        <v>199</v>
      </c>
      <c r="C120" s="309"/>
      <c r="D120" s="310"/>
      <c r="E120" s="309">
        <f>SUM(E119:G119)</f>
        <v>243</v>
      </c>
      <c r="F120" s="309"/>
      <c r="G120" s="309"/>
      <c r="H120" s="308">
        <f>SUM(H119:J119)</f>
        <v>265</v>
      </c>
      <c r="I120" s="309"/>
      <c r="J120" s="310"/>
      <c r="K120" s="308">
        <f>SUM(K119:M119)</f>
        <v>169</v>
      </c>
      <c r="L120" s="309"/>
      <c r="M120" s="309"/>
      <c r="N120" s="98" t="s">
        <v>116</v>
      </c>
    </row>
    <row r="121" spans="1:14" ht="21.75" thickBot="1" x14ac:dyDescent="0.3">
      <c r="A121" s="90" t="s">
        <v>115</v>
      </c>
      <c r="B121" s="302">
        <f>SUM(B120:G120)</f>
        <v>442</v>
      </c>
      <c r="C121" s="303"/>
      <c r="D121" s="303"/>
      <c r="E121" s="303"/>
      <c r="F121" s="303"/>
      <c r="G121" s="304"/>
      <c r="H121" s="302">
        <f>SUM(H120:M120)</f>
        <v>434</v>
      </c>
      <c r="I121" s="303"/>
      <c r="J121" s="303"/>
      <c r="K121" s="303"/>
      <c r="L121" s="303"/>
      <c r="M121" s="303"/>
      <c r="N121" s="99">
        <f>SUM(B121:M121)</f>
        <v>876</v>
      </c>
    </row>
    <row r="122" spans="1:14" ht="15.75" thickBot="1" x14ac:dyDescent="0.3"/>
    <row r="123" spans="1:14" ht="21" x14ac:dyDescent="0.25">
      <c r="A123" s="305" t="s">
        <v>159</v>
      </c>
      <c r="B123" s="306"/>
      <c r="C123" s="306"/>
      <c r="D123" s="306"/>
      <c r="E123" s="306"/>
      <c r="F123" s="306"/>
      <c r="G123" s="306"/>
      <c r="H123" s="306"/>
      <c r="I123" s="306"/>
      <c r="J123" s="306"/>
      <c r="K123" s="306"/>
      <c r="L123" s="306"/>
      <c r="M123" s="307"/>
      <c r="N123" s="1"/>
    </row>
    <row r="124" spans="1:14" x14ac:dyDescent="0.25">
      <c r="A124" s="91"/>
      <c r="B124" s="92" t="s">
        <v>100</v>
      </c>
      <c r="C124" s="93" t="s">
        <v>101</v>
      </c>
      <c r="D124" s="94" t="s">
        <v>102</v>
      </c>
      <c r="E124" s="92" t="s">
        <v>103</v>
      </c>
      <c r="F124" s="93" t="s">
        <v>104</v>
      </c>
      <c r="G124" s="94" t="s">
        <v>105</v>
      </c>
      <c r="H124" s="92" t="s">
        <v>106</v>
      </c>
      <c r="I124" s="93" t="s">
        <v>107</v>
      </c>
      <c r="J124" s="94" t="s">
        <v>108</v>
      </c>
      <c r="K124" s="95" t="s">
        <v>109</v>
      </c>
      <c r="L124" s="93" t="s">
        <v>110</v>
      </c>
      <c r="M124" s="97" t="s">
        <v>111</v>
      </c>
      <c r="N124" s="1"/>
    </row>
    <row r="125" spans="1:14" ht="15.75" thickBot="1" x14ac:dyDescent="0.3">
      <c r="A125" s="83" t="s">
        <v>113</v>
      </c>
      <c r="B125" s="84">
        <f>SUM(PORTALI!B138:E138)</f>
        <v>78</v>
      </c>
      <c r="C125" s="85">
        <f>SUM(PORTALI!F138:I138)</f>
        <v>69</v>
      </c>
      <c r="D125" s="86">
        <f>SUM(PORTALI!J138:M138)</f>
        <v>74</v>
      </c>
      <c r="E125" s="84">
        <f>SUM(PORTALI!N138:R138)</f>
        <v>111</v>
      </c>
      <c r="F125" s="85">
        <f>SUM(PORTALI!S138:V138)</f>
        <v>58</v>
      </c>
      <c r="G125" s="86">
        <f>SUM(PORTALI!W138:AA138)</f>
        <v>95</v>
      </c>
      <c r="H125" s="84">
        <f>SUM(PORTALI!B153:E153)</f>
        <v>84</v>
      </c>
      <c r="I125" s="85">
        <f>SUM(PORTALI!F153:I153)</f>
        <v>86</v>
      </c>
      <c r="J125" s="86">
        <f>SUM(PORTALI!J153:M153)</f>
        <v>92</v>
      </c>
      <c r="K125" s="87">
        <f>SUM(PORTALI!N153:R153)</f>
        <v>71</v>
      </c>
      <c r="L125" s="85">
        <f>SUM(PORTALI!S153:V153)</f>
        <v>50</v>
      </c>
      <c r="M125" s="89">
        <f>SUM(PORTALI!W153:AA153)</f>
        <v>47</v>
      </c>
      <c r="N125" s="1"/>
    </row>
    <row r="126" spans="1:14" ht="21" x14ac:dyDescent="0.25">
      <c r="A126" s="83" t="s">
        <v>114</v>
      </c>
      <c r="B126" s="308">
        <f>SUM(B125:D125)</f>
        <v>221</v>
      </c>
      <c r="C126" s="309"/>
      <c r="D126" s="310"/>
      <c r="E126" s="309">
        <f>SUM(E125:G125)</f>
        <v>264</v>
      </c>
      <c r="F126" s="309"/>
      <c r="G126" s="309"/>
      <c r="H126" s="308">
        <f>SUM(H125:J125)</f>
        <v>262</v>
      </c>
      <c r="I126" s="309"/>
      <c r="J126" s="310"/>
      <c r="K126" s="308">
        <f>SUM(K125:M125)</f>
        <v>168</v>
      </c>
      <c r="L126" s="309"/>
      <c r="M126" s="309"/>
      <c r="N126" s="98" t="s">
        <v>116</v>
      </c>
    </row>
    <row r="127" spans="1:14" ht="21.75" thickBot="1" x14ac:dyDescent="0.3">
      <c r="A127" s="90" t="s">
        <v>115</v>
      </c>
      <c r="B127" s="302">
        <f>SUM(B126:G126)</f>
        <v>485</v>
      </c>
      <c r="C127" s="303"/>
      <c r="D127" s="303"/>
      <c r="E127" s="303"/>
      <c r="F127" s="303"/>
      <c r="G127" s="304"/>
      <c r="H127" s="302">
        <f>SUM(H126:M126)</f>
        <v>430</v>
      </c>
      <c r="I127" s="303"/>
      <c r="J127" s="303"/>
      <c r="K127" s="303"/>
      <c r="L127" s="303"/>
      <c r="M127" s="303"/>
      <c r="N127" s="99">
        <f>SUM(B127:M127)</f>
        <v>915</v>
      </c>
    </row>
    <row r="133" spans="1:14" ht="18.75" x14ac:dyDescent="0.3">
      <c r="A133" s="338" t="s">
        <v>186</v>
      </c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</row>
    <row r="134" spans="1:14" ht="15.75" thickBot="1" x14ac:dyDescent="0.3"/>
    <row r="135" spans="1:14" ht="16.5" thickBot="1" x14ac:dyDescent="0.3">
      <c r="A135" s="339" t="s">
        <v>159</v>
      </c>
      <c r="B135" s="340"/>
      <c r="C135" s="370"/>
      <c r="D135" s="370"/>
      <c r="E135" s="370"/>
      <c r="F135" s="370"/>
      <c r="G135" s="371"/>
      <c r="I135" s="339" t="s">
        <v>160</v>
      </c>
      <c r="J135" s="340"/>
      <c r="K135" s="340"/>
      <c r="L135" s="370"/>
      <c r="M135" s="370"/>
      <c r="N135" s="371"/>
    </row>
    <row r="136" spans="1:14" x14ac:dyDescent="0.25">
      <c r="A136" s="161" t="str">
        <f>PORTALI!A128</f>
        <v>Real estate portal</v>
      </c>
      <c r="B136" s="202">
        <f>PORTALI!AB128+PORTALI!AB143</f>
        <v>80</v>
      </c>
      <c r="C136" s="293"/>
      <c r="D136" s="294"/>
      <c r="E136" s="294"/>
      <c r="F136" s="294"/>
      <c r="G136" s="295"/>
      <c r="I136" s="352" t="str">
        <f>PORTALI!A159</f>
        <v>Real estate portal</v>
      </c>
      <c r="J136" s="353"/>
      <c r="K136" s="202">
        <f>PORTALI!AB159+PORTALI!AB174</f>
        <v>30</v>
      </c>
      <c r="L136" s="284"/>
      <c r="M136" s="285"/>
      <c r="N136" s="286"/>
    </row>
    <row r="137" spans="1:14" x14ac:dyDescent="0.25">
      <c r="A137" s="163" t="str">
        <f>PORTALI!A129</f>
        <v>Real estate portal</v>
      </c>
      <c r="B137" s="203">
        <f>PORTALI!AB129+PORTALI!AB144</f>
        <v>283</v>
      </c>
      <c r="C137" s="296"/>
      <c r="D137" s="281"/>
      <c r="E137" s="281"/>
      <c r="F137" s="281"/>
      <c r="G137" s="297"/>
      <c r="I137" s="354" t="str">
        <f>PORTALI!A160</f>
        <v>Real estate portal</v>
      </c>
      <c r="J137" s="355"/>
      <c r="K137" s="203">
        <f>PORTALI!AB160+PORTALI!AB175</f>
        <v>226</v>
      </c>
      <c r="L137" s="287"/>
      <c r="M137" s="288"/>
      <c r="N137" s="289"/>
    </row>
    <row r="138" spans="1:14" x14ac:dyDescent="0.25">
      <c r="A138" s="165" t="str">
        <f>PORTALI!A130</f>
        <v>Real estate portal</v>
      </c>
      <c r="B138" s="204">
        <f>PORTALI!AB130+PORTALI!AB145</f>
        <v>151</v>
      </c>
      <c r="C138" s="296"/>
      <c r="D138" s="281"/>
      <c r="E138" s="281"/>
      <c r="F138" s="281"/>
      <c r="G138" s="297"/>
      <c r="I138" s="356" t="str">
        <f>PORTALI!A161</f>
        <v>Real estate portal</v>
      </c>
      <c r="J138" s="357"/>
      <c r="K138" s="204">
        <f>PORTALI!AB161+PORTALI!AB176</f>
        <v>191</v>
      </c>
      <c r="L138" s="287"/>
      <c r="M138" s="288"/>
      <c r="N138" s="289"/>
    </row>
    <row r="139" spans="1:14" x14ac:dyDescent="0.25">
      <c r="A139" s="167" t="str">
        <f>PORTALI!A131</f>
        <v>Real estate portal</v>
      </c>
      <c r="B139" s="205">
        <f>PORTALI!AB131+PORTALI!AB146</f>
        <v>230</v>
      </c>
      <c r="C139" s="296"/>
      <c r="D139" s="281"/>
      <c r="E139" s="281"/>
      <c r="F139" s="281"/>
      <c r="G139" s="297"/>
      <c r="I139" s="358" t="str">
        <f>PORTALI!A162</f>
        <v>Real estate portal</v>
      </c>
      <c r="J139" s="359"/>
      <c r="K139" s="205">
        <f>PORTALI!AB162+PORTALI!AB177</f>
        <v>190</v>
      </c>
      <c r="L139" s="287"/>
      <c r="M139" s="288"/>
      <c r="N139" s="289"/>
    </row>
    <row r="140" spans="1:14" x14ac:dyDescent="0.25">
      <c r="A140" s="169" t="str">
        <f>PORTALI!A132</f>
        <v>Real estate portal</v>
      </c>
      <c r="B140" s="206">
        <f>PORTALI!AB132+PORTALI!AB147</f>
        <v>37</v>
      </c>
      <c r="C140" s="296"/>
      <c r="D140" s="281"/>
      <c r="E140" s="281"/>
      <c r="F140" s="281"/>
      <c r="G140" s="297"/>
      <c r="I140" s="360" t="str">
        <f>PORTALI!A163</f>
        <v>Real estate portal</v>
      </c>
      <c r="J140" s="361"/>
      <c r="K140" s="206">
        <f>PORTALI!AB163+PORTALI!AB178</f>
        <v>42</v>
      </c>
      <c r="L140" s="287"/>
      <c r="M140" s="288"/>
      <c r="N140" s="289"/>
    </row>
    <row r="141" spans="1:14" x14ac:dyDescent="0.25">
      <c r="A141" s="171" t="str">
        <f>PORTALI!A133</f>
        <v>Real estate portal</v>
      </c>
      <c r="B141" s="207">
        <f>PORTALI!AB133+PORTALI!AB148</f>
        <v>54</v>
      </c>
      <c r="C141" s="296"/>
      <c r="D141" s="281"/>
      <c r="E141" s="281"/>
      <c r="F141" s="281"/>
      <c r="G141" s="297"/>
      <c r="I141" s="362" t="str">
        <f>PORTALI!A164</f>
        <v>Real estate portal</v>
      </c>
      <c r="J141" s="363"/>
      <c r="K141" s="207">
        <f>PORTALI!AB164+PORTALI!AB179</f>
        <v>92</v>
      </c>
      <c r="L141" s="287"/>
      <c r="M141" s="288"/>
      <c r="N141" s="289"/>
    </row>
    <row r="142" spans="1:14" x14ac:dyDescent="0.25">
      <c r="A142" s="173" t="str">
        <f>PORTALI!A134</f>
        <v>Real estate portal</v>
      </c>
      <c r="B142" s="208">
        <f>PORTALI!AB134+PORTALI!AB149</f>
        <v>52</v>
      </c>
      <c r="C142" s="296"/>
      <c r="D142" s="281"/>
      <c r="E142" s="281"/>
      <c r="F142" s="281"/>
      <c r="G142" s="297"/>
      <c r="I142" s="366" t="str">
        <f>PORTALI!A165</f>
        <v>Real estate portal</v>
      </c>
      <c r="J142" s="367"/>
      <c r="K142" s="208">
        <f>PORTALI!AB165+PORTALI!AB180</f>
        <v>108</v>
      </c>
      <c r="L142" s="287"/>
      <c r="M142" s="288"/>
      <c r="N142" s="289"/>
    </row>
    <row r="143" spans="1:14" x14ac:dyDescent="0.25">
      <c r="A143" s="175" t="str">
        <f>PORTALI!A135</f>
        <v>Real estate portal</v>
      </c>
      <c r="B143" s="209">
        <f>PORTALI!AB135+PORTALI!AB150</f>
        <v>28</v>
      </c>
      <c r="C143" s="296"/>
      <c r="D143" s="281"/>
      <c r="E143" s="281"/>
      <c r="F143" s="281"/>
      <c r="G143" s="297"/>
      <c r="I143" s="368" t="str">
        <f>PORTALI!A166</f>
        <v>Real estate portal</v>
      </c>
      <c r="J143" s="369"/>
      <c r="K143" s="209">
        <f>PORTALI!AB166+PORTALI!AB181</f>
        <v>15</v>
      </c>
      <c r="L143" s="287"/>
      <c r="M143" s="288"/>
      <c r="N143" s="289"/>
    </row>
    <row r="144" spans="1:14" x14ac:dyDescent="0.25">
      <c r="A144" s="223" t="str">
        <f>PORTALI!A136</f>
        <v>Real estate portal</v>
      </c>
      <c r="B144" s="224">
        <f>PORTALI!AB136+PORTALI!AB151</f>
        <v>0</v>
      </c>
      <c r="C144" s="296"/>
      <c r="D144" s="281"/>
      <c r="E144" s="281"/>
      <c r="F144" s="281"/>
      <c r="G144" s="297"/>
      <c r="I144" s="380" t="str">
        <f>PORTALI!A167</f>
        <v>Real estate portal</v>
      </c>
      <c r="J144" s="380"/>
      <c r="K144" s="224">
        <f>PORTALI!AB167+PORTALI!AB182</f>
        <v>0</v>
      </c>
      <c r="L144" s="287"/>
      <c r="M144" s="288"/>
      <c r="N144" s="289"/>
    </row>
    <row r="145" spans="1:14" ht="15.75" thickBot="1" x14ac:dyDescent="0.3">
      <c r="A145" s="225" t="s">
        <v>13</v>
      </c>
      <c r="B145" s="221">
        <f>SUM(B136:B144)</f>
        <v>915</v>
      </c>
      <c r="C145" s="298"/>
      <c r="D145" s="299"/>
      <c r="E145" s="299"/>
      <c r="F145" s="299"/>
      <c r="G145" s="300"/>
      <c r="I145" s="282" t="s">
        <v>13</v>
      </c>
      <c r="J145" s="325"/>
      <c r="K145" s="221">
        <f>SUM(K136:K144)</f>
        <v>894</v>
      </c>
      <c r="L145" s="290"/>
      <c r="M145" s="291"/>
      <c r="N145" s="292"/>
    </row>
    <row r="148" spans="1:14" ht="15.75" thickBot="1" x14ac:dyDescent="0.3"/>
    <row r="149" spans="1:14" ht="21" x14ac:dyDescent="0.25">
      <c r="A149" s="305" t="s">
        <v>159</v>
      </c>
      <c r="B149" s="306"/>
      <c r="C149" s="306"/>
      <c r="D149" s="306"/>
      <c r="E149" s="306"/>
      <c r="F149" s="306"/>
      <c r="G149" s="306"/>
      <c r="H149" s="306"/>
      <c r="I149" s="306"/>
      <c r="J149" s="306"/>
      <c r="K149" s="306"/>
      <c r="L149" s="306"/>
      <c r="M149" s="307"/>
      <c r="N149" s="1"/>
    </row>
    <row r="150" spans="1:14" x14ac:dyDescent="0.25">
      <c r="A150" s="91"/>
      <c r="B150" s="92" t="s">
        <v>100</v>
      </c>
      <c r="C150" s="93" t="s">
        <v>101</v>
      </c>
      <c r="D150" s="94" t="s">
        <v>102</v>
      </c>
      <c r="E150" s="95" t="s">
        <v>103</v>
      </c>
      <c r="F150" s="93" t="s">
        <v>104</v>
      </c>
      <c r="G150" s="96" t="s">
        <v>105</v>
      </c>
      <c r="H150" s="92" t="s">
        <v>106</v>
      </c>
      <c r="I150" s="93" t="s">
        <v>107</v>
      </c>
      <c r="J150" s="94" t="s">
        <v>108</v>
      </c>
      <c r="K150" s="95" t="s">
        <v>109</v>
      </c>
      <c r="L150" s="93" t="s">
        <v>110</v>
      </c>
      <c r="M150" s="97" t="s">
        <v>111</v>
      </c>
      <c r="N150" s="1"/>
    </row>
    <row r="151" spans="1:14" ht="15.75" thickBot="1" x14ac:dyDescent="0.3">
      <c r="A151" s="83" t="s">
        <v>113</v>
      </c>
      <c r="B151" s="84">
        <f>SUM(PORTALI!B138:E138)</f>
        <v>78</v>
      </c>
      <c r="C151" s="85">
        <f>SUM(PORTALI!F138:I138)</f>
        <v>69</v>
      </c>
      <c r="D151" s="86">
        <f>SUM(PORTALI!J138:M138)</f>
        <v>74</v>
      </c>
      <c r="E151" s="87">
        <f>SUM(PORTALI!N138:R138)</f>
        <v>111</v>
      </c>
      <c r="F151" s="85">
        <f>SUM(PORTALI!S138:V138)</f>
        <v>58</v>
      </c>
      <c r="G151" s="88">
        <f>SUM(PORTALI!W138:AA138)</f>
        <v>95</v>
      </c>
      <c r="H151" s="84">
        <f>SUM(PORTALI!B153:E153)</f>
        <v>84</v>
      </c>
      <c r="I151" s="85">
        <f>SUM(PORTALI!F153:I153)</f>
        <v>86</v>
      </c>
      <c r="J151" s="86">
        <f>SUM(PORTALI!J153:M153)</f>
        <v>92</v>
      </c>
      <c r="K151" s="87">
        <f>SUM(PORTALI!N153:R153)</f>
        <v>71</v>
      </c>
      <c r="L151" s="85">
        <f>SUM(PORTALI!S153:V153)</f>
        <v>50</v>
      </c>
      <c r="M151" s="89">
        <f>SUM(PORTALI!W153:AA153)</f>
        <v>47</v>
      </c>
      <c r="N151" s="1"/>
    </row>
    <row r="152" spans="1:14" ht="21" x14ac:dyDescent="0.25">
      <c r="A152" s="83" t="s">
        <v>114</v>
      </c>
      <c r="B152" s="308">
        <f>SUM(B151:D151)</f>
        <v>221</v>
      </c>
      <c r="C152" s="309"/>
      <c r="D152" s="310"/>
      <c r="E152" s="308">
        <f>SUM(E151:G151)</f>
        <v>264</v>
      </c>
      <c r="F152" s="309"/>
      <c r="G152" s="310"/>
      <c r="H152" s="308">
        <f>SUM(H151:J151)</f>
        <v>262</v>
      </c>
      <c r="I152" s="309"/>
      <c r="J152" s="310"/>
      <c r="K152" s="308">
        <f>SUM(K151:M151)</f>
        <v>168</v>
      </c>
      <c r="L152" s="309"/>
      <c r="M152" s="311"/>
      <c r="N152" s="98" t="s">
        <v>116</v>
      </c>
    </row>
    <row r="153" spans="1:14" ht="21.75" thickBot="1" x14ac:dyDescent="0.3">
      <c r="A153" s="90" t="s">
        <v>115</v>
      </c>
      <c r="B153" s="302">
        <f>SUM(B152:G152)</f>
        <v>485</v>
      </c>
      <c r="C153" s="303"/>
      <c r="D153" s="303"/>
      <c r="E153" s="303"/>
      <c r="F153" s="303"/>
      <c r="G153" s="304"/>
      <c r="H153" s="302">
        <f>SUM(H152:M152)</f>
        <v>430</v>
      </c>
      <c r="I153" s="303"/>
      <c r="J153" s="303"/>
      <c r="K153" s="303"/>
      <c r="L153" s="303"/>
      <c r="M153" s="402"/>
      <c r="N153" s="99">
        <f>SUM(B153:M153)</f>
        <v>915</v>
      </c>
    </row>
    <row r="154" spans="1:14" ht="15.75" thickBot="1" x14ac:dyDescent="0.3"/>
    <row r="155" spans="1:14" ht="21" x14ac:dyDescent="0.25">
      <c r="A155" s="305" t="s">
        <v>160</v>
      </c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6"/>
      <c r="M155" s="307"/>
      <c r="N155" s="1"/>
    </row>
    <row r="156" spans="1:14" x14ac:dyDescent="0.25">
      <c r="A156" s="91"/>
      <c r="B156" s="92" t="s">
        <v>100</v>
      </c>
      <c r="C156" s="93" t="s">
        <v>101</v>
      </c>
      <c r="D156" s="94" t="s">
        <v>102</v>
      </c>
      <c r="E156" s="92" t="s">
        <v>103</v>
      </c>
      <c r="F156" s="93" t="s">
        <v>104</v>
      </c>
      <c r="G156" s="94" t="s">
        <v>105</v>
      </c>
      <c r="H156" s="92" t="s">
        <v>106</v>
      </c>
      <c r="I156" s="93" t="s">
        <v>107</v>
      </c>
      <c r="J156" s="94" t="s">
        <v>108</v>
      </c>
      <c r="K156" s="95" t="s">
        <v>109</v>
      </c>
      <c r="L156" s="93" t="s">
        <v>110</v>
      </c>
      <c r="M156" s="97" t="s">
        <v>111</v>
      </c>
      <c r="N156" s="1"/>
    </row>
    <row r="157" spans="1:14" ht="15.75" thickBot="1" x14ac:dyDescent="0.3">
      <c r="A157" s="83" t="s">
        <v>113</v>
      </c>
      <c r="B157" s="84">
        <f>SUM(PORTALI!B169:E169)</f>
        <v>59</v>
      </c>
      <c r="C157" s="85">
        <f>SUM(PORTALI!F169:I169)</f>
        <v>70</v>
      </c>
      <c r="D157" s="86">
        <f>SUM(PORTALI!J169:M169)</f>
        <v>69</v>
      </c>
      <c r="E157" s="84">
        <f>SUM(PORTALI!N169:R169)</f>
        <v>77</v>
      </c>
      <c r="F157" s="85">
        <f>SUM(PORTALI!S169:V169)</f>
        <v>54</v>
      </c>
      <c r="G157" s="86">
        <f>SUM(PORTALI!W169:AA169)</f>
        <v>111</v>
      </c>
      <c r="H157" s="84">
        <f>SUM(PORTALI!B184:E184)</f>
        <v>94</v>
      </c>
      <c r="I157" s="85">
        <f>SUM(PORTALI!F184:I184)</f>
        <v>82</v>
      </c>
      <c r="J157" s="86">
        <f>SUM(PORTALI!J184:M184)</f>
        <v>90</v>
      </c>
      <c r="K157" s="87">
        <f>SUM(PORTALI!N184:R184)</f>
        <v>70</v>
      </c>
      <c r="L157" s="85">
        <f>SUM(PORTALI!S184:V184)</f>
        <v>53</v>
      </c>
      <c r="M157" s="89">
        <f>SUM(PORTALI!W184:AA184)</f>
        <v>65</v>
      </c>
      <c r="N157" s="1"/>
    </row>
    <row r="158" spans="1:14" ht="21" x14ac:dyDescent="0.25">
      <c r="A158" s="83" t="s">
        <v>114</v>
      </c>
      <c r="B158" s="308">
        <f>SUM(B157:D157)</f>
        <v>198</v>
      </c>
      <c r="C158" s="309"/>
      <c r="D158" s="310"/>
      <c r="E158" s="309">
        <f>SUM(E157:G157)</f>
        <v>242</v>
      </c>
      <c r="F158" s="309"/>
      <c r="G158" s="309"/>
      <c r="H158" s="308">
        <f>SUM(H157:J157)</f>
        <v>266</v>
      </c>
      <c r="I158" s="309"/>
      <c r="J158" s="310"/>
      <c r="K158" s="308">
        <f>SUM(K157:M157)</f>
        <v>188</v>
      </c>
      <c r="L158" s="309"/>
      <c r="M158" s="309"/>
      <c r="N158" s="98" t="s">
        <v>116</v>
      </c>
    </row>
    <row r="159" spans="1:14" ht="21.75" thickBot="1" x14ac:dyDescent="0.3">
      <c r="A159" s="90" t="s">
        <v>115</v>
      </c>
      <c r="B159" s="302">
        <f>SUM(B158:G158)</f>
        <v>440</v>
      </c>
      <c r="C159" s="303"/>
      <c r="D159" s="303"/>
      <c r="E159" s="303"/>
      <c r="F159" s="303"/>
      <c r="G159" s="304"/>
      <c r="H159" s="302">
        <f>SUM(H158:M158)</f>
        <v>454</v>
      </c>
      <c r="I159" s="303"/>
      <c r="J159" s="303"/>
      <c r="K159" s="303"/>
      <c r="L159" s="303"/>
      <c r="M159" s="303"/>
      <c r="N159" s="99">
        <f>SUM(B159:M159)</f>
        <v>894</v>
      </c>
    </row>
    <row r="165" spans="1:14" x14ac:dyDescent="0.25">
      <c r="A165" s="381" t="s">
        <v>179</v>
      </c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1"/>
      <c r="M165" s="381"/>
      <c r="N165" s="381"/>
    </row>
    <row r="166" spans="1:14" ht="15.75" thickBot="1" x14ac:dyDescent="0.3"/>
    <row r="167" spans="1:14" ht="16.5" thickBot="1" x14ac:dyDescent="0.3">
      <c r="A167" s="399" t="s">
        <v>160</v>
      </c>
      <c r="B167" s="400"/>
      <c r="C167" s="400"/>
      <c r="D167" s="400"/>
      <c r="E167" s="400"/>
      <c r="F167" s="400"/>
      <c r="G167" s="401"/>
      <c r="I167" s="382" t="s">
        <v>117</v>
      </c>
      <c r="J167" s="383"/>
      <c r="K167" s="383"/>
      <c r="L167" s="383"/>
      <c r="M167" s="383"/>
      <c r="N167" s="384"/>
    </row>
    <row r="168" spans="1:14" ht="18.75" x14ac:dyDescent="0.3">
      <c r="A168" s="235" t="str">
        <f>PORTALI!A159</f>
        <v>Real estate portal</v>
      </c>
      <c r="B168" s="237">
        <f>PORTALI!AB159+PORTALI!AB174</f>
        <v>30</v>
      </c>
      <c r="C168" s="296"/>
      <c r="D168" s="281"/>
      <c r="E168" s="281"/>
      <c r="F168" s="281"/>
      <c r="G168" s="297"/>
      <c r="H168" s="227"/>
      <c r="I168" s="385" t="str">
        <f>PORTALI!A190</f>
        <v>Real estate portal</v>
      </c>
      <c r="J168" s="385"/>
      <c r="K168" s="237">
        <f>PORTALI!AB190+PORTALI!AB206</f>
        <v>38</v>
      </c>
      <c r="L168" s="386"/>
      <c r="M168" s="338"/>
      <c r="N168" s="387"/>
    </row>
    <row r="169" spans="1:14" ht="15.75" customHeight="1" x14ac:dyDescent="0.25">
      <c r="A169" s="218" t="str">
        <f>PORTALI!A160</f>
        <v>Real estate portal</v>
      </c>
      <c r="B169" s="238">
        <f>PORTALI!AB160+PORTALI!AB175</f>
        <v>226</v>
      </c>
      <c r="C169" s="296"/>
      <c r="D169" s="281"/>
      <c r="E169" s="281"/>
      <c r="F169" s="281"/>
      <c r="G169" s="297"/>
      <c r="I169" s="355" t="str">
        <f>PORTALI!A191</f>
        <v>Real estate portal</v>
      </c>
      <c r="J169" s="355"/>
      <c r="K169" s="238">
        <f>PORTALI!AB191+PORTALI!AB207</f>
        <v>293</v>
      </c>
      <c r="L169" s="386"/>
      <c r="M169" s="338"/>
      <c r="N169" s="387"/>
    </row>
    <row r="170" spans="1:14" ht="15.75" customHeight="1" x14ac:dyDescent="0.25">
      <c r="A170" s="228" t="str">
        <f>PORTALI!A161</f>
        <v>Real estate portal</v>
      </c>
      <c r="B170" s="204">
        <f>PORTALI!AB161+PORTALI!AB176</f>
        <v>191</v>
      </c>
      <c r="C170" s="296"/>
      <c r="D170" s="281"/>
      <c r="E170" s="281"/>
      <c r="F170" s="281"/>
      <c r="G170" s="297"/>
      <c r="I170" s="357" t="str">
        <f>PORTALI!A192</f>
        <v>Real estate portal</v>
      </c>
      <c r="J170" s="357"/>
      <c r="K170" s="204">
        <f>PORTALI!AB192+PORTALI!AB208</f>
        <v>236</v>
      </c>
      <c r="L170" s="386"/>
      <c r="M170" s="338"/>
      <c r="N170" s="387"/>
    </row>
    <row r="171" spans="1:14" ht="15" customHeight="1" x14ac:dyDescent="0.25">
      <c r="A171" s="229" t="str">
        <f>PORTALI!A162</f>
        <v>Real estate portal</v>
      </c>
      <c r="B171" s="205">
        <f>PORTALI!AB162+PORTALI!AB177</f>
        <v>190</v>
      </c>
      <c r="C171" s="296"/>
      <c r="D171" s="281"/>
      <c r="E171" s="281"/>
      <c r="F171" s="281"/>
      <c r="G171" s="297"/>
      <c r="I171" s="359" t="str">
        <f>PORTALI!A193</f>
        <v>Real estate portal</v>
      </c>
      <c r="J171" s="359"/>
      <c r="K171" s="205">
        <f>PORTALI!AB193+PORTALI!AB209</f>
        <v>190</v>
      </c>
      <c r="L171" s="386"/>
      <c r="M171" s="338"/>
      <c r="N171" s="387"/>
    </row>
    <row r="172" spans="1:14" ht="15" customHeight="1" x14ac:dyDescent="0.25">
      <c r="A172" s="230" t="str">
        <f>PORTALI!A163</f>
        <v>Real estate portal</v>
      </c>
      <c r="B172" s="206">
        <f>PORTALI!AB163+PORTALI!AB178</f>
        <v>42</v>
      </c>
      <c r="C172" s="296"/>
      <c r="D172" s="281"/>
      <c r="E172" s="281"/>
      <c r="F172" s="281"/>
      <c r="G172" s="297"/>
      <c r="I172" s="361" t="str">
        <f>PORTALI!A194</f>
        <v>Real estate portal</v>
      </c>
      <c r="J172" s="361"/>
      <c r="K172" s="206">
        <f>PORTALI!AB194+PORTALI!AB210</f>
        <v>109</v>
      </c>
      <c r="L172" s="386"/>
      <c r="M172" s="338"/>
      <c r="N172" s="387"/>
    </row>
    <row r="173" spans="1:14" ht="15" customHeight="1" x14ac:dyDescent="0.25">
      <c r="A173" s="231" t="str">
        <f>PORTALI!A164</f>
        <v>Real estate portal</v>
      </c>
      <c r="B173" s="207">
        <f>PORTALI!AB164+PORTALI!AB179</f>
        <v>92</v>
      </c>
      <c r="C173" s="296"/>
      <c r="D173" s="281"/>
      <c r="E173" s="281"/>
      <c r="F173" s="281"/>
      <c r="G173" s="297"/>
      <c r="I173" s="363" t="str">
        <f>PORTALI!A195</f>
        <v>Real estate portal</v>
      </c>
      <c r="J173" s="363"/>
      <c r="K173" s="207">
        <f>PORTALI!AB195+PORTALI!AB211</f>
        <v>132</v>
      </c>
      <c r="L173" s="386"/>
      <c r="M173" s="338"/>
      <c r="N173" s="387"/>
    </row>
    <row r="174" spans="1:14" ht="15" customHeight="1" x14ac:dyDescent="0.25">
      <c r="A174" s="232" t="str">
        <f>PORTALI!A165</f>
        <v>Real estate portal</v>
      </c>
      <c r="B174" s="208">
        <f>PORTALI!AB165+PORTALI!AB180</f>
        <v>108</v>
      </c>
      <c r="C174" s="296"/>
      <c r="D174" s="281"/>
      <c r="E174" s="281"/>
      <c r="F174" s="281"/>
      <c r="G174" s="297"/>
      <c r="I174" s="367" t="str">
        <f>PORTALI!A196</f>
        <v>Real estate portal</v>
      </c>
      <c r="J174" s="367"/>
      <c r="K174" s="208">
        <f>PORTALI!AB196+PORTALI!AB212</f>
        <v>271</v>
      </c>
      <c r="L174" s="386"/>
      <c r="M174" s="338"/>
      <c r="N174" s="387"/>
    </row>
    <row r="175" spans="1:14" ht="15" customHeight="1" x14ac:dyDescent="0.25">
      <c r="A175" s="233" t="str">
        <f>PORTALI!A166</f>
        <v>Real estate portal</v>
      </c>
      <c r="B175" s="209">
        <f>PORTALI!AB166+PORTALI!AB181</f>
        <v>15</v>
      </c>
      <c r="C175" s="296"/>
      <c r="D175" s="281"/>
      <c r="E175" s="281"/>
      <c r="F175" s="281"/>
      <c r="G175" s="297"/>
      <c r="I175" s="369" t="str">
        <f>PORTALI!A197</f>
        <v>Real estate portal</v>
      </c>
      <c r="J175" s="369"/>
      <c r="K175" s="209">
        <f>PORTALI!AB197+PORTALI!AB213</f>
        <v>11</v>
      </c>
      <c r="L175" s="386"/>
      <c r="M175" s="338"/>
      <c r="N175" s="387"/>
    </row>
    <row r="176" spans="1:14" ht="15" customHeight="1" x14ac:dyDescent="0.25">
      <c r="A176" s="234" t="str">
        <f>PORTALI!A167</f>
        <v>Real estate portal</v>
      </c>
      <c r="B176" s="224">
        <f>PORTALI!AB167+PORTALI!AB182</f>
        <v>0</v>
      </c>
      <c r="C176" s="296"/>
      <c r="D176" s="281"/>
      <c r="E176" s="281"/>
      <c r="F176" s="281"/>
      <c r="G176" s="297"/>
      <c r="I176" s="380" t="str">
        <f>PORTALI!A198</f>
        <v>Real estate portal</v>
      </c>
      <c r="J176" s="380"/>
      <c r="K176" s="224">
        <f>PORTALI!AB198+PORTALI!AB214</f>
        <v>70</v>
      </c>
      <c r="L176" s="386"/>
      <c r="M176" s="338"/>
      <c r="N176" s="387"/>
    </row>
    <row r="177" spans="1:14" ht="15.75" customHeight="1" thickBot="1" x14ac:dyDescent="0.3">
      <c r="A177" s="221" t="s">
        <v>13</v>
      </c>
      <c r="B177" s="236">
        <f>SUM(B168:B175)</f>
        <v>894</v>
      </c>
      <c r="C177" s="298"/>
      <c r="D177" s="299"/>
      <c r="E177" s="299"/>
      <c r="F177" s="299"/>
      <c r="G177" s="300"/>
      <c r="I177" s="390" t="str">
        <f>PORTALI!A199</f>
        <v>Real estate portal</v>
      </c>
      <c r="J177" s="390"/>
      <c r="K177" s="269">
        <f>PORTALI!AB199+PORTALI!AB215</f>
        <v>392</v>
      </c>
      <c r="L177" s="386"/>
      <c r="M177" s="338"/>
      <c r="N177" s="387"/>
    </row>
    <row r="178" spans="1:14" ht="15.75" thickBot="1" x14ac:dyDescent="0.3">
      <c r="I178" s="391" t="s">
        <v>13</v>
      </c>
      <c r="J178" s="391"/>
      <c r="K178" s="239">
        <f>SUM(K168:K177)</f>
        <v>1742</v>
      </c>
      <c r="L178" s="388"/>
      <c r="M178" s="388"/>
      <c r="N178" s="389"/>
    </row>
    <row r="181" spans="1:14" ht="15.75" thickBot="1" x14ac:dyDescent="0.3"/>
    <row r="182" spans="1:14" ht="21" x14ac:dyDescent="0.25">
      <c r="A182" s="305" t="s">
        <v>160</v>
      </c>
      <c r="B182" s="306"/>
      <c r="C182" s="306"/>
      <c r="D182" s="306"/>
      <c r="E182" s="306"/>
      <c r="F182" s="306"/>
      <c r="G182" s="306"/>
      <c r="H182" s="306"/>
      <c r="I182" s="306"/>
      <c r="J182" s="306"/>
      <c r="K182" s="306"/>
      <c r="L182" s="306"/>
      <c r="M182" s="307"/>
      <c r="N182" s="1"/>
    </row>
    <row r="183" spans="1:14" x14ac:dyDescent="0.25">
      <c r="A183" s="91"/>
      <c r="B183" s="92" t="s">
        <v>100</v>
      </c>
      <c r="C183" s="93" t="s">
        <v>101</v>
      </c>
      <c r="D183" s="94" t="s">
        <v>102</v>
      </c>
      <c r="E183" s="95" t="s">
        <v>103</v>
      </c>
      <c r="F183" s="93" t="s">
        <v>104</v>
      </c>
      <c r="G183" s="96" t="s">
        <v>105</v>
      </c>
      <c r="H183" s="92" t="s">
        <v>106</v>
      </c>
      <c r="I183" s="93" t="s">
        <v>107</v>
      </c>
      <c r="J183" s="94" t="s">
        <v>108</v>
      </c>
      <c r="K183" s="95" t="s">
        <v>109</v>
      </c>
      <c r="L183" s="93" t="s">
        <v>110</v>
      </c>
      <c r="M183" s="97" t="s">
        <v>111</v>
      </c>
      <c r="N183" s="1"/>
    </row>
    <row r="184" spans="1:14" ht="15.75" thickBot="1" x14ac:dyDescent="0.3">
      <c r="A184" s="83" t="s">
        <v>113</v>
      </c>
      <c r="B184" s="84">
        <f>SUM(PORTALI!B169:E169)</f>
        <v>59</v>
      </c>
      <c r="C184" s="85">
        <f>SUM(PORTALI!F169:I169)</f>
        <v>70</v>
      </c>
      <c r="D184" s="86">
        <f>SUM(PORTALI!J169:M169)</f>
        <v>69</v>
      </c>
      <c r="E184" s="87">
        <f>SUM(PORTALI!N169:R169)</f>
        <v>77</v>
      </c>
      <c r="F184" s="85">
        <f>SUM(PORTALI!S169:V169)</f>
        <v>54</v>
      </c>
      <c r="G184" s="88">
        <f>SUM(PORTALI!W169:AA169)</f>
        <v>111</v>
      </c>
      <c r="H184" s="84">
        <f>SUM(PORTALI!B184:E184)</f>
        <v>94</v>
      </c>
      <c r="I184" s="85">
        <f>SUM(PORTALI!F184:I184)</f>
        <v>82</v>
      </c>
      <c r="J184" s="86">
        <f>SUM(PORTALI!J184:M184)</f>
        <v>90</v>
      </c>
      <c r="K184" s="87">
        <f>SUM(PORTALI!N184:R184)</f>
        <v>70</v>
      </c>
      <c r="L184" s="85">
        <f>SUM(PORTALI!S184:V184)</f>
        <v>53</v>
      </c>
      <c r="M184" s="89">
        <f>SUM(PORTALI!W184:AA184)</f>
        <v>65</v>
      </c>
      <c r="N184" s="1"/>
    </row>
    <row r="185" spans="1:14" ht="21" x14ac:dyDescent="0.25">
      <c r="A185" s="83" t="s">
        <v>114</v>
      </c>
      <c r="B185" s="308">
        <f>SUM(B184:D184)</f>
        <v>198</v>
      </c>
      <c r="C185" s="309"/>
      <c r="D185" s="310"/>
      <c r="E185" s="309">
        <f>SUM(E184:G184)</f>
        <v>242</v>
      </c>
      <c r="F185" s="309"/>
      <c r="G185" s="309"/>
      <c r="H185" s="308">
        <f>SUM(H184:J184)</f>
        <v>266</v>
      </c>
      <c r="I185" s="309"/>
      <c r="J185" s="310"/>
      <c r="K185" s="308">
        <f>SUM(K184:M184)</f>
        <v>188</v>
      </c>
      <c r="L185" s="309"/>
      <c r="M185" s="309"/>
      <c r="N185" s="98" t="s">
        <v>116</v>
      </c>
    </row>
    <row r="186" spans="1:14" ht="21.75" thickBot="1" x14ac:dyDescent="0.3">
      <c r="A186" s="90" t="s">
        <v>115</v>
      </c>
      <c r="B186" s="302">
        <f>SUM(B185:G185)</f>
        <v>440</v>
      </c>
      <c r="C186" s="303"/>
      <c r="D186" s="303"/>
      <c r="E186" s="303"/>
      <c r="F186" s="303"/>
      <c r="G186" s="304"/>
      <c r="H186" s="302">
        <f>SUM(H185:M185)</f>
        <v>454</v>
      </c>
      <c r="I186" s="303"/>
      <c r="J186" s="303"/>
      <c r="K186" s="303"/>
      <c r="L186" s="303"/>
      <c r="M186" s="303"/>
      <c r="N186" s="99">
        <f>SUM(B186:M186)</f>
        <v>894</v>
      </c>
    </row>
    <row r="188" spans="1:14" ht="15.75" thickBot="1" x14ac:dyDescent="0.3"/>
    <row r="189" spans="1:14" ht="21" x14ac:dyDescent="0.25">
      <c r="A189" s="305" t="s">
        <v>117</v>
      </c>
      <c r="B189" s="306"/>
      <c r="C189" s="306"/>
      <c r="D189" s="306"/>
      <c r="E189" s="306"/>
      <c r="F189" s="306"/>
      <c r="G189" s="306"/>
      <c r="H189" s="306"/>
      <c r="I189" s="306"/>
      <c r="J189" s="306"/>
      <c r="K189" s="306"/>
      <c r="L189" s="306"/>
      <c r="M189" s="307"/>
      <c r="N189" s="1"/>
    </row>
    <row r="190" spans="1:14" x14ac:dyDescent="0.25">
      <c r="A190" s="91"/>
      <c r="B190" s="92" t="s">
        <v>100</v>
      </c>
      <c r="C190" s="93" t="s">
        <v>101</v>
      </c>
      <c r="D190" s="94" t="s">
        <v>102</v>
      </c>
      <c r="E190" s="92" t="s">
        <v>103</v>
      </c>
      <c r="F190" s="93" t="s">
        <v>104</v>
      </c>
      <c r="G190" s="94" t="s">
        <v>105</v>
      </c>
      <c r="H190" s="92" t="s">
        <v>106</v>
      </c>
      <c r="I190" s="93" t="s">
        <v>107</v>
      </c>
      <c r="J190" s="94" t="s">
        <v>108</v>
      </c>
      <c r="K190" s="95" t="s">
        <v>109</v>
      </c>
      <c r="L190" s="93" t="s">
        <v>110</v>
      </c>
      <c r="M190" s="97" t="s">
        <v>111</v>
      </c>
      <c r="N190" s="1"/>
    </row>
    <row r="191" spans="1:14" ht="15.75" thickBot="1" x14ac:dyDescent="0.3">
      <c r="A191" s="83" t="s">
        <v>113</v>
      </c>
      <c r="B191" s="84">
        <f>SUM(PORTALI!B201:E201)</f>
        <v>74</v>
      </c>
      <c r="C191" s="85">
        <f>SUM(PORTALI!F201:I201)</f>
        <v>98</v>
      </c>
      <c r="D191" s="86">
        <f>SUM(PORTALI!J201:M201)</f>
        <v>132</v>
      </c>
      <c r="E191" s="84">
        <f>SUM(PORTALI!N201:R201)</f>
        <v>216</v>
      </c>
      <c r="F191" s="85">
        <f>SUM(PORTALI!S201:V201)</f>
        <v>170</v>
      </c>
      <c r="G191" s="86">
        <f>SUM(PORTALI!W201:AA201)</f>
        <v>219</v>
      </c>
      <c r="H191" s="84">
        <f>SUM(PORTALI!B217:E217)</f>
        <v>184</v>
      </c>
      <c r="I191" s="85">
        <f>SUM(PORTALI!F217:I217)</f>
        <v>147</v>
      </c>
      <c r="J191" s="86">
        <f>SUM(PORTALI!J217:M217)</f>
        <v>134</v>
      </c>
      <c r="K191" s="87">
        <f>SUM(PORTALI!N217:R217)</f>
        <v>197</v>
      </c>
      <c r="L191" s="85">
        <f>SUM(PORTALI!S217:V217)</f>
        <v>93</v>
      </c>
      <c r="M191" s="89">
        <f>SUM(PORTALI!W217:AA217)</f>
        <v>78</v>
      </c>
      <c r="N191" s="1"/>
    </row>
    <row r="192" spans="1:14" ht="21" x14ac:dyDescent="0.25">
      <c r="A192" s="83" t="s">
        <v>114</v>
      </c>
      <c r="B192" s="308">
        <f>SUM(B191:D191)</f>
        <v>304</v>
      </c>
      <c r="C192" s="309"/>
      <c r="D192" s="310"/>
      <c r="E192" s="309">
        <f>SUM(E191:G191)</f>
        <v>605</v>
      </c>
      <c r="F192" s="309"/>
      <c r="G192" s="309"/>
      <c r="H192" s="308">
        <f>SUM(H191:J191)</f>
        <v>465</v>
      </c>
      <c r="I192" s="309"/>
      <c r="J192" s="310"/>
      <c r="K192" s="308">
        <f>SUM(K191:M191)</f>
        <v>368</v>
      </c>
      <c r="L192" s="309"/>
      <c r="M192" s="309"/>
      <c r="N192" s="98" t="s">
        <v>116</v>
      </c>
    </row>
    <row r="193" spans="1:14" ht="21.75" thickBot="1" x14ac:dyDescent="0.3">
      <c r="A193" s="90" t="s">
        <v>115</v>
      </c>
      <c r="B193" s="302">
        <f>SUM(B192:G192)</f>
        <v>909</v>
      </c>
      <c r="C193" s="303"/>
      <c r="D193" s="303"/>
      <c r="E193" s="303"/>
      <c r="F193" s="303"/>
      <c r="G193" s="304"/>
      <c r="H193" s="302">
        <f>SUM(H192:M192)</f>
        <v>833</v>
      </c>
      <c r="I193" s="303"/>
      <c r="J193" s="303"/>
      <c r="K193" s="303"/>
      <c r="L193" s="303"/>
      <c r="M193" s="303"/>
      <c r="N193" s="99">
        <f>SUM(B193:M193)</f>
        <v>1742</v>
      </c>
    </row>
    <row r="198" spans="1:14" ht="18.75" x14ac:dyDescent="0.3">
      <c r="A198" s="338" t="s">
        <v>180</v>
      </c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8"/>
      <c r="N198" s="338"/>
    </row>
    <row r="199" spans="1:14" ht="15.75" thickBot="1" x14ac:dyDescent="0.3"/>
    <row r="200" spans="1:14" ht="16.5" thickBot="1" x14ac:dyDescent="0.3">
      <c r="A200" s="395" t="s">
        <v>117</v>
      </c>
      <c r="B200" s="396"/>
      <c r="C200" s="397"/>
      <c r="D200" s="397"/>
      <c r="E200" s="397"/>
      <c r="F200" s="397"/>
      <c r="G200" s="398"/>
      <c r="I200" s="399" t="s">
        <v>118</v>
      </c>
      <c r="J200" s="400"/>
      <c r="K200" s="400"/>
      <c r="L200" s="400"/>
      <c r="M200" s="400"/>
      <c r="N200" s="401"/>
    </row>
    <row r="201" spans="1:14" x14ac:dyDescent="0.25">
      <c r="A201" s="179" t="str">
        <f>PORTALI!A190</f>
        <v>Real estate portal</v>
      </c>
      <c r="B201" s="240">
        <f>PORTALI!AB190+PORTALI!AB206</f>
        <v>38</v>
      </c>
      <c r="C201" s="293"/>
      <c r="D201" s="294"/>
      <c r="E201" s="294"/>
      <c r="F201" s="294"/>
      <c r="G201" s="295"/>
      <c r="I201" s="334" t="str">
        <f>PORTALI!A223</f>
        <v>Real estate portal</v>
      </c>
      <c r="J201" s="335"/>
      <c r="K201" s="250">
        <f>PORTALI!AB223+PORTALI!AB238</f>
        <v>152</v>
      </c>
      <c r="L201" s="392"/>
      <c r="M201" s="285"/>
      <c r="N201" s="286"/>
    </row>
    <row r="202" spans="1:14" x14ac:dyDescent="0.25">
      <c r="A202" s="180" t="str">
        <f>PORTALI!A191</f>
        <v>Real estate portal</v>
      </c>
      <c r="B202" s="241">
        <f>PORTALI!AB191+PORTALI!AB207</f>
        <v>293</v>
      </c>
      <c r="C202" s="296"/>
      <c r="D202" s="281"/>
      <c r="E202" s="281"/>
      <c r="F202" s="281"/>
      <c r="G202" s="297"/>
      <c r="I202" s="336" t="str">
        <f>PORTALI!A224</f>
        <v>Real estate portal</v>
      </c>
      <c r="J202" s="337"/>
      <c r="K202" s="181">
        <f>PORTALI!AB224+PORTALI!AB239</f>
        <v>151</v>
      </c>
      <c r="L202" s="393"/>
      <c r="M202" s="288"/>
      <c r="N202" s="289"/>
    </row>
    <row r="203" spans="1:14" x14ac:dyDescent="0.25">
      <c r="A203" s="182" t="str">
        <f>PORTALI!A192</f>
        <v>Real estate portal</v>
      </c>
      <c r="B203" s="242">
        <f>PORTALI!AB192+PORTALI!AB208</f>
        <v>236</v>
      </c>
      <c r="C203" s="296"/>
      <c r="D203" s="281"/>
      <c r="E203" s="281"/>
      <c r="F203" s="281"/>
      <c r="G203" s="297"/>
      <c r="I203" s="326" t="str">
        <f>PORTALI!A225</f>
        <v>Real estate portal</v>
      </c>
      <c r="J203" s="327"/>
      <c r="K203" s="183">
        <f>PORTALI!AB225+PORTALI!AB240</f>
        <v>120</v>
      </c>
      <c r="L203" s="393"/>
      <c r="M203" s="288"/>
      <c r="N203" s="289"/>
    </row>
    <row r="204" spans="1:14" x14ac:dyDescent="0.25">
      <c r="A204" s="184" t="str">
        <f>PORTALI!A193</f>
        <v>Real estate portal</v>
      </c>
      <c r="B204" s="243">
        <f>PORTALI!AB193+PORTALI!AB209</f>
        <v>190</v>
      </c>
      <c r="C204" s="296"/>
      <c r="D204" s="281"/>
      <c r="E204" s="281"/>
      <c r="F204" s="281"/>
      <c r="G204" s="297"/>
      <c r="I204" s="328" t="str">
        <f>PORTALI!A226</f>
        <v>Real estate portal</v>
      </c>
      <c r="J204" s="329"/>
      <c r="K204" s="185">
        <f>PORTALI!AB226+PORTALI!AB241</f>
        <v>57</v>
      </c>
      <c r="L204" s="393"/>
      <c r="M204" s="288"/>
      <c r="N204" s="289"/>
    </row>
    <row r="205" spans="1:14" ht="21" customHeight="1" x14ac:dyDescent="0.25">
      <c r="A205" s="186" t="str">
        <f>PORTALI!A194</f>
        <v>Real estate portal</v>
      </c>
      <c r="B205" s="244">
        <f>PORTALI!AB194+PORTALI!AB210</f>
        <v>109</v>
      </c>
      <c r="C205" s="296"/>
      <c r="D205" s="281"/>
      <c r="E205" s="281"/>
      <c r="F205" s="281"/>
      <c r="G205" s="297"/>
      <c r="I205" s="312" t="str">
        <f>PORTALI!A227</f>
        <v>Real estate portal</v>
      </c>
      <c r="J205" s="313"/>
      <c r="K205" s="187">
        <f>PORTALI!AB227+PORTALI!AB242</f>
        <v>98</v>
      </c>
      <c r="L205" s="393"/>
      <c r="M205" s="288"/>
      <c r="N205" s="289"/>
    </row>
    <row r="206" spans="1:14" ht="21" customHeight="1" x14ac:dyDescent="0.25">
      <c r="A206" s="188" t="str">
        <f>PORTALI!A195</f>
        <v>Real estate portal</v>
      </c>
      <c r="B206" s="245">
        <f>PORTALI!AB195+PORTALI!AB211</f>
        <v>132</v>
      </c>
      <c r="C206" s="296"/>
      <c r="D206" s="281"/>
      <c r="E206" s="281"/>
      <c r="F206" s="281"/>
      <c r="G206" s="297"/>
      <c r="I206" s="314" t="str">
        <f>PORTALI!A228</f>
        <v>Real estate portal</v>
      </c>
      <c r="J206" s="315"/>
      <c r="K206" s="189">
        <f>PORTALI!AB228+PORTALI!AB243</f>
        <v>133</v>
      </c>
      <c r="L206" s="393"/>
      <c r="M206" s="288"/>
      <c r="N206" s="289"/>
    </row>
    <row r="207" spans="1:14" ht="21" customHeight="1" x14ac:dyDescent="0.25">
      <c r="A207" s="190" t="str">
        <f>PORTALI!A196</f>
        <v>Real estate portal</v>
      </c>
      <c r="B207" s="246">
        <f>PORTALI!AB196+PORTALI!AB212</f>
        <v>271</v>
      </c>
      <c r="C207" s="296"/>
      <c r="D207" s="281"/>
      <c r="E207" s="281"/>
      <c r="F207" s="281"/>
      <c r="G207" s="297"/>
      <c r="I207" s="316" t="str">
        <f>PORTALI!A229</f>
        <v>Real estate portal</v>
      </c>
      <c r="J207" s="317"/>
      <c r="K207" s="191">
        <f>PORTALI!AB229+PORTALI!AB244</f>
        <v>15</v>
      </c>
      <c r="L207" s="393"/>
      <c r="M207" s="288"/>
      <c r="N207" s="289"/>
    </row>
    <row r="208" spans="1:14" ht="21" customHeight="1" x14ac:dyDescent="0.25">
      <c r="A208" s="192" t="str">
        <f>PORTALI!A197</f>
        <v>Real estate portal</v>
      </c>
      <c r="B208" s="247">
        <f>PORTALI!AB197+PORTALI!AB213</f>
        <v>11</v>
      </c>
      <c r="C208" s="296"/>
      <c r="D208" s="281"/>
      <c r="E208" s="281"/>
      <c r="F208" s="281"/>
      <c r="G208" s="297"/>
      <c r="I208" s="318" t="str">
        <f>PORTALI!A230</f>
        <v>Real estate portal</v>
      </c>
      <c r="J208" s="319"/>
      <c r="K208" s="193">
        <f>PORTALI!AB230+PORTALI!AB245</f>
        <v>46</v>
      </c>
      <c r="L208" s="393"/>
      <c r="M208" s="288"/>
      <c r="N208" s="289"/>
    </row>
    <row r="209" spans="1:14" ht="21" customHeight="1" x14ac:dyDescent="0.25">
      <c r="A209" s="194" t="str">
        <f>PORTALI!A198</f>
        <v>Real estate portal</v>
      </c>
      <c r="B209" s="248">
        <f>PORTALI!AB198+PORTALI!AB214</f>
        <v>70</v>
      </c>
      <c r="C209" s="296"/>
      <c r="D209" s="281"/>
      <c r="E209" s="281"/>
      <c r="F209" s="281"/>
      <c r="G209" s="297"/>
      <c r="I209" s="330" t="str">
        <f>PORTALI!A231</f>
        <v>Real estate portal</v>
      </c>
      <c r="J209" s="331"/>
      <c r="K209" s="195">
        <f>PORTALI!AB231+PORTALI!AB246</f>
        <v>193</v>
      </c>
      <c r="L209" s="393"/>
      <c r="M209" s="288"/>
      <c r="N209" s="289"/>
    </row>
    <row r="210" spans="1:14" ht="21" customHeight="1" x14ac:dyDescent="0.25">
      <c r="A210" s="196" t="str">
        <f>PORTALI!A199</f>
        <v>Real estate portal</v>
      </c>
      <c r="B210" s="249">
        <f>PORTALI!AB199+PORTALI!AB215</f>
        <v>392</v>
      </c>
      <c r="C210" s="296"/>
      <c r="D210" s="281"/>
      <c r="E210" s="281"/>
      <c r="F210" s="281"/>
      <c r="G210" s="297"/>
      <c r="I210" s="470"/>
      <c r="J210" s="471"/>
      <c r="K210" s="197"/>
      <c r="L210" s="393"/>
      <c r="M210" s="288"/>
      <c r="N210" s="289"/>
    </row>
    <row r="211" spans="1:14" ht="21" customHeight="1" thickBot="1" x14ac:dyDescent="0.3">
      <c r="A211" s="177" t="s">
        <v>13</v>
      </c>
      <c r="B211" s="210">
        <f>SUM(B201:B210)</f>
        <v>1742</v>
      </c>
      <c r="C211" s="298"/>
      <c r="D211" s="299"/>
      <c r="E211" s="299"/>
      <c r="F211" s="299"/>
      <c r="G211" s="300"/>
      <c r="I211" s="407" t="s">
        <v>13</v>
      </c>
      <c r="J211" s="408"/>
      <c r="K211" s="178">
        <f>SUM(K201:K209)</f>
        <v>965</v>
      </c>
      <c r="L211" s="394"/>
      <c r="M211" s="291"/>
      <c r="N211" s="292"/>
    </row>
    <row r="212" spans="1:14" ht="21" customHeight="1" thickBot="1" x14ac:dyDescent="0.3"/>
    <row r="213" spans="1:14" ht="21" customHeight="1" x14ac:dyDescent="0.25">
      <c r="A213" s="305" t="s">
        <v>117</v>
      </c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7"/>
      <c r="N213" s="1"/>
    </row>
    <row r="214" spans="1:14" ht="21" customHeight="1" x14ac:dyDescent="0.25">
      <c r="A214" s="91"/>
      <c r="B214" s="92" t="s">
        <v>100</v>
      </c>
      <c r="C214" s="93" t="s">
        <v>101</v>
      </c>
      <c r="D214" s="94" t="s">
        <v>102</v>
      </c>
      <c r="E214" s="95" t="s">
        <v>103</v>
      </c>
      <c r="F214" s="93" t="s">
        <v>104</v>
      </c>
      <c r="G214" s="96" t="s">
        <v>105</v>
      </c>
      <c r="H214" s="92" t="s">
        <v>106</v>
      </c>
      <c r="I214" s="93" t="s">
        <v>107</v>
      </c>
      <c r="J214" s="94" t="s">
        <v>108</v>
      </c>
      <c r="K214" s="95" t="s">
        <v>109</v>
      </c>
      <c r="L214" s="93" t="s">
        <v>110</v>
      </c>
      <c r="M214" s="97" t="s">
        <v>111</v>
      </c>
      <c r="N214" s="1"/>
    </row>
    <row r="215" spans="1:14" ht="21" customHeight="1" thickBot="1" x14ac:dyDescent="0.3">
      <c r="A215" s="83" t="s">
        <v>113</v>
      </c>
      <c r="B215" s="84">
        <f>SUM(PORTALI!B201:E201)</f>
        <v>74</v>
      </c>
      <c r="C215" s="85">
        <f>SUM(PORTALI!F201:I201)</f>
        <v>98</v>
      </c>
      <c r="D215" s="86">
        <f>SUM(PORTALI!J201:M201)</f>
        <v>132</v>
      </c>
      <c r="E215" s="87">
        <f>SUM(PORTALI!N201:R201)</f>
        <v>216</v>
      </c>
      <c r="F215" s="85">
        <f>SUM(PORTALI!S201:V201)</f>
        <v>170</v>
      </c>
      <c r="G215" s="88">
        <f>SUM(PORTALI!W201:AA201)</f>
        <v>219</v>
      </c>
      <c r="H215" s="84">
        <f>SUM(PORTALI!B217:E217)</f>
        <v>184</v>
      </c>
      <c r="I215" s="85">
        <f>SUM(PORTALI!F217:I217)</f>
        <v>147</v>
      </c>
      <c r="J215" s="86">
        <f>SUM(PORTALI!J217:M217)</f>
        <v>134</v>
      </c>
      <c r="K215" s="87">
        <f>SUM(PORTALI!N217:R217)</f>
        <v>197</v>
      </c>
      <c r="L215" s="85">
        <f>SUM(PORTALI!S217:V217)</f>
        <v>93</v>
      </c>
      <c r="M215" s="89">
        <f>SUM(PORTALI!W217:AA217)</f>
        <v>78</v>
      </c>
      <c r="N215" s="1"/>
    </row>
    <row r="216" spans="1:14" ht="21" customHeight="1" x14ac:dyDescent="0.25">
      <c r="A216" s="83" t="s">
        <v>114</v>
      </c>
      <c r="B216" s="308">
        <f>SUM(B215:D215)</f>
        <v>304</v>
      </c>
      <c r="C216" s="309"/>
      <c r="D216" s="310"/>
      <c r="E216" s="308">
        <f>SUM(E215:G215)</f>
        <v>605</v>
      </c>
      <c r="F216" s="309"/>
      <c r="G216" s="310"/>
      <c r="H216" s="308">
        <f>SUM(H215:J215)</f>
        <v>465</v>
      </c>
      <c r="I216" s="309"/>
      <c r="J216" s="310"/>
      <c r="K216" s="308">
        <f>SUM(K215:M215)</f>
        <v>368</v>
      </c>
      <c r="L216" s="309"/>
      <c r="M216" s="311"/>
      <c r="N216" s="98" t="s">
        <v>116</v>
      </c>
    </row>
    <row r="217" spans="1:14" ht="21.75" thickBot="1" x14ac:dyDescent="0.3">
      <c r="A217" s="90" t="s">
        <v>115</v>
      </c>
      <c r="B217" s="302">
        <f>SUM(B216:G216)</f>
        <v>909</v>
      </c>
      <c r="C217" s="303"/>
      <c r="D217" s="303"/>
      <c r="E217" s="303"/>
      <c r="F217" s="303"/>
      <c r="G217" s="304"/>
      <c r="H217" s="302">
        <f>SUM(H216:M216)</f>
        <v>833</v>
      </c>
      <c r="I217" s="303"/>
      <c r="J217" s="303"/>
      <c r="K217" s="303"/>
      <c r="L217" s="303"/>
      <c r="M217" s="303"/>
      <c r="N217" s="99">
        <f>SUM(B217:M217)</f>
        <v>1742</v>
      </c>
    </row>
    <row r="218" spans="1:14" s="1" customFormat="1" ht="24" customHeight="1" thickBo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s="1" customFormat="1" ht="24" customHeight="1" x14ac:dyDescent="0.25">
      <c r="A219" s="305" t="s">
        <v>118</v>
      </c>
      <c r="B219" s="306"/>
      <c r="C219" s="306"/>
      <c r="D219" s="306"/>
      <c r="E219" s="306"/>
      <c r="F219" s="306"/>
      <c r="G219" s="306"/>
      <c r="H219" s="306"/>
      <c r="I219" s="306"/>
      <c r="J219" s="306"/>
      <c r="K219" s="306"/>
      <c r="L219" s="306"/>
      <c r="M219" s="307"/>
    </row>
    <row r="220" spans="1:14" s="1" customFormat="1" ht="24" customHeight="1" x14ac:dyDescent="0.25">
      <c r="A220" s="91"/>
      <c r="B220" s="92" t="s">
        <v>100</v>
      </c>
      <c r="C220" s="93" t="s">
        <v>101</v>
      </c>
      <c r="D220" s="94" t="s">
        <v>102</v>
      </c>
      <c r="E220" s="92" t="s">
        <v>103</v>
      </c>
      <c r="F220" s="93" t="s">
        <v>104</v>
      </c>
      <c r="G220" s="94" t="s">
        <v>105</v>
      </c>
      <c r="H220" s="92" t="s">
        <v>106</v>
      </c>
      <c r="I220" s="93" t="s">
        <v>107</v>
      </c>
      <c r="J220" s="94" t="s">
        <v>108</v>
      </c>
      <c r="K220" s="95" t="s">
        <v>109</v>
      </c>
      <c r="L220" s="93" t="s">
        <v>110</v>
      </c>
      <c r="M220" s="97" t="s">
        <v>111</v>
      </c>
    </row>
    <row r="221" spans="1:14" s="1" customFormat="1" ht="24" customHeight="1" thickBot="1" x14ac:dyDescent="0.3">
      <c r="A221" s="83" t="s">
        <v>113</v>
      </c>
      <c r="B221" s="84">
        <f>SUM(PORTALI!B233:E233)</f>
        <v>88</v>
      </c>
      <c r="C221" s="85">
        <f>SUM(PORTALI!F233:I233)</f>
        <v>144</v>
      </c>
      <c r="D221" s="86">
        <f>SUM(PORTALI!J233:M233)</f>
        <v>100</v>
      </c>
      <c r="E221" s="84">
        <f>SUM(PORTALI!N233:R233)</f>
        <v>100</v>
      </c>
      <c r="F221" s="85">
        <f>SUM(PORTALI!S233:V233)</f>
        <v>104</v>
      </c>
      <c r="G221" s="86">
        <f>SUM(PORTALI!W233:AA233)</f>
        <v>124</v>
      </c>
      <c r="H221" s="84">
        <f>SUM(PORTALI!B248:E248)</f>
        <v>74</v>
      </c>
      <c r="I221" s="85">
        <f>SUM(PORTALI!F248:I248)</f>
        <v>49</v>
      </c>
      <c r="J221" s="86">
        <f>SUM(PORTALI!J248:M248)</f>
        <v>61</v>
      </c>
      <c r="K221" s="87">
        <f>SUM(PORTALI!N248:R248)</f>
        <v>89</v>
      </c>
      <c r="L221" s="85">
        <f>SUM(PORTALI!S248:V248)</f>
        <v>22</v>
      </c>
      <c r="M221" s="89">
        <f>SUM(PORTALI!W248:AA248)</f>
        <v>10</v>
      </c>
    </row>
    <row r="222" spans="1:14" s="1" customFormat="1" ht="24" customHeight="1" x14ac:dyDescent="0.25">
      <c r="A222" s="83" t="s">
        <v>114</v>
      </c>
      <c r="B222" s="308">
        <f>SUM(B221:D221)</f>
        <v>332</v>
      </c>
      <c r="C222" s="309"/>
      <c r="D222" s="310"/>
      <c r="E222" s="309">
        <f>SUM(E221:G221)</f>
        <v>328</v>
      </c>
      <c r="F222" s="309"/>
      <c r="G222" s="309"/>
      <c r="H222" s="308">
        <f>SUM(H221:J221)</f>
        <v>184</v>
      </c>
      <c r="I222" s="309"/>
      <c r="J222" s="310"/>
      <c r="K222" s="308">
        <f>SUM(K221:M221)</f>
        <v>121</v>
      </c>
      <c r="L222" s="309"/>
      <c r="M222" s="309"/>
      <c r="N222" s="98" t="s">
        <v>116</v>
      </c>
    </row>
    <row r="223" spans="1:14" ht="21.75" thickBot="1" x14ac:dyDescent="0.3">
      <c r="A223" s="90" t="s">
        <v>115</v>
      </c>
      <c r="B223" s="302">
        <f>SUM(B222:G222)</f>
        <v>660</v>
      </c>
      <c r="C223" s="303"/>
      <c r="D223" s="303"/>
      <c r="E223" s="303"/>
      <c r="F223" s="303"/>
      <c r="G223" s="304"/>
      <c r="H223" s="302">
        <f>SUM(H222:M222)</f>
        <v>305</v>
      </c>
      <c r="I223" s="303"/>
      <c r="J223" s="303"/>
      <c r="K223" s="303"/>
      <c r="L223" s="303"/>
      <c r="M223" s="303"/>
      <c r="N223" s="99">
        <f>SUM(B223:M223)</f>
        <v>965</v>
      </c>
    </row>
    <row r="224" spans="1:14" s="1" customFormat="1" ht="24" customHeight="1" x14ac:dyDescent="0.25"/>
    <row r="225" spans="1:14" s="1" customFormat="1" ht="24" customHeight="1" x14ac:dyDescent="0.25"/>
    <row r="226" spans="1:14" s="1" customFormat="1" ht="24" customHeight="1" thickBot="1" x14ac:dyDescent="0.35">
      <c r="A226" s="338" t="s">
        <v>181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</row>
    <row r="227" spans="1:14" s="1" customFormat="1" ht="24" customHeight="1" thickBot="1" x14ac:dyDescent="0.3">
      <c r="A227" s="395" t="s">
        <v>118</v>
      </c>
      <c r="B227" s="396"/>
      <c r="C227" s="397"/>
      <c r="D227" s="397"/>
      <c r="E227" s="397"/>
      <c r="F227" s="397"/>
      <c r="G227" s="398"/>
      <c r="H227"/>
      <c r="I227" s="395" t="s">
        <v>143</v>
      </c>
      <c r="J227" s="396"/>
      <c r="K227" s="396"/>
      <c r="L227" s="397"/>
      <c r="M227" s="397"/>
      <c r="N227" s="398"/>
    </row>
    <row r="228" spans="1:14" s="1" customFormat="1" ht="24" customHeight="1" x14ac:dyDescent="0.25">
      <c r="A228" s="180" t="str">
        <f>PORTALI!A254</f>
        <v>Real estate portal</v>
      </c>
      <c r="B228" s="241">
        <f>PORTALI!AB223+PORTALI!AB238</f>
        <v>152</v>
      </c>
      <c r="C228" s="293"/>
      <c r="D228" s="294"/>
      <c r="E228" s="294"/>
      <c r="F228" s="294"/>
      <c r="G228" s="295"/>
      <c r="H228"/>
      <c r="I228" s="403" t="str">
        <f>PORTALI!A254</f>
        <v>Real estate portal</v>
      </c>
      <c r="J228" s="404"/>
      <c r="K228" s="241">
        <f>PORTALI!AB254+PORTALI!AB270</f>
        <v>55</v>
      </c>
      <c r="L228" s="284"/>
      <c r="M228" s="285"/>
      <c r="N228" s="286"/>
    </row>
    <row r="229" spans="1:14" x14ac:dyDescent="0.25">
      <c r="A229" s="198" t="str">
        <f>PORTALI!A255</f>
        <v>Real estate portal</v>
      </c>
      <c r="B229" s="251">
        <f>PORTALI!AB224+PORTALI!AB239</f>
        <v>151</v>
      </c>
      <c r="C229" s="296"/>
      <c r="D229" s="281"/>
      <c r="E229" s="281"/>
      <c r="F229" s="281"/>
      <c r="G229" s="297"/>
      <c r="I229" s="336" t="str">
        <f>PORTALI!A255</f>
        <v>Real estate portal</v>
      </c>
      <c r="J229" s="337"/>
      <c r="K229" s="254">
        <f>PORTALI!AB255+PORTALI!AB271</f>
        <v>57</v>
      </c>
      <c r="L229" s="287"/>
      <c r="M229" s="288"/>
      <c r="N229" s="289"/>
    </row>
    <row r="230" spans="1:14" ht="21.2" customHeight="1" x14ac:dyDescent="0.25">
      <c r="A230" s="184" t="str">
        <f>PORTALI!A256</f>
        <v>Real estate portal</v>
      </c>
      <c r="B230" s="211">
        <f>PORTALI!AB225+PORTALI!AB240</f>
        <v>120</v>
      </c>
      <c r="C230" s="296"/>
      <c r="D230" s="281"/>
      <c r="E230" s="281"/>
      <c r="F230" s="281"/>
      <c r="G230" s="297"/>
      <c r="I230" s="326" t="str">
        <f>PORTALI!A256</f>
        <v>Real estate portal</v>
      </c>
      <c r="J230" s="327"/>
      <c r="K230" s="255">
        <f>PORTALI!AB256+PORTALI!AB272</f>
        <v>57</v>
      </c>
      <c r="L230" s="287"/>
      <c r="M230" s="288"/>
      <c r="N230" s="289"/>
    </row>
    <row r="231" spans="1:14" ht="21.2" customHeight="1" x14ac:dyDescent="0.25">
      <c r="A231" s="186" t="str">
        <f>PORTALI!A257</f>
        <v>Real estate portal</v>
      </c>
      <c r="B231" s="212">
        <f>PORTALI!AB226+PORTALI!AB241</f>
        <v>57</v>
      </c>
      <c r="C231" s="296"/>
      <c r="D231" s="281"/>
      <c r="E231" s="281"/>
      <c r="F231" s="281"/>
      <c r="G231" s="297"/>
      <c r="I231" s="328" t="str">
        <f>PORTALI!A257</f>
        <v>Real estate portal</v>
      </c>
      <c r="J231" s="329"/>
      <c r="K231" s="256">
        <f>PORTALI!AB257+PORTALI!AB273</f>
        <v>41</v>
      </c>
      <c r="L231" s="287"/>
      <c r="M231" s="288"/>
      <c r="N231" s="289"/>
    </row>
    <row r="232" spans="1:14" ht="21.2" customHeight="1" x14ac:dyDescent="0.25">
      <c r="A232" s="188" t="str">
        <f>PORTALI!A258</f>
        <v>Real estate portal</v>
      </c>
      <c r="B232" s="213">
        <f>PORTALI!AB227+PORTALI!AB242</f>
        <v>98</v>
      </c>
      <c r="C232" s="296"/>
      <c r="D232" s="281"/>
      <c r="E232" s="281"/>
      <c r="F232" s="281"/>
      <c r="G232" s="297"/>
      <c r="I232" s="312" t="str">
        <f>PORTALI!A258</f>
        <v>Real estate portal</v>
      </c>
      <c r="J232" s="313"/>
      <c r="K232" s="257">
        <f>PORTALI!AB258+PORTALI!AB274</f>
        <v>81</v>
      </c>
      <c r="L232" s="287"/>
      <c r="M232" s="288"/>
      <c r="N232" s="289"/>
    </row>
    <row r="233" spans="1:14" ht="21.2" customHeight="1" x14ac:dyDescent="0.25">
      <c r="A233" s="190" t="str">
        <f>PORTALI!A259</f>
        <v>Real estate portal</v>
      </c>
      <c r="B233" s="214">
        <f>PORTALI!AB228+PORTALI!AB243</f>
        <v>133</v>
      </c>
      <c r="C233" s="296"/>
      <c r="D233" s="281"/>
      <c r="E233" s="281"/>
      <c r="F233" s="281"/>
      <c r="G233" s="297"/>
      <c r="I233" s="314" t="str">
        <f>PORTALI!A259</f>
        <v>Real estate portal</v>
      </c>
      <c r="J233" s="315"/>
      <c r="K233" s="258">
        <f>PORTALI!AB259+PORTALI!AB275</f>
        <v>85</v>
      </c>
      <c r="L233" s="287"/>
      <c r="M233" s="288"/>
      <c r="N233" s="289"/>
    </row>
    <row r="234" spans="1:14" ht="21.2" customHeight="1" x14ac:dyDescent="0.25">
      <c r="A234" s="192" t="str">
        <f>PORTALI!A260</f>
        <v>Real estate portal</v>
      </c>
      <c r="B234" s="215">
        <f>PORTALI!AB229+PORTALI!AB244</f>
        <v>15</v>
      </c>
      <c r="C234" s="296"/>
      <c r="D234" s="281"/>
      <c r="E234" s="281"/>
      <c r="F234" s="281"/>
      <c r="G234" s="297"/>
      <c r="I234" s="316" t="str">
        <f>PORTALI!A260</f>
        <v>Real estate portal</v>
      </c>
      <c r="J234" s="317"/>
      <c r="K234" s="259">
        <f>PORTALI!AB260+PORTALI!AB276</f>
        <v>4</v>
      </c>
      <c r="L234" s="287"/>
      <c r="M234" s="288"/>
      <c r="N234" s="289"/>
    </row>
    <row r="235" spans="1:14" ht="21.2" customHeight="1" x14ac:dyDescent="0.25">
      <c r="A235" s="194" t="str">
        <f>PORTALI!A261</f>
        <v>Real estate portal</v>
      </c>
      <c r="B235" s="217">
        <f>PORTALI!AB230+PORTALI!AB245</f>
        <v>46</v>
      </c>
      <c r="C235" s="296"/>
      <c r="D235" s="281"/>
      <c r="E235" s="281"/>
      <c r="F235" s="281"/>
      <c r="G235" s="297"/>
      <c r="I235" s="318" t="str">
        <f>PORTALI!A261</f>
        <v>Real estate portal</v>
      </c>
      <c r="J235" s="319"/>
      <c r="K235" s="260">
        <f>PORTALI!AB261+PORTALI!AB277</f>
        <v>45</v>
      </c>
      <c r="L235" s="287"/>
      <c r="M235" s="288"/>
      <c r="N235" s="289"/>
    </row>
    <row r="236" spans="1:14" ht="21.2" customHeight="1" x14ac:dyDescent="0.25">
      <c r="A236" s="196" t="str">
        <f>PORTALI!A263</f>
        <v>Real estate portal</v>
      </c>
      <c r="B236" s="216">
        <f>PORTALI!AB231+PORTALI!AB246</f>
        <v>193</v>
      </c>
      <c r="C236" s="296"/>
      <c r="D236" s="281"/>
      <c r="E236" s="281"/>
      <c r="F236" s="281"/>
      <c r="G236" s="297"/>
      <c r="I236" s="330" t="str">
        <f>PORTALI!A263</f>
        <v>Real estate portal</v>
      </c>
      <c r="J236" s="331"/>
      <c r="K236" s="261">
        <f>PORTALI!AB262+PORTALI!AB279</f>
        <v>48</v>
      </c>
      <c r="L236" s="287"/>
      <c r="M236" s="288"/>
      <c r="N236" s="289"/>
    </row>
    <row r="237" spans="1:14" ht="21.2" customHeight="1" x14ac:dyDescent="0.25">
      <c r="A237" s="199"/>
      <c r="B237" s="252"/>
      <c r="C237" s="296"/>
      <c r="D237" s="281"/>
      <c r="E237" s="281"/>
      <c r="F237" s="281"/>
      <c r="G237" s="297"/>
      <c r="I237" s="320" t="s">
        <v>182</v>
      </c>
      <c r="J237" s="321"/>
      <c r="K237" s="262">
        <f>PORTALI!AB264+PORTALI!AB280</f>
        <v>8</v>
      </c>
      <c r="L237" s="287"/>
      <c r="M237" s="288"/>
      <c r="N237" s="289"/>
    </row>
    <row r="238" spans="1:14" ht="21.2" customHeight="1" x14ac:dyDescent="0.25">
      <c r="A238" s="199"/>
      <c r="B238" s="252"/>
      <c r="C238" s="296"/>
      <c r="D238" s="281"/>
      <c r="E238" s="281"/>
      <c r="F238" s="281"/>
      <c r="G238" s="297"/>
      <c r="I238" s="322" t="s">
        <v>183</v>
      </c>
      <c r="J238" s="323"/>
      <c r="K238" s="263">
        <f>PORTALI!AB262+PORTALI!AB278</f>
        <v>14</v>
      </c>
      <c r="L238" s="287"/>
      <c r="M238" s="288"/>
      <c r="N238" s="289"/>
    </row>
    <row r="239" spans="1:14" ht="21.2" customHeight="1" x14ac:dyDescent="0.25">
      <c r="A239" s="199"/>
      <c r="B239" s="253"/>
      <c r="C239" s="296"/>
      <c r="D239" s="281"/>
      <c r="E239" s="281"/>
      <c r="F239" s="281"/>
      <c r="G239" s="297"/>
      <c r="I239" s="405" t="s">
        <v>184</v>
      </c>
      <c r="J239" s="406"/>
      <c r="K239" s="264">
        <f>PORTALI!AB253+PORTALI!AB280</f>
        <v>27</v>
      </c>
      <c r="L239" s="287"/>
      <c r="M239" s="288"/>
      <c r="N239" s="289"/>
    </row>
    <row r="240" spans="1:14" ht="21.2" customHeight="1" thickBot="1" x14ac:dyDescent="0.3">
      <c r="A240" s="177" t="s">
        <v>13</v>
      </c>
      <c r="B240" s="210">
        <f>SUM(B228:B239)</f>
        <v>965</v>
      </c>
      <c r="C240" s="298"/>
      <c r="D240" s="299"/>
      <c r="E240" s="299"/>
      <c r="F240" s="299"/>
      <c r="G240" s="300"/>
      <c r="I240" s="407" t="s">
        <v>13</v>
      </c>
      <c r="J240" s="408"/>
      <c r="K240" s="210">
        <f>SUM(K228:K239)</f>
        <v>522</v>
      </c>
      <c r="L240" s="290"/>
      <c r="M240" s="291"/>
      <c r="N240" s="292"/>
    </row>
    <row r="241" spans="1:14" ht="21.2" customHeight="1" thickBot="1" x14ac:dyDescent="0.3"/>
    <row r="242" spans="1:14" ht="21.2" customHeight="1" x14ac:dyDescent="0.25">
      <c r="A242" s="305" t="s">
        <v>118</v>
      </c>
      <c r="B242" s="306"/>
      <c r="C242" s="306"/>
      <c r="D242" s="306"/>
      <c r="E242" s="306"/>
      <c r="F242" s="306"/>
      <c r="G242" s="306"/>
      <c r="H242" s="306"/>
      <c r="I242" s="306"/>
      <c r="J242" s="306"/>
      <c r="K242" s="306"/>
      <c r="L242" s="306"/>
      <c r="M242" s="307"/>
      <c r="N242" s="1"/>
    </row>
    <row r="243" spans="1:14" ht="21.2" customHeight="1" x14ac:dyDescent="0.25">
      <c r="A243" s="91"/>
      <c r="B243" s="92" t="s">
        <v>100</v>
      </c>
      <c r="C243" s="93" t="s">
        <v>101</v>
      </c>
      <c r="D243" s="94" t="s">
        <v>102</v>
      </c>
      <c r="E243" s="95" t="s">
        <v>103</v>
      </c>
      <c r="F243" s="93" t="s">
        <v>104</v>
      </c>
      <c r="G243" s="96" t="s">
        <v>105</v>
      </c>
      <c r="H243" s="92" t="s">
        <v>106</v>
      </c>
      <c r="I243" s="93" t="s">
        <v>107</v>
      </c>
      <c r="J243" s="94" t="s">
        <v>108</v>
      </c>
      <c r="K243" s="95" t="s">
        <v>109</v>
      </c>
      <c r="L243" s="93" t="s">
        <v>110</v>
      </c>
      <c r="M243" s="97" t="s">
        <v>111</v>
      </c>
      <c r="N243" s="1"/>
    </row>
    <row r="244" spans="1:14" ht="21.2" customHeight="1" thickBot="1" x14ac:dyDescent="0.3">
      <c r="A244" s="83" t="s">
        <v>113</v>
      </c>
      <c r="B244" s="84">
        <f>SUM(PORTALI!B233:E233)</f>
        <v>88</v>
      </c>
      <c r="C244" s="85">
        <f>SUM(PORTALI!F233:I233)</f>
        <v>144</v>
      </c>
      <c r="D244" s="86">
        <f>SUM(PORTALI!J233:M233)</f>
        <v>100</v>
      </c>
      <c r="E244" s="87">
        <f>SUM(PORTALI!N233:R233)</f>
        <v>100</v>
      </c>
      <c r="F244" s="85">
        <f>SUM(PORTALI!S233:V233)</f>
        <v>104</v>
      </c>
      <c r="G244" s="88">
        <f>SUM(PORTALI!W233:AA233)</f>
        <v>124</v>
      </c>
      <c r="H244" s="84">
        <f>SUM(PORTALI!B248:E248)</f>
        <v>74</v>
      </c>
      <c r="I244" s="85">
        <f>SUM(PORTALI!F248:I248)</f>
        <v>49</v>
      </c>
      <c r="J244" s="86">
        <f>SUM(PORTALI!J248:M248)</f>
        <v>61</v>
      </c>
      <c r="K244" s="87">
        <f>SUM(PORTALI!N248:R248)</f>
        <v>89</v>
      </c>
      <c r="L244" s="85">
        <f>SUM(PORTALI!S248:V248)</f>
        <v>22</v>
      </c>
      <c r="M244" s="89">
        <f>SUM(PORTALI!W248:AA248)</f>
        <v>10</v>
      </c>
      <c r="N244" s="1"/>
    </row>
    <row r="245" spans="1:14" ht="21.2" customHeight="1" x14ac:dyDescent="0.25">
      <c r="A245" s="83" t="s">
        <v>114</v>
      </c>
      <c r="B245" s="308">
        <f>SUM(B244:D244)</f>
        <v>332</v>
      </c>
      <c r="C245" s="309"/>
      <c r="D245" s="310"/>
      <c r="E245" s="308">
        <f>SUM(E244:G244)</f>
        <v>328</v>
      </c>
      <c r="F245" s="309"/>
      <c r="G245" s="310"/>
      <c r="H245" s="308">
        <f>SUM(H244:J244)</f>
        <v>184</v>
      </c>
      <c r="I245" s="309"/>
      <c r="J245" s="310"/>
      <c r="K245" s="308">
        <f>SUM(K244:M244)</f>
        <v>121</v>
      </c>
      <c r="L245" s="309"/>
      <c r="M245" s="311"/>
      <c r="N245" s="98" t="s">
        <v>116</v>
      </c>
    </row>
    <row r="246" spans="1:14" ht="21.2" customHeight="1" thickBot="1" x14ac:dyDescent="0.3">
      <c r="A246" s="90" t="s">
        <v>115</v>
      </c>
      <c r="B246" s="302">
        <f>SUM(B245:G245)</f>
        <v>660</v>
      </c>
      <c r="C246" s="303"/>
      <c r="D246" s="303"/>
      <c r="E246" s="303"/>
      <c r="F246" s="303"/>
      <c r="G246" s="304"/>
      <c r="H246" s="302">
        <f>SUM(H245:M245)</f>
        <v>305</v>
      </c>
      <c r="I246" s="303"/>
      <c r="J246" s="303"/>
      <c r="K246" s="303"/>
      <c r="L246" s="303"/>
      <c r="M246" s="402"/>
      <c r="N246" s="99">
        <f>SUM(B246:M246)</f>
        <v>965</v>
      </c>
    </row>
    <row r="247" spans="1:14" ht="21.2" customHeight="1" x14ac:dyDescent="0.25">
      <c r="A247" s="305" t="s">
        <v>143</v>
      </c>
      <c r="B247" s="306"/>
      <c r="C247" s="306"/>
      <c r="D247" s="306"/>
      <c r="E247" s="306"/>
      <c r="F247" s="306"/>
      <c r="G247" s="306"/>
      <c r="H247" s="306"/>
      <c r="I247" s="306"/>
      <c r="J247" s="306"/>
      <c r="K247" s="306"/>
      <c r="L247" s="306"/>
      <c r="M247" s="307"/>
      <c r="N247" s="1"/>
    </row>
    <row r="248" spans="1:14" ht="21.2" customHeight="1" x14ac:dyDescent="0.25">
      <c r="A248" s="91"/>
      <c r="B248" s="92" t="s">
        <v>100</v>
      </c>
      <c r="C248" s="93" t="s">
        <v>101</v>
      </c>
      <c r="D248" s="94" t="s">
        <v>102</v>
      </c>
      <c r="E248" s="92" t="s">
        <v>103</v>
      </c>
      <c r="F248" s="93" t="s">
        <v>104</v>
      </c>
      <c r="G248" s="94" t="s">
        <v>105</v>
      </c>
      <c r="H248" s="92" t="s">
        <v>106</v>
      </c>
      <c r="I248" s="93" t="s">
        <v>107</v>
      </c>
      <c r="J248" s="94" t="s">
        <v>108</v>
      </c>
      <c r="K248" s="95" t="s">
        <v>109</v>
      </c>
      <c r="L248" s="93" t="s">
        <v>110</v>
      </c>
      <c r="M248" s="97" t="s">
        <v>111</v>
      </c>
      <c r="N248" s="1"/>
    </row>
    <row r="249" spans="1:14" ht="21.2" customHeight="1" thickBot="1" x14ac:dyDescent="0.3">
      <c r="A249" s="83" t="s">
        <v>113</v>
      </c>
      <c r="B249" s="84">
        <f>SUM(PORTALI!B265:E265)</f>
        <v>24</v>
      </c>
      <c r="C249" s="85">
        <f>SUM(PORTALI!F265:I265)</f>
        <v>39</v>
      </c>
      <c r="D249" s="86">
        <f>SUM(PORTALI!J265:M265)</f>
        <v>48</v>
      </c>
      <c r="E249" s="87">
        <f>SUM(PORTALI!N265:R265)</f>
        <v>77</v>
      </c>
      <c r="F249" s="85">
        <f>SUM(PORTALI!S265:V265)</f>
        <v>60</v>
      </c>
      <c r="G249" s="88">
        <f>SUM(PORTALI!W265:AA265)</f>
        <v>63</v>
      </c>
      <c r="H249" s="84">
        <f>SUM(PORTALI!B281:E281)</f>
        <v>56</v>
      </c>
      <c r="I249" s="85">
        <f>SUM(PORTALI!F281:I281)</f>
        <v>65</v>
      </c>
      <c r="J249" s="86">
        <f>SUM(PORTALI!J281:M281)</f>
        <v>51</v>
      </c>
      <c r="K249" s="87">
        <f>SUM(PORTALI!N281:R281)</f>
        <v>56</v>
      </c>
      <c r="L249" s="85">
        <f>SUM(PORTALI!S281:V281)</f>
        <v>35</v>
      </c>
      <c r="M249" s="89">
        <f>SUM(PORTALI!W281:AA281)</f>
        <v>24</v>
      </c>
      <c r="N249" s="1"/>
    </row>
    <row r="250" spans="1:14" ht="21.2" customHeight="1" x14ac:dyDescent="0.25">
      <c r="A250" s="83" t="s">
        <v>114</v>
      </c>
      <c r="B250" s="308">
        <f>SUM(B249:D249)</f>
        <v>111</v>
      </c>
      <c r="C250" s="309"/>
      <c r="D250" s="310"/>
      <c r="E250" s="309">
        <f>SUM(E249:G249)</f>
        <v>200</v>
      </c>
      <c r="F250" s="309"/>
      <c r="G250" s="309"/>
      <c r="H250" s="308">
        <f>SUM(H249:J249)</f>
        <v>172</v>
      </c>
      <c r="I250" s="309"/>
      <c r="J250" s="310"/>
      <c r="K250" s="308">
        <f>SUM(K249:M249)</f>
        <v>115</v>
      </c>
      <c r="L250" s="309"/>
      <c r="M250" s="309"/>
      <c r="N250" s="98" t="s">
        <v>116</v>
      </c>
    </row>
    <row r="251" spans="1:14" ht="21.2" customHeight="1" thickBot="1" x14ac:dyDescent="0.3">
      <c r="A251" s="90" t="s">
        <v>115</v>
      </c>
      <c r="B251" s="302">
        <f>SUM(B250:G250)</f>
        <v>311</v>
      </c>
      <c r="C251" s="303"/>
      <c r="D251" s="303"/>
      <c r="E251" s="303"/>
      <c r="F251" s="303"/>
      <c r="G251" s="304"/>
      <c r="H251" s="302">
        <f>SUM(H250:M250)</f>
        <v>287</v>
      </c>
      <c r="I251" s="303"/>
      <c r="J251" s="303"/>
      <c r="K251" s="303"/>
      <c r="L251" s="303"/>
      <c r="M251" s="303"/>
      <c r="N251" s="99">
        <f>SUM(B251:M251)</f>
        <v>598</v>
      </c>
    </row>
    <row r="252" spans="1:14" ht="21.2" customHeight="1" x14ac:dyDescent="0.25"/>
    <row r="253" spans="1:14" ht="21.2" customHeight="1" thickBot="1" x14ac:dyDescent="0.3">
      <c r="A253" s="381" t="s">
        <v>187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</row>
    <row r="254" spans="1:14" ht="21.2" customHeight="1" thickBot="1" x14ac:dyDescent="0.3">
      <c r="A254" s="399" t="s">
        <v>143</v>
      </c>
      <c r="B254" s="400"/>
      <c r="C254" s="400"/>
      <c r="D254" s="400"/>
      <c r="E254" s="400"/>
      <c r="F254" s="400"/>
      <c r="G254" s="401"/>
      <c r="I254" s="382" t="s">
        <v>173</v>
      </c>
      <c r="J254" s="383"/>
      <c r="K254" s="383"/>
      <c r="L254" s="383"/>
      <c r="M254" s="383"/>
      <c r="N254" s="384"/>
    </row>
    <row r="255" spans="1:14" ht="21.2" customHeight="1" x14ac:dyDescent="0.25">
      <c r="A255" s="334" t="str">
        <f>PORTALI!A254</f>
        <v>Real estate portal</v>
      </c>
      <c r="B255" s="335"/>
      <c r="C255" s="265">
        <f>PORTALI!AB254+PORTALI!AB270</f>
        <v>55</v>
      </c>
      <c r="D255" s="287"/>
      <c r="E255" s="288"/>
      <c r="F255" s="288"/>
      <c r="G255" s="289"/>
      <c r="I255" s="334" t="str">
        <f>PORTALI!A291</f>
        <v>Real estate portal</v>
      </c>
      <c r="J255" s="335"/>
      <c r="K255" s="265">
        <f>PORTALI!AB291+PORTALI!AB307</f>
        <v>0</v>
      </c>
      <c r="L255" s="293"/>
      <c r="M255" s="294"/>
      <c r="N255" s="295"/>
    </row>
    <row r="256" spans="1:14" ht="24" customHeight="1" x14ac:dyDescent="0.25">
      <c r="A256" s="336" t="str">
        <f>PORTALI!A255</f>
        <v>Real estate portal</v>
      </c>
      <c r="B256" s="337"/>
      <c r="C256" s="254">
        <f>PORTALI!AB255+PORTALI!AB271</f>
        <v>57</v>
      </c>
      <c r="D256" s="287"/>
      <c r="E256" s="288"/>
      <c r="F256" s="288"/>
      <c r="G256" s="289"/>
      <c r="I256" s="336" t="str">
        <f>PORTALI!A292</f>
        <v>Real estate portal</v>
      </c>
      <c r="J256" s="337"/>
      <c r="K256" s="254">
        <f>PORTALI!AB292+PORTALI!AB308</f>
        <v>0</v>
      </c>
      <c r="L256" s="296"/>
      <c r="M256" s="281"/>
      <c r="N256" s="297"/>
    </row>
    <row r="257" spans="1:14" ht="24" customHeight="1" x14ac:dyDescent="0.25">
      <c r="A257" s="326" t="str">
        <f>PORTALI!A256</f>
        <v>Real estate portal</v>
      </c>
      <c r="B257" s="327"/>
      <c r="C257" s="255">
        <f>PORTALI!AB256+PORTALI!AB272</f>
        <v>57</v>
      </c>
      <c r="D257" s="287"/>
      <c r="E257" s="288"/>
      <c r="F257" s="288"/>
      <c r="G257" s="289"/>
      <c r="I257" s="326" t="str">
        <f>PORTALI!A293</f>
        <v>Real estate portal</v>
      </c>
      <c r="J257" s="327"/>
      <c r="K257" s="255">
        <f>PORTALI!AB293+PORTALI!AB309</f>
        <v>0</v>
      </c>
      <c r="L257" s="296"/>
      <c r="M257" s="281"/>
      <c r="N257" s="297"/>
    </row>
    <row r="258" spans="1:14" ht="24" customHeight="1" x14ac:dyDescent="0.25">
      <c r="A258" s="328" t="str">
        <f>PORTALI!A257</f>
        <v>Real estate portal</v>
      </c>
      <c r="B258" s="329"/>
      <c r="C258" s="256">
        <f>PORTALI!AB257+PORTALI!AB273</f>
        <v>41</v>
      </c>
      <c r="D258" s="287"/>
      <c r="E258" s="288"/>
      <c r="F258" s="288"/>
      <c r="G258" s="289"/>
      <c r="I258" s="328" t="str">
        <f>PORTALI!A294</f>
        <v>Real estate portal</v>
      </c>
      <c r="J258" s="329"/>
      <c r="K258" s="256">
        <f>PORTALI!AB294+PORTALI!AB310</f>
        <v>0</v>
      </c>
      <c r="L258" s="296"/>
      <c r="M258" s="281"/>
      <c r="N258" s="297"/>
    </row>
    <row r="259" spans="1:14" ht="24" customHeight="1" x14ac:dyDescent="0.25">
      <c r="A259" s="312" t="str">
        <f>PORTALI!A258</f>
        <v>Real estate portal</v>
      </c>
      <c r="B259" s="313"/>
      <c r="C259" s="257">
        <f>PORTALI!AB258+PORTALI!AB274</f>
        <v>81</v>
      </c>
      <c r="D259" s="287"/>
      <c r="E259" s="288"/>
      <c r="F259" s="288"/>
      <c r="G259" s="289"/>
      <c r="I259" s="312" t="str">
        <f>PORTALI!A295</f>
        <v>Real estate portal</v>
      </c>
      <c r="J259" s="313"/>
      <c r="K259" s="257">
        <f>PORTALI!AB295+PORTALI!AB311</f>
        <v>0</v>
      </c>
      <c r="L259" s="296"/>
      <c r="M259" s="281"/>
      <c r="N259" s="297"/>
    </row>
    <row r="260" spans="1:14" ht="24" customHeight="1" x14ac:dyDescent="0.25">
      <c r="A260" s="314" t="str">
        <f>PORTALI!A259</f>
        <v>Real estate portal</v>
      </c>
      <c r="B260" s="315"/>
      <c r="C260" s="258">
        <f>PORTALI!AB259+PORTALI!AB275</f>
        <v>85</v>
      </c>
      <c r="D260" s="287"/>
      <c r="E260" s="288"/>
      <c r="F260" s="288"/>
      <c r="G260" s="289"/>
      <c r="I260" s="314" t="str">
        <f>PORTALI!A296</f>
        <v>Real estate portal</v>
      </c>
      <c r="J260" s="315"/>
      <c r="K260" s="258">
        <f>PORTALI!AB296+PORTALI!AB312</f>
        <v>0</v>
      </c>
      <c r="L260" s="296"/>
      <c r="M260" s="281"/>
      <c r="N260" s="297"/>
    </row>
    <row r="261" spans="1:14" ht="24" customHeight="1" x14ac:dyDescent="0.25">
      <c r="A261" s="316" t="str">
        <f>PORTALI!A260</f>
        <v>Real estate portal</v>
      </c>
      <c r="B261" s="317"/>
      <c r="C261" s="259">
        <f>PORTALI!AB260+PORTALI!AB276</f>
        <v>4</v>
      </c>
      <c r="D261" s="287"/>
      <c r="E261" s="288"/>
      <c r="F261" s="288"/>
      <c r="G261" s="289"/>
      <c r="I261" s="316" t="str">
        <f>PORTALI!A297</f>
        <v>Real estate portal</v>
      </c>
      <c r="J261" s="317"/>
      <c r="K261" s="259">
        <f>PORTALI!AB297+PORTALI!AB313</f>
        <v>0</v>
      </c>
      <c r="L261" s="296"/>
      <c r="M261" s="281"/>
      <c r="N261" s="297"/>
    </row>
    <row r="262" spans="1:14" ht="24" customHeight="1" x14ac:dyDescent="0.25">
      <c r="A262" s="318" t="str">
        <f>PORTALI!A261</f>
        <v>Real estate portal</v>
      </c>
      <c r="B262" s="319"/>
      <c r="C262" s="260">
        <f>PORTALI!AB261+PORTALI!AB277</f>
        <v>45</v>
      </c>
      <c r="D262" s="287"/>
      <c r="E262" s="288"/>
      <c r="F262" s="288"/>
      <c r="G262" s="289"/>
      <c r="I262" s="318" t="str">
        <f>PORTALI!A298</f>
        <v>Real estate portal</v>
      </c>
      <c r="J262" s="319"/>
      <c r="K262" s="260">
        <f>PORTALI!AB298+PORTALI!AB314</f>
        <v>0</v>
      </c>
      <c r="L262" s="296"/>
      <c r="M262" s="281"/>
      <c r="N262" s="297"/>
    </row>
    <row r="263" spans="1:14" ht="24" customHeight="1" x14ac:dyDescent="0.25">
      <c r="A263" s="330" t="str">
        <f>PORTALI!A262</f>
        <v>Real estate portal</v>
      </c>
      <c r="B263" s="331"/>
      <c r="C263" s="261">
        <f>PORTALI!AB262+PORTALI!AB278</f>
        <v>14</v>
      </c>
      <c r="D263" s="287"/>
      <c r="E263" s="288"/>
      <c r="F263" s="288"/>
      <c r="G263" s="289"/>
      <c r="I263" s="330" t="str">
        <f>PORTALI!A299</f>
        <v>Real estate portal</v>
      </c>
      <c r="J263" s="331"/>
      <c r="K263" s="261">
        <f>PORTALI!AB299+PORTALI!AB315</f>
        <v>0</v>
      </c>
      <c r="L263" s="296"/>
      <c r="M263" s="281"/>
      <c r="N263" s="297"/>
    </row>
    <row r="264" spans="1:14" ht="24" customHeight="1" x14ac:dyDescent="0.25">
      <c r="A264" s="320" t="s">
        <v>182</v>
      </c>
      <c r="B264" s="321"/>
      <c r="C264" s="262">
        <f>PORTALI!AB264+PORTALI!AB280</f>
        <v>8</v>
      </c>
      <c r="D264" s="287"/>
      <c r="E264" s="288"/>
      <c r="F264" s="288"/>
      <c r="G264" s="289"/>
      <c r="I264" s="320" t="str">
        <f>PORTALI!A300</f>
        <v>Real estate portal</v>
      </c>
      <c r="J264" s="321"/>
      <c r="K264" s="262">
        <f>PORTALI!AB300+PORTALI!AB316</f>
        <v>0</v>
      </c>
      <c r="L264" s="296"/>
      <c r="M264" s="281"/>
      <c r="N264" s="297"/>
    </row>
    <row r="265" spans="1:14" ht="24" customHeight="1" x14ac:dyDescent="0.25">
      <c r="A265" s="322" t="s">
        <v>183</v>
      </c>
      <c r="B265" s="323"/>
      <c r="C265" s="263">
        <f>PORTALI!AB262+PORTALI!AB278</f>
        <v>14</v>
      </c>
      <c r="D265" s="287"/>
      <c r="E265" s="288"/>
      <c r="F265" s="288"/>
      <c r="G265" s="289"/>
      <c r="I265" s="324"/>
      <c r="J265" s="325"/>
      <c r="K265" s="266"/>
      <c r="L265" s="296"/>
      <c r="M265" s="281"/>
      <c r="N265" s="297"/>
    </row>
    <row r="266" spans="1:14" ht="24" customHeight="1" x14ac:dyDescent="0.25">
      <c r="A266" s="405" t="s">
        <v>184</v>
      </c>
      <c r="B266" s="406"/>
      <c r="C266" s="264">
        <f>PORTALI!AB253+PORTALI!AB280</f>
        <v>27</v>
      </c>
      <c r="D266" s="287"/>
      <c r="E266" s="288"/>
      <c r="F266" s="288"/>
      <c r="G266" s="289"/>
      <c r="I266" s="324"/>
      <c r="J266" s="325"/>
      <c r="K266" s="266"/>
      <c r="L266" s="296"/>
      <c r="M266" s="281"/>
      <c r="N266" s="297"/>
    </row>
    <row r="267" spans="1:14" ht="24" customHeight="1" thickBot="1" x14ac:dyDescent="0.3">
      <c r="A267" s="407" t="s">
        <v>13</v>
      </c>
      <c r="B267" s="408"/>
      <c r="C267" s="210">
        <f>SUM(C255:C266)</f>
        <v>488</v>
      </c>
      <c r="D267" s="290"/>
      <c r="E267" s="291"/>
      <c r="F267" s="291"/>
      <c r="G267" s="292"/>
      <c r="I267" s="332" t="s">
        <v>13</v>
      </c>
      <c r="J267" s="333"/>
      <c r="K267" s="267">
        <f>SUM(K255:K266)</f>
        <v>0</v>
      </c>
      <c r="L267" s="298"/>
      <c r="M267" s="299"/>
      <c r="N267" s="300"/>
    </row>
    <row r="268" spans="1:14" ht="24" customHeight="1" x14ac:dyDescent="0.25"/>
    <row r="269" spans="1:14" ht="24" customHeight="1" thickBot="1" x14ac:dyDescent="0.3"/>
    <row r="270" spans="1:14" ht="24" customHeight="1" x14ac:dyDescent="0.25">
      <c r="A270" s="305" t="s">
        <v>143</v>
      </c>
      <c r="B270" s="306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7"/>
      <c r="N270" s="1"/>
    </row>
    <row r="271" spans="1:14" ht="24" customHeight="1" x14ac:dyDescent="0.25">
      <c r="A271" s="91"/>
      <c r="B271" s="92" t="s">
        <v>100</v>
      </c>
      <c r="C271" s="93" t="s">
        <v>101</v>
      </c>
      <c r="D271" s="94" t="s">
        <v>102</v>
      </c>
      <c r="E271" s="95" t="s">
        <v>103</v>
      </c>
      <c r="F271" s="93" t="s">
        <v>104</v>
      </c>
      <c r="G271" s="96" t="s">
        <v>105</v>
      </c>
      <c r="H271" s="92" t="s">
        <v>106</v>
      </c>
      <c r="I271" s="93" t="s">
        <v>107</v>
      </c>
      <c r="J271" s="94" t="s">
        <v>108</v>
      </c>
      <c r="K271" s="95" t="s">
        <v>109</v>
      </c>
      <c r="L271" s="93" t="s">
        <v>110</v>
      </c>
      <c r="M271" s="97" t="s">
        <v>111</v>
      </c>
      <c r="N271" s="1"/>
    </row>
    <row r="272" spans="1:14" ht="24" customHeight="1" thickBot="1" x14ac:dyDescent="0.3">
      <c r="A272" s="83" t="s">
        <v>113</v>
      </c>
      <c r="B272" s="84">
        <f>SUM(PORTALI!B265:E265)</f>
        <v>24</v>
      </c>
      <c r="C272" s="85">
        <f>SUM(PORTALI!F265:I265)</f>
        <v>39</v>
      </c>
      <c r="D272" s="86">
        <f>SUM(PORTALI!J265:M265)</f>
        <v>48</v>
      </c>
      <c r="E272" s="87">
        <f>SUM(PORTALI!N265:R265)</f>
        <v>77</v>
      </c>
      <c r="F272" s="85">
        <f>SUM(PORTALI!S265:V265)</f>
        <v>60</v>
      </c>
      <c r="G272" s="88">
        <f>SUM(PORTALI!W265:AA265)</f>
        <v>63</v>
      </c>
      <c r="H272" s="84">
        <f>SUM(PORTALI!B281:E281)</f>
        <v>56</v>
      </c>
      <c r="I272" s="85">
        <f>SUM(PORTALI!F281:I281)</f>
        <v>65</v>
      </c>
      <c r="J272" s="86">
        <f>SUM(PORTALI!J281:M281)</f>
        <v>51</v>
      </c>
      <c r="K272" s="87">
        <f>SUM(PORTALI!N281:R281)</f>
        <v>56</v>
      </c>
      <c r="L272" s="85">
        <f>SUM(PORTALI!S281:V281)</f>
        <v>35</v>
      </c>
      <c r="M272" s="89">
        <f>SUM(PORTALI!W281:AA281)</f>
        <v>24</v>
      </c>
      <c r="N272" s="1"/>
    </row>
    <row r="273" spans="1:14" ht="24" customHeight="1" x14ac:dyDescent="0.25">
      <c r="A273" s="83" t="s">
        <v>114</v>
      </c>
      <c r="B273" s="308">
        <f>SUM(B272:D272)</f>
        <v>111</v>
      </c>
      <c r="C273" s="309"/>
      <c r="D273" s="310"/>
      <c r="E273" s="309">
        <f>SUM(E272:G272)</f>
        <v>200</v>
      </c>
      <c r="F273" s="309"/>
      <c r="G273" s="309"/>
      <c r="H273" s="308">
        <f>SUM(H272:J272)</f>
        <v>172</v>
      </c>
      <c r="I273" s="309"/>
      <c r="J273" s="310"/>
      <c r="K273" s="308">
        <f>SUM(K272:M272)</f>
        <v>115</v>
      </c>
      <c r="L273" s="309"/>
      <c r="M273" s="309"/>
      <c r="N273" s="98" t="s">
        <v>116</v>
      </c>
    </row>
    <row r="274" spans="1:14" ht="24" customHeight="1" thickBot="1" x14ac:dyDescent="0.3">
      <c r="A274" s="90" t="s">
        <v>115</v>
      </c>
      <c r="B274" s="302">
        <f>SUM(B273:G273)</f>
        <v>311</v>
      </c>
      <c r="C274" s="303"/>
      <c r="D274" s="303"/>
      <c r="E274" s="303"/>
      <c r="F274" s="303"/>
      <c r="G274" s="304"/>
      <c r="H274" s="302">
        <f>SUM(H273:M273)</f>
        <v>287</v>
      </c>
      <c r="I274" s="303"/>
      <c r="J274" s="303"/>
      <c r="K274" s="303"/>
      <c r="L274" s="303"/>
      <c r="M274" s="303"/>
      <c r="N274" s="99">
        <f>SUM(B274:M274)</f>
        <v>598</v>
      </c>
    </row>
    <row r="275" spans="1:14" ht="24" customHeight="1" x14ac:dyDescent="0.25">
      <c r="A275" s="305" t="s">
        <v>173</v>
      </c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6"/>
      <c r="M275" s="307"/>
      <c r="N275" s="1"/>
    </row>
    <row r="276" spans="1:14" ht="24" customHeight="1" x14ac:dyDescent="0.25">
      <c r="A276" s="91"/>
      <c r="B276" s="92" t="s">
        <v>100</v>
      </c>
      <c r="C276" s="93" t="s">
        <v>101</v>
      </c>
      <c r="D276" s="94" t="s">
        <v>102</v>
      </c>
      <c r="E276" s="92" t="s">
        <v>103</v>
      </c>
      <c r="F276" s="93" t="s">
        <v>104</v>
      </c>
      <c r="G276" s="94" t="s">
        <v>105</v>
      </c>
      <c r="H276" s="92" t="s">
        <v>106</v>
      </c>
      <c r="I276" s="93" t="s">
        <v>107</v>
      </c>
      <c r="J276" s="94" t="s">
        <v>108</v>
      </c>
      <c r="K276" s="95" t="s">
        <v>109</v>
      </c>
      <c r="L276" s="93" t="s">
        <v>110</v>
      </c>
      <c r="M276" s="97" t="s">
        <v>111</v>
      </c>
      <c r="N276" s="1"/>
    </row>
    <row r="277" spans="1:14" ht="24" customHeight="1" thickBot="1" x14ac:dyDescent="0.3">
      <c r="A277" s="83" t="s">
        <v>113</v>
      </c>
      <c r="B277" s="84">
        <f>SUM(PORTALI!B302:E302)</f>
        <v>0</v>
      </c>
      <c r="C277" s="85">
        <f>SUM(PORTALI!F302:I302)</f>
        <v>0</v>
      </c>
      <c r="D277" s="86">
        <f>SUM(PORTALI!J302:M302)</f>
        <v>0</v>
      </c>
      <c r="E277" s="87">
        <f>SUM(PORTALI!N302:R302)</f>
        <v>0</v>
      </c>
      <c r="F277" s="85">
        <f>SUM(PORTALI!S302:V302)</f>
        <v>0</v>
      </c>
      <c r="G277" s="88">
        <f>SUM(PORTALI!W302:AA302)</f>
        <v>0</v>
      </c>
      <c r="H277" s="84">
        <f>SUM(PORTALI!B318:E318)</f>
        <v>0</v>
      </c>
      <c r="I277" s="85">
        <f>SUM(PORTALI!F318:I318)</f>
        <v>0</v>
      </c>
      <c r="J277" s="86">
        <f>SUM(PORTALI!J318:M318)</f>
        <v>0</v>
      </c>
      <c r="K277" s="87">
        <f>SUM(PORTALI!N318:R318)</f>
        <v>0</v>
      </c>
      <c r="L277" s="85">
        <f>SUM(PORTALI!S318:V318)</f>
        <v>0</v>
      </c>
      <c r="M277" s="89">
        <f>SUM(PORTALI!W318:AA318)</f>
        <v>0</v>
      </c>
      <c r="N277" s="1"/>
    </row>
    <row r="278" spans="1:14" ht="24" customHeight="1" x14ac:dyDescent="0.25">
      <c r="A278" s="83" t="s">
        <v>114</v>
      </c>
      <c r="B278" s="308">
        <f>SUM(B277:D277)</f>
        <v>0</v>
      </c>
      <c r="C278" s="309"/>
      <c r="D278" s="310"/>
      <c r="E278" s="309">
        <f>SUM(E277:G277)</f>
        <v>0</v>
      </c>
      <c r="F278" s="309"/>
      <c r="G278" s="309"/>
      <c r="H278" s="308">
        <f>SUM(H277:J277)</f>
        <v>0</v>
      </c>
      <c r="I278" s="309"/>
      <c r="J278" s="310"/>
      <c r="K278" s="308">
        <f>SUM(K277:M277)</f>
        <v>0</v>
      </c>
      <c r="L278" s="309"/>
      <c r="M278" s="309"/>
      <c r="N278" s="98" t="s">
        <v>116</v>
      </c>
    </row>
    <row r="279" spans="1:14" ht="24" customHeight="1" thickBot="1" x14ac:dyDescent="0.3">
      <c r="A279" s="90" t="s">
        <v>115</v>
      </c>
      <c r="B279" s="302">
        <f>SUM(B278:G278)</f>
        <v>0</v>
      </c>
      <c r="C279" s="303"/>
      <c r="D279" s="303"/>
      <c r="E279" s="303"/>
      <c r="F279" s="303"/>
      <c r="G279" s="304"/>
      <c r="H279" s="302">
        <f>SUM(H278:M278)</f>
        <v>0</v>
      </c>
      <c r="I279" s="303"/>
      <c r="J279" s="303"/>
      <c r="K279" s="303"/>
      <c r="L279" s="303"/>
      <c r="M279" s="303"/>
      <c r="N279" s="99">
        <f>SUM(B279:M279)</f>
        <v>0</v>
      </c>
    </row>
    <row r="280" spans="1:14" ht="24" customHeight="1" x14ac:dyDescent="0.25"/>
    <row r="281" spans="1:14" ht="24" customHeight="1" x14ac:dyDescent="0.25"/>
    <row r="282" spans="1:14" ht="24" customHeight="1" thickBot="1" x14ac:dyDescent="0.3">
      <c r="A282" s="381" t="s">
        <v>188</v>
      </c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</row>
    <row r="283" spans="1:14" ht="24" customHeight="1" thickBot="1" x14ac:dyDescent="0.3">
      <c r="A283" s="399" t="s">
        <v>173</v>
      </c>
      <c r="B283" s="400"/>
      <c r="C283" s="400"/>
      <c r="D283" s="400"/>
      <c r="E283" s="400"/>
      <c r="F283" s="400"/>
      <c r="G283" s="401"/>
      <c r="I283" s="382" t="s">
        <v>174</v>
      </c>
      <c r="J283" s="383"/>
      <c r="K283" s="383"/>
      <c r="L283" s="383"/>
      <c r="M283" s="383"/>
      <c r="N283" s="384"/>
    </row>
    <row r="284" spans="1:14" ht="24" customHeight="1" x14ac:dyDescent="0.25">
      <c r="A284" s="334" t="str">
        <f>PORTALI!A291</f>
        <v>Real estate portal</v>
      </c>
      <c r="B284" s="335"/>
      <c r="C284" s="265">
        <f>PORTALI!AB291+PORTALI!AB307</f>
        <v>0</v>
      </c>
      <c r="D284" s="287"/>
      <c r="E284" s="288"/>
      <c r="F284" s="288"/>
      <c r="G284" s="289"/>
      <c r="I284" s="334" t="str">
        <f>PORTALI!A328</f>
        <v>Real estate portal</v>
      </c>
      <c r="J284" s="335"/>
      <c r="K284" s="265">
        <f>PORTALI!AB328+PORTALI!AB345</f>
        <v>0</v>
      </c>
      <c r="L284" s="293"/>
      <c r="M284" s="294"/>
      <c r="N284" s="295"/>
    </row>
    <row r="285" spans="1:14" ht="24" customHeight="1" x14ac:dyDescent="0.25">
      <c r="A285" s="336" t="str">
        <f>PORTALI!A292</f>
        <v>Real estate portal</v>
      </c>
      <c r="B285" s="337"/>
      <c r="C285" s="254">
        <f>PORTALI!AB292+PORTALI!AB308</f>
        <v>0</v>
      </c>
      <c r="D285" s="287"/>
      <c r="E285" s="288"/>
      <c r="F285" s="288"/>
      <c r="G285" s="289"/>
      <c r="I285" s="336" t="str">
        <f>PORTALI!A329</f>
        <v>Real estate portal</v>
      </c>
      <c r="J285" s="337"/>
      <c r="K285" s="254">
        <f>PORTALI!AB329+PORTALI!AB346</f>
        <v>0</v>
      </c>
      <c r="L285" s="296"/>
      <c r="M285" s="281"/>
      <c r="N285" s="297"/>
    </row>
    <row r="286" spans="1:14" ht="24" customHeight="1" x14ac:dyDescent="0.25">
      <c r="A286" s="326" t="str">
        <f>PORTALI!A293</f>
        <v>Real estate portal</v>
      </c>
      <c r="B286" s="327"/>
      <c r="C286" s="255">
        <f>PORTALI!AB293+PORTALI!AB309</f>
        <v>0</v>
      </c>
      <c r="D286" s="287"/>
      <c r="E286" s="288"/>
      <c r="F286" s="288"/>
      <c r="G286" s="289"/>
      <c r="I286" s="326" t="str">
        <f>PORTALI!A330</f>
        <v>Real estate portal</v>
      </c>
      <c r="J286" s="327"/>
      <c r="K286" s="255">
        <f>PORTALI!AB330+PORTALI!AB347</f>
        <v>0</v>
      </c>
      <c r="L286" s="296"/>
      <c r="M286" s="281"/>
      <c r="N286" s="297"/>
    </row>
    <row r="287" spans="1:14" ht="24" customHeight="1" x14ac:dyDescent="0.25">
      <c r="A287" s="328" t="str">
        <f>PORTALI!A294</f>
        <v>Real estate portal</v>
      </c>
      <c r="B287" s="329"/>
      <c r="C287" s="256">
        <f>PORTALI!AB294+PORTALI!AB310</f>
        <v>0</v>
      </c>
      <c r="D287" s="287"/>
      <c r="E287" s="288"/>
      <c r="F287" s="288"/>
      <c r="G287" s="289"/>
      <c r="I287" s="328" t="str">
        <f>PORTALI!A331</f>
        <v>Real estate portal</v>
      </c>
      <c r="J287" s="329"/>
      <c r="K287" s="256">
        <f>PORTALI!AB331+PORTALI!AB348</f>
        <v>0</v>
      </c>
      <c r="L287" s="296"/>
      <c r="M287" s="281"/>
      <c r="N287" s="297"/>
    </row>
    <row r="288" spans="1:14" ht="24" customHeight="1" x14ac:dyDescent="0.25">
      <c r="A288" s="312" t="str">
        <f>PORTALI!A295</f>
        <v>Real estate portal</v>
      </c>
      <c r="B288" s="313"/>
      <c r="C288" s="257">
        <f>PORTALI!AB295+PORTALI!AB311</f>
        <v>0</v>
      </c>
      <c r="D288" s="287"/>
      <c r="E288" s="288"/>
      <c r="F288" s="288"/>
      <c r="G288" s="289"/>
      <c r="I288" s="312" t="str">
        <f>PORTALI!A332</f>
        <v>Real estate portal</v>
      </c>
      <c r="J288" s="313"/>
      <c r="K288" s="257">
        <f>PORTALI!AB332+PORTALI!AB349</f>
        <v>0</v>
      </c>
      <c r="L288" s="296"/>
      <c r="M288" s="281"/>
      <c r="N288" s="297"/>
    </row>
    <row r="289" spans="1:14" ht="24" customHeight="1" x14ac:dyDescent="0.25">
      <c r="A289" s="314" t="str">
        <f>PORTALI!A296</f>
        <v>Real estate portal</v>
      </c>
      <c r="B289" s="315"/>
      <c r="C289" s="258">
        <f>PORTALI!AB296+PORTALI!AB312</f>
        <v>0</v>
      </c>
      <c r="D289" s="287"/>
      <c r="E289" s="288"/>
      <c r="F289" s="288"/>
      <c r="G289" s="289"/>
      <c r="I289" s="314" t="str">
        <f>PORTALI!A333</f>
        <v>Real estate portal</v>
      </c>
      <c r="J289" s="315"/>
      <c r="K289" s="258">
        <f>PORTALI!AB333+PORTALI!AB350</f>
        <v>0</v>
      </c>
      <c r="L289" s="296"/>
      <c r="M289" s="281"/>
      <c r="N289" s="297"/>
    </row>
    <row r="290" spans="1:14" ht="24" customHeight="1" x14ac:dyDescent="0.25">
      <c r="A290" s="316" t="str">
        <f>PORTALI!A297</f>
        <v>Real estate portal</v>
      </c>
      <c r="B290" s="317"/>
      <c r="C290" s="259">
        <f>PORTALI!AB297+PORTALI!AB313</f>
        <v>0</v>
      </c>
      <c r="D290" s="287"/>
      <c r="E290" s="288"/>
      <c r="F290" s="288"/>
      <c r="G290" s="289"/>
      <c r="I290" s="316" t="str">
        <f>PORTALI!A334</f>
        <v>Real estate portal</v>
      </c>
      <c r="J290" s="317"/>
      <c r="K290" s="259">
        <f>PORTALI!AB334+PORTALI!AB351</f>
        <v>0</v>
      </c>
      <c r="L290" s="296"/>
      <c r="M290" s="281"/>
      <c r="N290" s="297"/>
    </row>
    <row r="291" spans="1:14" ht="24" customHeight="1" x14ac:dyDescent="0.25">
      <c r="A291" s="318" t="str">
        <f>PORTALI!A298</f>
        <v>Real estate portal</v>
      </c>
      <c r="B291" s="319"/>
      <c r="C291" s="260">
        <f>PORTALI!AB298+PORTALI!AB314</f>
        <v>0</v>
      </c>
      <c r="D291" s="287"/>
      <c r="E291" s="288"/>
      <c r="F291" s="288"/>
      <c r="G291" s="289"/>
      <c r="I291" s="318" t="str">
        <f>PORTALI!A335</f>
        <v>Real estate portal</v>
      </c>
      <c r="J291" s="319"/>
      <c r="K291" s="260">
        <f>PORTALI!AB335+PORTALI!AB352</f>
        <v>0</v>
      </c>
      <c r="L291" s="296"/>
      <c r="M291" s="281"/>
      <c r="N291" s="297"/>
    </row>
    <row r="292" spans="1:14" ht="24" customHeight="1" x14ac:dyDescent="0.25">
      <c r="A292" s="330" t="str">
        <f>PORTALI!A299</f>
        <v>Real estate portal</v>
      </c>
      <c r="B292" s="331"/>
      <c r="C292" s="261">
        <f>PORTALI!AB299+PORTALI!AB315</f>
        <v>0</v>
      </c>
      <c r="D292" s="287"/>
      <c r="E292" s="288"/>
      <c r="F292" s="288"/>
      <c r="G292" s="289"/>
      <c r="I292" s="330" t="str">
        <f>PORTALI!A336</f>
        <v>Real estate portal</v>
      </c>
      <c r="J292" s="331"/>
      <c r="K292" s="261">
        <f>PORTALI!AB336+PORTALI!AB353</f>
        <v>0</v>
      </c>
      <c r="L292" s="296"/>
      <c r="M292" s="281"/>
      <c r="N292" s="297"/>
    </row>
    <row r="293" spans="1:14" ht="24" customHeight="1" x14ac:dyDescent="0.25">
      <c r="A293" s="320" t="str">
        <f>PORTALI!A300</f>
        <v>Real estate portal</v>
      </c>
      <c r="B293" s="321"/>
      <c r="C293" s="262">
        <f>PORTALI!AB300+PORTALI!AB316</f>
        <v>0</v>
      </c>
      <c r="D293" s="287"/>
      <c r="E293" s="288"/>
      <c r="F293" s="288"/>
      <c r="G293" s="289"/>
      <c r="I293" s="320" t="str">
        <f>PORTALI!A337</f>
        <v>Real estate portal</v>
      </c>
      <c r="J293" s="321"/>
      <c r="K293" s="262">
        <f>PORTALI!AB337+PORTALI!AB354</f>
        <v>0</v>
      </c>
      <c r="L293" s="296"/>
      <c r="M293" s="281"/>
      <c r="N293" s="297"/>
    </row>
    <row r="294" spans="1:14" ht="24" customHeight="1" x14ac:dyDescent="0.25">
      <c r="A294" s="322"/>
      <c r="B294" s="323"/>
      <c r="C294" s="263"/>
      <c r="D294" s="287"/>
      <c r="E294" s="288"/>
      <c r="F294" s="288"/>
      <c r="G294" s="289"/>
      <c r="I294" s="324"/>
      <c r="J294" s="325"/>
      <c r="K294" s="266"/>
      <c r="L294" s="296"/>
      <c r="M294" s="281"/>
      <c r="N294" s="297"/>
    </row>
    <row r="295" spans="1:14" ht="24" customHeight="1" x14ac:dyDescent="0.25">
      <c r="A295" s="405"/>
      <c r="B295" s="406"/>
      <c r="C295" s="264"/>
      <c r="D295" s="287"/>
      <c r="E295" s="288"/>
      <c r="F295" s="288"/>
      <c r="G295" s="289"/>
      <c r="I295" s="324"/>
      <c r="J295" s="325"/>
      <c r="K295" s="266"/>
      <c r="L295" s="296"/>
      <c r="M295" s="281"/>
      <c r="N295" s="297"/>
    </row>
    <row r="296" spans="1:14" ht="24" customHeight="1" thickBot="1" x14ac:dyDescent="0.3">
      <c r="A296" s="407" t="s">
        <v>13</v>
      </c>
      <c r="B296" s="408"/>
      <c r="C296" s="210">
        <f>SUM(C284:C295)</f>
        <v>0</v>
      </c>
      <c r="D296" s="290"/>
      <c r="E296" s="291"/>
      <c r="F296" s="291"/>
      <c r="G296" s="292"/>
      <c r="I296" s="332" t="s">
        <v>13</v>
      </c>
      <c r="J296" s="333"/>
      <c r="K296" s="267">
        <f>SUM(K284:K295)</f>
        <v>0</v>
      </c>
      <c r="L296" s="298"/>
      <c r="M296" s="299"/>
      <c r="N296" s="300"/>
    </row>
    <row r="297" spans="1:14" ht="24" customHeight="1" thickBot="1" x14ac:dyDescent="0.3"/>
    <row r="298" spans="1:14" ht="24" customHeight="1" x14ac:dyDescent="0.25">
      <c r="A298" s="305" t="s">
        <v>173</v>
      </c>
      <c r="B298" s="306"/>
      <c r="C298" s="306"/>
      <c r="D298" s="306"/>
      <c r="E298" s="306"/>
      <c r="F298" s="306"/>
      <c r="G298" s="306"/>
      <c r="H298" s="306"/>
      <c r="I298" s="306"/>
      <c r="J298" s="306"/>
      <c r="K298" s="306"/>
      <c r="L298" s="306"/>
      <c r="M298" s="307"/>
      <c r="N298" s="1"/>
    </row>
    <row r="299" spans="1:14" ht="24" customHeight="1" x14ac:dyDescent="0.25">
      <c r="A299" s="91"/>
      <c r="B299" s="92" t="s">
        <v>100</v>
      </c>
      <c r="C299" s="93" t="s">
        <v>101</v>
      </c>
      <c r="D299" s="94" t="s">
        <v>102</v>
      </c>
      <c r="E299" s="95" t="s">
        <v>103</v>
      </c>
      <c r="F299" s="93" t="s">
        <v>104</v>
      </c>
      <c r="G299" s="96" t="s">
        <v>105</v>
      </c>
      <c r="H299" s="92" t="s">
        <v>106</v>
      </c>
      <c r="I299" s="93" t="s">
        <v>107</v>
      </c>
      <c r="J299" s="94" t="s">
        <v>108</v>
      </c>
      <c r="K299" s="95" t="s">
        <v>109</v>
      </c>
      <c r="L299" s="93" t="s">
        <v>110</v>
      </c>
      <c r="M299" s="97" t="s">
        <v>111</v>
      </c>
      <c r="N299" s="1"/>
    </row>
    <row r="300" spans="1:14" ht="24" customHeight="1" thickBot="1" x14ac:dyDescent="0.3">
      <c r="A300" s="83" t="s">
        <v>113</v>
      </c>
      <c r="B300" s="84">
        <f>SUM(PORTALI!B302:E302)</f>
        <v>0</v>
      </c>
      <c r="C300" s="85">
        <f>SUM(PORTALI!F302:I302)</f>
        <v>0</v>
      </c>
      <c r="D300" s="86">
        <f>SUM(PORTALI!J302:M302)</f>
        <v>0</v>
      </c>
      <c r="E300" s="87">
        <f>SUM(PORTALI!N302:R302)</f>
        <v>0</v>
      </c>
      <c r="F300" s="85">
        <f>SUM(PORTALI!S302:V302)</f>
        <v>0</v>
      </c>
      <c r="G300" s="88">
        <f>SUM(PORTALI!W302:AA302)</f>
        <v>0</v>
      </c>
      <c r="H300" s="84">
        <f>SUM(PORTALI!B318:E318)</f>
        <v>0</v>
      </c>
      <c r="I300" s="85">
        <f>SUM(PORTALI!F318:I318)</f>
        <v>0</v>
      </c>
      <c r="J300" s="86">
        <f>SUM(PORTALI!J318:M318)</f>
        <v>0</v>
      </c>
      <c r="K300" s="87">
        <f>SUM(PORTALI!N318:R318)</f>
        <v>0</v>
      </c>
      <c r="L300" s="85">
        <f>SUM(PORTALI!S318:V318)</f>
        <v>0</v>
      </c>
      <c r="M300" s="89">
        <f>SUM(PORTALI!W318:AA318)</f>
        <v>0</v>
      </c>
      <c r="N300" s="1"/>
    </row>
    <row r="301" spans="1:14" ht="24" customHeight="1" x14ac:dyDescent="0.25">
      <c r="A301" s="83" t="s">
        <v>114</v>
      </c>
      <c r="B301" s="308">
        <f>SUM(B300:D300)</f>
        <v>0</v>
      </c>
      <c r="C301" s="309"/>
      <c r="D301" s="310"/>
      <c r="E301" s="308">
        <f>SUM(E300:G300)</f>
        <v>0</v>
      </c>
      <c r="F301" s="309"/>
      <c r="G301" s="310"/>
      <c r="H301" s="308">
        <f>SUM(H300:J300)</f>
        <v>0</v>
      </c>
      <c r="I301" s="309"/>
      <c r="J301" s="310"/>
      <c r="K301" s="308">
        <f>SUM(K300:M300)</f>
        <v>0</v>
      </c>
      <c r="L301" s="309"/>
      <c r="M301" s="311"/>
      <c r="N301" s="98" t="s">
        <v>116</v>
      </c>
    </row>
    <row r="302" spans="1:14" ht="24" customHeight="1" thickBot="1" x14ac:dyDescent="0.3">
      <c r="A302" s="90" t="s">
        <v>115</v>
      </c>
      <c r="B302" s="302">
        <f>SUM(B301:G301)</f>
        <v>0</v>
      </c>
      <c r="C302" s="303"/>
      <c r="D302" s="303"/>
      <c r="E302" s="303"/>
      <c r="F302" s="303"/>
      <c r="G302" s="304"/>
      <c r="H302" s="302">
        <f>SUM(H301:M301)</f>
        <v>0</v>
      </c>
      <c r="I302" s="303"/>
      <c r="J302" s="303"/>
      <c r="K302" s="303"/>
      <c r="L302" s="303"/>
      <c r="M302" s="402"/>
      <c r="N302" s="99">
        <f>SUM(B302:M302)</f>
        <v>0</v>
      </c>
    </row>
    <row r="303" spans="1:14" ht="24" customHeight="1" x14ac:dyDescent="0.25">
      <c r="A303" s="305" t="s">
        <v>174</v>
      </c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7"/>
      <c r="N303" s="1"/>
    </row>
    <row r="304" spans="1:14" ht="24" customHeight="1" x14ac:dyDescent="0.25">
      <c r="A304" s="91"/>
      <c r="B304" s="92" t="s">
        <v>100</v>
      </c>
      <c r="C304" s="93" t="s">
        <v>101</v>
      </c>
      <c r="D304" s="94" t="s">
        <v>102</v>
      </c>
      <c r="E304" s="92" t="s">
        <v>103</v>
      </c>
      <c r="F304" s="93" t="s">
        <v>104</v>
      </c>
      <c r="G304" s="94" t="s">
        <v>105</v>
      </c>
      <c r="H304" s="92" t="s">
        <v>106</v>
      </c>
      <c r="I304" s="93" t="s">
        <v>107</v>
      </c>
      <c r="J304" s="94" t="s">
        <v>108</v>
      </c>
      <c r="K304" s="95" t="s">
        <v>109</v>
      </c>
      <c r="L304" s="93" t="s">
        <v>110</v>
      </c>
      <c r="M304" s="97" t="s">
        <v>111</v>
      </c>
      <c r="N304" s="1"/>
    </row>
    <row r="305" spans="1:14" ht="24" customHeight="1" thickBot="1" x14ac:dyDescent="0.3">
      <c r="A305" s="83" t="s">
        <v>113</v>
      </c>
      <c r="B305" s="84">
        <f>SUM(PORTALI!B339:E339)</f>
        <v>0</v>
      </c>
      <c r="C305" s="85">
        <f>SUM(PORTALI!F339:I339)</f>
        <v>0</v>
      </c>
      <c r="D305" s="86">
        <f>SUM(PORTALI!J339:M339)</f>
        <v>0</v>
      </c>
      <c r="E305" s="87">
        <f>SUM(PORTALI!N339:R339)</f>
        <v>0</v>
      </c>
      <c r="F305" s="85">
        <f>SUM(PORTALI!S339:V339)</f>
        <v>0</v>
      </c>
      <c r="G305" s="88">
        <f>SUM(PORTALI!W339:AA339)</f>
        <v>0</v>
      </c>
      <c r="H305" s="84">
        <f>SUM(PORTALI!B355:E355)</f>
        <v>0</v>
      </c>
      <c r="I305" s="85">
        <f>SUM(PORTALI!F355:I355)</f>
        <v>0</v>
      </c>
      <c r="J305" s="86">
        <f>SUM(PORTALI!J355:M355)</f>
        <v>0</v>
      </c>
      <c r="K305" s="87">
        <f>SUM(PORTALI!N355:R355)</f>
        <v>0</v>
      </c>
      <c r="L305" s="85">
        <f>SUM(PORTALI!S355:V355)</f>
        <v>0</v>
      </c>
      <c r="M305" s="89">
        <f>SUM(PORTALI!W355:AA355)</f>
        <v>0</v>
      </c>
      <c r="N305" s="1"/>
    </row>
    <row r="306" spans="1:14" ht="24" customHeight="1" x14ac:dyDescent="0.25">
      <c r="A306" s="83" t="s">
        <v>114</v>
      </c>
      <c r="B306" s="308">
        <f>SUM(B305:D305)</f>
        <v>0</v>
      </c>
      <c r="C306" s="309"/>
      <c r="D306" s="310"/>
      <c r="E306" s="308">
        <f>SUM(E305:G305)</f>
        <v>0</v>
      </c>
      <c r="F306" s="309"/>
      <c r="G306" s="310"/>
      <c r="H306" s="308">
        <f>SUM(H305:J305)</f>
        <v>0</v>
      </c>
      <c r="I306" s="309"/>
      <c r="J306" s="310"/>
      <c r="K306" s="308">
        <f>SUM(K305:M305)</f>
        <v>0</v>
      </c>
      <c r="L306" s="309"/>
      <c r="M306" s="311"/>
      <c r="N306" s="98" t="s">
        <v>116</v>
      </c>
    </row>
    <row r="307" spans="1:14" ht="24" customHeight="1" thickBot="1" x14ac:dyDescent="0.3">
      <c r="A307" s="90" t="s">
        <v>115</v>
      </c>
      <c r="B307" s="302">
        <f>SUM(B306:G306)</f>
        <v>0</v>
      </c>
      <c r="C307" s="303"/>
      <c r="D307" s="303"/>
      <c r="E307" s="303"/>
      <c r="F307" s="303"/>
      <c r="G307" s="304"/>
      <c r="H307" s="302">
        <f>SUM(H306:M306)</f>
        <v>0</v>
      </c>
      <c r="I307" s="303"/>
      <c r="J307" s="303"/>
      <c r="K307" s="303"/>
      <c r="L307" s="303"/>
      <c r="M307" s="303"/>
      <c r="N307" s="99">
        <f>SUM(B307:M307)</f>
        <v>0</v>
      </c>
    </row>
    <row r="308" spans="1:14" ht="24" customHeight="1" x14ac:dyDescent="0.25"/>
    <row r="309" spans="1:14" ht="24" customHeight="1" thickBot="1" x14ac:dyDescent="0.3">
      <c r="A309" s="381" t="s">
        <v>189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</row>
    <row r="310" spans="1:14" ht="24" customHeight="1" thickBot="1" x14ac:dyDescent="0.3">
      <c r="A310" s="399" t="s">
        <v>174</v>
      </c>
      <c r="B310" s="400"/>
      <c r="C310" s="400"/>
      <c r="D310" s="397"/>
      <c r="E310" s="397"/>
      <c r="F310" s="397"/>
      <c r="G310" s="398"/>
      <c r="I310" s="382" t="s">
        <v>175</v>
      </c>
      <c r="J310" s="383"/>
      <c r="K310" s="383"/>
      <c r="L310" s="383"/>
      <c r="M310" s="383"/>
      <c r="N310" s="384"/>
    </row>
    <row r="311" spans="1:14" ht="24" customHeight="1" x14ac:dyDescent="0.25">
      <c r="A311" s="334" t="str">
        <f>PORTALI!A328</f>
        <v>Real estate portal</v>
      </c>
      <c r="B311" s="335"/>
      <c r="C311" s="265">
        <f>PORTALI!AB328+PORTALI!AB346</f>
        <v>0</v>
      </c>
      <c r="D311" s="293"/>
      <c r="E311" s="294"/>
      <c r="F311" s="294"/>
      <c r="G311" s="295"/>
      <c r="I311" s="334" t="str">
        <f>PORTALI!A365</f>
        <v>Real estate portal</v>
      </c>
      <c r="J311" s="335"/>
      <c r="K311" s="265">
        <f>PORTALI!AB365+PORTALI!AB381</f>
        <v>0</v>
      </c>
      <c r="L311" s="293"/>
      <c r="M311" s="294"/>
      <c r="N311" s="295"/>
    </row>
    <row r="312" spans="1:14" ht="24" customHeight="1" x14ac:dyDescent="0.25">
      <c r="A312" s="336" t="str">
        <f>PORTALI!A329</f>
        <v>Real estate portal</v>
      </c>
      <c r="B312" s="337"/>
      <c r="C312" s="254">
        <f>PORTALI!AB329+PORTALI!AB347</f>
        <v>0</v>
      </c>
      <c r="D312" s="296"/>
      <c r="E312" s="281"/>
      <c r="F312" s="281"/>
      <c r="G312" s="297"/>
      <c r="I312" s="336" t="str">
        <f>PORTALI!A366</f>
        <v>Real estate portal</v>
      </c>
      <c r="J312" s="337"/>
      <c r="K312" s="254">
        <f>PORTALI!AB366+PORTALI!AB382</f>
        <v>0</v>
      </c>
      <c r="L312" s="296"/>
      <c r="M312" s="281"/>
      <c r="N312" s="297"/>
    </row>
    <row r="313" spans="1:14" ht="24" customHeight="1" x14ac:dyDescent="0.25">
      <c r="A313" s="326" t="str">
        <f>PORTALI!A330</f>
        <v>Real estate portal</v>
      </c>
      <c r="B313" s="327"/>
      <c r="C313" s="255">
        <f>PORTALI!AB330+PORTALI!AB348</f>
        <v>0</v>
      </c>
      <c r="D313" s="296"/>
      <c r="E313" s="281"/>
      <c r="F313" s="281"/>
      <c r="G313" s="297"/>
      <c r="I313" s="326" t="str">
        <f>PORTALI!A367</f>
        <v>Real estate portal</v>
      </c>
      <c r="J313" s="327"/>
      <c r="K313" s="255">
        <f>PORTALI!AB367+PORTALI!AB383</f>
        <v>0</v>
      </c>
      <c r="L313" s="296"/>
      <c r="M313" s="281"/>
      <c r="N313" s="297"/>
    </row>
    <row r="314" spans="1:14" ht="24" customHeight="1" x14ac:dyDescent="0.25">
      <c r="A314" s="328" t="str">
        <f>PORTALI!A331</f>
        <v>Real estate portal</v>
      </c>
      <c r="B314" s="329"/>
      <c r="C314" s="256">
        <f>PORTALI!AB331+PORTALI!AB349</f>
        <v>0</v>
      </c>
      <c r="D314" s="296"/>
      <c r="E314" s="281"/>
      <c r="F314" s="281"/>
      <c r="G314" s="297"/>
      <c r="I314" s="328" t="str">
        <f>PORTALI!A368</f>
        <v>Real estate portal</v>
      </c>
      <c r="J314" s="329"/>
      <c r="K314" s="256">
        <f>PORTALI!AB368+PORTALI!AB384</f>
        <v>0</v>
      </c>
      <c r="L314" s="296"/>
      <c r="M314" s="281"/>
      <c r="N314" s="297"/>
    </row>
    <row r="315" spans="1:14" ht="24" customHeight="1" x14ac:dyDescent="0.25">
      <c r="A315" s="312" t="str">
        <f>PORTALI!A332</f>
        <v>Real estate portal</v>
      </c>
      <c r="B315" s="313"/>
      <c r="C315" s="257">
        <f>PORTALI!AB332+PORTALI!AB350</f>
        <v>0</v>
      </c>
      <c r="D315" s="296"/>
      <c r="E315" s="281"/>
      <c r="F315" s="281"/>
      <c r="G315" s="297"/>
      <c r="I315" s="312" t="str">
        <f>PORTALI!A369</f>
        <v>Real estate portal</v>
      </c>
      <c r="J315" s="313"/>
      <c r="K315" s="257">
        <f>PORTALI!AB369+PORTALI!AB385</f>
        <v>0</v>
      </c>
      <c r="L315" s="296"/>
      <c r="M315" s="281"/>
      <c r="N315" s="297"/>
    </row>
    <row r="316" spans="1:14" ht="24" customHeight="1" x14ac:dyDescent="0.25">
      <c r="A316" s="314" t="str">
        <f>PORTALI!A333</f>
        <v>Real estate portal</v>
      </c>
      <c r="B316" s="315"/>
      <c r="C316" s="258">
        <f>PORTALI!AB333+PORTALI!AB351</f>
        <v>0</v>
      </c>
      <c r="D316" s="296"/>
      <c r="E316" s="281"/>
      <c r="F316" s="281"/>
      <c r="G316" s="297"/>
      <c r="I316" s="314" t="str">
        <f>PORTALI!A370</f>
        <v>Real estate portal</v>
      </c>
      <c r="J316" s="315"/>
      <c r="K316" s="258">
        <f>PORTALI!AB370+PORTALI!AB386</f>
        <v>0</v>
      </c>
      <c r="L316" s="296"/>
      <c r="M316" s="281"/>
      <c r="N316" s="297"/>
    </row>
    <row r="317" spans="1:14" ht="24" customHeight="1" x14ac:dyDescent="0.25">
      <c r="A317" s="316" t="str">
        <f>PORTALI!A334</f>
        <v>Real estate portal</v>
      </c>
      <c r="B317" s="317"/>
      <c r="C317" s="259">
        <f>PORTALI!AB334+PORTALI!AB352</f>
        <v>0</v>
      </c>
      <c r="D317" s="296"/>
      <c r="E317" s="281"/>
      <c r="F317" s="281"/>
      <c r="G317" s="297"/>
      <c r="I317" s="316" t="str">
        <f>PORTALI!A371</f>
        <v>Real estate portal</v>
      </c>
      <c r="J317" s="317"/>
      <c r="K317" s="259">
        <f>PORTALI!AB371+PORTALI!AB387</f>
        <v>0</v>
      </c>
      <c r="L317" s="296"/>
      <c r="M317" s="281"/>
      <c r="N317" s="297"/>
    </row>
    <row r="318" spans="1:14" ht="24" customHeight="1" x14ac:dyDescent="0.25">
      <c r="A318" s="318" t="str">
        <f>PORTALI!A335</f>
        <v>Real estate portal</v>
      </c>
      <c r="B318" s="319"/>
      <c r="C318" s="260">
        <f>PORTALI!AB335+PORTALI!AB353</f>
        <v>0</v>
      </c>
      <c r="D318" s="296"/>
      <c r="E318" s="281"/>
      <c r="F318" s="281"/>
      <c r="G318" s="297"/>
      <c r="I318" s="318" t="str">
        <f>PORTALI!A372</f>
        <v>Real estate portal</v>
      </c>
      <c r="J318" s="319"/>
      <c r="K318" s="260">
        <f>PORTALI!AB372+PORTALI!AB388</f>
        <v>0</v>
      </c>
      <c r="L318" s="296"/>
      <c r="M318" s="281"/>
      <c r="N318" s="297"/>
    </row>
    <row r="319" spans="1:14" ht="24" customHeight="1" x14ac:dyDescent="0.25">
      <c r="A319" s="330" t="str">
        <f>PORTALI!A336</f>
        <v>Real estate portal</v>
      </c>
      <c r="B319" s="331"/>
      <c r="C319" s="261">
        <f>PORTALI!AB336+PORTALI!AB354</f>
        <v>0</v>
      </c>
      <c r="D319" s="296"/>
      <c r="E319" s="281"/>
      <c r="F319" s="281"/>
      <c r="G319" s="297"/>
      <c r="I319" s="330" t="str">
        <f>PORTALI!A373</f>
        <v>Real estate portal</v>
      </c>
      <c r="J319" s="331"/>
      <c r="K319" s="261">
        <f>PORTALI!AB373+PORTALI!AB389</f>
        <v>0</v>
      </c>
      <c r="L319" s="296"/>
      <c r="M319" s="281"/>
      <c r="N319" s="297"/>
    </row>
    <row r="320" spans="1:14" x14ac:dyDescent="0.25">
      <c r="A320" s="320" t="str">
        <f>PORTALI!A337</f>
        <v>Real estate portal</v>
      </c>
      <c r="B320" s="321"/>
      <c r="C320" s="262">
        <f>PORTALI!AB337+PORTALI!AB355</f>
        <v>0</v>
      </c>
      <c r="D320" s="296"/>
      <c r="E320" s="281"/>
      <c r="F320" s="281"/>
      <c r="G320" s="297"/>
      <c r="I320" s="320" t="str">
        <f>PORTALI!A374</f>
        <v>Real estate portal</v>
      </c>
      <c r="J320" s="321"/>
      <c r="K320" s="262">
        <f>PORTALI!AB374+PORTALI!AB390</f>
        <v>0</v>
      </c>
      <c r="L320" s="296"/>
      <c r="M320" s="281"/>
      <c r="N320" s="297"/>
    </row>
    <row r="321" spans="1:14" ht="15.75" thickBot="1" x14ac:dyDescent="0.3">
      <c r="A321" s="391" t="s">
        <v>13</v>
      </c>
      <c r="B321" s="391"/>
      <c r="C321" s="221">
        <f>SUM(C311:C320)</f>
        <v>0</v>
      </c>
      <c r="D321" s="298"/>
      <c r="E321" s="299"/>
      <c r="F321" s="299"/>
      <c r="G321" s="300"/>
      <c r="I321" s="409" t="s">
        <v>13</v>
      </c>
      <c r="J321" s="283"/>
      <c r="K321" s="268">
        <f>SUM(K311:K320)</f>
        <v>0</v>
      </c>
      <c r="L321" s="298"/>
      <c r="M321" s="299"/>
      <c r="N321" s="300"/>
    </row>
    <row r="322" spans="1:14" x14ac:dyDescent="0.25">
      <c r="A322" s="364"/>
      <c r="B322" s="364"/>
      <c r="I322" s="364"/>
      <c r="J322" s="364"/>
    </row>
    <row r="323" spans="1:14" ht="15.75" thickBot="1" x14ac:dyDescent="0.3"/>
    <row r="324" spans="1:14" ht="21" x14ac:dyDescent="0.25">
      <c r="A324" s="305" t="s">
        <v>174</v>
      </c>
      <c r="B324" s="306"/>
      <c r="C324" s="306"/>
      <c r="D324" s="306"/>
      <c r="E324" s="306"/>
      <c r="F324" s="306"/>
      <c r="G324" s="306"/>
      <c r="H324" s="306"/>
      <c r="I324" s="306"/>
      <c r="J324" s="306"/>
      <c r="K324" s="306"/>
      <c r="L324" s="306"/>
      <c r="M324" s="307"/>
      <c r="N324" s="1"/>
    </row>
    <row r="325" spans="1:14" x14ac:dyDescent="0.25">
      <c r="A325" s="91"/>
      <c r="B325" s="92" t="s">
        <v>100</v>
      </c>
      <c r="C325" s="93" t="s">
        <v>101</v>
      </c>
      <c r="D325" s="94" t="s">
        <v>102</v>
      </c>
      <c r="E325" s="95" t="s">
        <v>103</v>
      </c>
      <c r="F325" s="93" t="s">
        <v>104</v>
      </c>
      <c r="G325" s="96" t="s">
        <v>105</v>
      </c>
      <c r="H325" s="92" t="s">
        <v>106</v>
      </c>
      <c r="I325" s="93" t="s">
        <v>107</v>
      </c>
      <c r="J325" s="94" t="s">
        <v>108</v>
      </c>
      <c r="K325" s="95" t="s">
        <v>109</v>
      </c>
      <c r="L325" s="93" t="s">
        <v>110</v>
      </c>
      <c r="M325" s="97" t="s">
        <v>111</v>
      </c>
      <c r="N325" s="1"/>
    </row>
    <row r="326" spans="1:14" ht="15.75" thickBot="1" x14ac:dyDescent="0.3">
      <c r="A326" s="83" t="s">
        <v>113</v>
      </c>
      <c r="B326" s="84">
        <f>SUM(PORTALI!B339:E339)</f>
        <v>0</v>
      </c>
      <c r="C326" s="85">
        <f>SUM(PORTALI!F339:I339)</f>
        <v>0</v>
      </c>
      <c r="D326" s="86">
        <f>SUM(PORTALI!J339:M339)</f>
        <v>0</v>
      </c>
      <c r="E326" s="87">
        <f>SUM(PORTALI!N339:R339)</f>
        <v>0</v>
      </c>
      <c r="F326" s="85">
        <f>SUM(PORTALI!S339:V339)</f>
        <v>0</v>
      </c>
      <c r="G326" s="88">
        <f>SUM(PORTALI!W339:AA339)</f>
        <v>0</v>
      </c>
      <c r="H326" s="84">
        <f>SUM(PORTALI!B355:E355)</f>
        <v>0</v>
      </c>
      <c r="I326" s="85">
        <f>SUM(PORTALI!F355:I355)</f>
        <v>0</v>
      </c>
      <c r="J326" s="86">
        <f>SUM(PORTALI!J355:M355)</f>
        <v>0</v>
      </c>
      <c r="K326" s="87">
        <f>SUM(PORTALI!N355:R355)</f>
        <v>0</v>
      </c>
      <c r="L326" s="85">
        <f>SUM(PORTALI!S355:V355)</f>
        <v>0</v>
      </c>
      <c r="M326" s="89">
        <f>SUM(PORTALI!W355:AA355)</f>
        <v>0</v>
      </c>
      <c r="N326" s="1"/>
    </row>
    <row r="327" spans="1:14" ht="21" x14ac:dyDescent="0.25">
      <c r="A327" s="83" t="s">
        <v>114</v>
      </c>
      <c r="B327" s="308">
        <f>SUM(B326:D326)</f>
        <v>0</v>
      </c>
      <c r="C327" s="309"/>
      <c r="D327" s="310"/>
      <c r="E327" s="308">
        <f>SUM(E326:G326)</f>
        <v>0</v>
      </c>
      <c r="F327" s="309"/>
      <c r="G327" s="310"/>
      <c r="H327" s="308">
        <f>SUM(H326:J326)</f>
        <v>0</v>
      </c>
      <c r="I327" s="309"/>
      <c r="J327" s="310"/>
      <c r="K327" s="308">
        <f>SUM(K326:M326)</f>
        <v>0</v>
      </c>
      <c r="L327" s="309"/>
      <c r="M327" s="311"/>
      <c r="N327" s="98" t="s">
        <v>116</v>
      </c>
    </row>
    <row r="328" spans="1:14" ht="21.75" thickBot="1" x14ac:dyDescent="0.3">
      <c r="A328" s="90" t="s">
        <v>115</v>
      </c>
      <c r="B328" s="302">
        <f>SUM(B327:G327)</f>
        <v>0</v>
      </c>
      <c r="C328" s="303"/>
      <c r="D328" s="303"/>
      <c r="E328" s="303"/>
      <c r="F328" s="303"/>
      <c r="G328" s="304"/>
      <c r="H328" s="302">
        <f>SUM(H327:M327)</f>
        <v>0</v>
      </c>
      <c r="I328" s="303"/>
      <c r="J328" s="303"/>
      <c r="K328" s="303"/>
      <c r="L328" s="303"/>
      <c r="M328" s="303"/>
      <c r="N328" s="99">
        <f>SUM(B328:M328)</f>
        <v>0</v>
      </c>
    </row>
    <row r="329" spans="1:14" ht="21" x14ac:dyDescent="0.25">
      <c r="A329" s="305" t="s">
        <v>175</v>
      </c>
      <c r="B329" s="306"/>
      <c r="C329" s="306"/>
      <c r="D329" s="306"/>
      <c r="E329" s="306"/>
      <c r="F329" s="306"/>
      <c r="G329" s="306"/>
      <c r="H329" s="306"/>
      <c r="I329" s="306"/>
      <c r="J329" s="306"/>
      <c r="K329" s="306"/>
      <c r="L329" s="306"/>
      <c r="M329" s="307"/>
      <c r="N329" s="1"/>
    </row>
    <row r="330" spans="1:14" x14ac:dyDescent="0.25">
      <c r="A330" s="91"/>
      <c r="B330" s="92" t="s">
        <v>100</v>
      </c>
      <c r="C330" s="93" t="s">
        <v>101</v>
      </c>
      <c r="D330" s="94" t="s">
        <v>102</v>
      </c>
      <c r="E330" s="92" t="s">
        <v>103</v>
      </c>
      <c r="F330" s="93" t="s">
        <v>104</v>
      </c>
      <c r="G330" s="94" t="s">
        <v>105</v>
      </c>
      <c r="H330" s="92" t="s">
        <v>106</v>
      </c>
      <c r="I330" s="93" t="s">
        <v>107</v>
      </c>
      <c r="J330" s="94" t="s">
        <v>108</v>
      </c>
      <c r="K330" s="95" t="s">
        <v>109</v>
      </c>
      <c r="L330" s="93" t="s">
        <v>110</v>
      </c>
      <c r="M330" s="97" t="s">
        <v>111</v>
      </c>
      <c r="N330" s="1"/>
    </row>
    <row r="331" spans="1:14" ht="15.75" thickBot="1" x14ac:dyDescent="0.3">
      <c r="A331" s="83" t="s">
        <v>113</v>
      </c>
      <c r="B331" s="84">
        <f>SUM(PORTALI!B376:E376)</f>
        <v>0</v>
      </c>
      <c r="C331" s="85">
        <f>SUM(PORTALI!F376:I376)</f>
        <v>0</v>
      </c>
      <c r="D331" s="86">
        <f>SUM(PORTALI!J376:M376)</f>
        <v>0</v>
      </c>
      <c r="E331" s="87">
        <f>SUM(PORTALI!N376:R376)</f>
        <v>0</v>
      </c>
      <c r="F331" s="85">
        <f>SUM(PORTALI!S376:V376)</f>
        <v>0</v>
      </c>
      <c r="G331" s="88">
        <f>SUM(PORTALI!W376:AA376)</f>
        <v>0</v>
      </c>
      <c r="H331" s="84">
        <f>SUM(PORTALI!B392:E392)</f>
        <v>0</v>
      </c>
      <c r="I331" s="85">
        <f>SUM(PORTALI!F392:I392)</f>
        <v>0</v>
      </c>
      <c r="J331" s="86">
        <f>SUM(PORTALI!J392:M392)</f>
        <v>0</v>
      </c>
      <c r="K331" s="87">
        <f>SUM(PORTALI!N392:R392)</f>
        <v>0</v>
      </c>
      <c r="L331" s="85">
        <f>SUM(PORTALI!S392:V392)</f>
        <v>0</v>
      </c>
      <c r="M331" s="89">
        <f>SUM(PORTALI!W392:AA392)</f>
        <v>0</v>
      </c>
      <c r="N331" s="1"/>
    </row>
    <row r="332" spans="1:14" ht="21" x14ac:dyDescent="0.25">
      <c r="A332" s="83" t="s">
        <v>114</v>
      </c>
      <c r="B332" s="308">
        <f>SUM(B331:D331)</f>
        <v>0</v>
      </c>
      <c r="C332" s="309"/>
      <c r="D332" s="310"/>
      <c r="E332" s="309">
        <f>SUM(E331:G331)</f>
        <v>0</v>
      </c>
      <c r="F332" s="309"/>
      <c r="G332" s="309"/>
      <c r="H332" s="308">
        <f>SUM(H331:J331)</f>
        <v>0</v>
      </c>
      <c r="I332" s="309"/>
      <c r="J332" s="310"/>
      <c r="K332" s="308">
        <f>SUM(K331:M331)</f>
        <v>0</v>
      </c>
      <c r="L332" s="309"/>
      <c r="M332" s="309"/>
      <c r="N332" s="98" t="s">
        <v>116</v>
      </c>
    </row>
    <row r="333" spans="1:14" ht="21.75" thickBot="1" x14ac:dyDescent="0.3">
      <c r="A333" s="90" t="s">
        <v>115</v>
      </c>
      <c r="B333" s="302">
        <f>SUM(B332:G332)</f>
        <v>0</v>
      </c>
      <c r="C333" s="303"/>
      <c r="D333" s="303"/>
      <c r="E333" s="303"/>
      <c r="F333" s="303"/>
      <c r="G333" s="304"/>
      <c r="H333" s="302">
        <f>SUM(H332:M332)</f>
        <v>0</v>
      </c>
      <c r="I333" s="303"/>
      <c r="J333" s="303"/>
      <c r="K333" s="303"/>
      <c r="L333" s="303"/>
      <c r="M333" s="303"/>
      <c r="N333" s="99">
        <f>SUM(B333:M333)</f>
        <v>0</v>
      </c>
    </row>
  </sheetData>
  <mergeCells count="377">
    <mergeCell ref="A321:B321"/>
    <mergeCell ref="I321:J321"/>
    <mergeCell ref="A322:B322"/>
    <mergeCell ref="I322:J322"/>
    <mergeCell ref="A314:B314"/>
    <mergeCell ref="I314:J314"/>
    <mergeCell ref="A315:B315"/>
    <mergeCell ref="I315:J315"/>
    <mergeCell ref="A320:B320"/>
    <mergeCell ref="I320:J320"/>
    <mergeCell ref="A298:M298"/>
    <mergeCell ref="E301:G301"/>
    <mergeCell ref="B301:D301"/>
    <mergeCell ref="H301:J301"/>
    <mergeCell ref="K301:M301"/>
    <mergeCell ref="H302:M302"/>
    <mergeCell ref="B302:G302"/>
    <mergeCell ref="B306:D306"/>
    <mergeCell ref="E306:G306"/>
    <mergeCell ref="H306:J306"/>
    <mergeCell ref="K306:M306"/>
    <mergeCell ref="A303:M303"/>
    <mergeCell ref="A316:B316"/>
    <mergeCell ref="I316:J316"/>
    <mergeCell ref="A317:B317"/>
    <mergeCell ref="I317:J317"/>
    <mergeCell ref="A318:B318"/>
    <mergeCell ref="I318:J318"/>
    <mergeCell ref="A319:B319"/>
    <mergeCell ref="I319:J319"/>
    <mergeCell ref="A309:N309"/>
    <mergeCell ref="A310:G310"/>
    <mergeCell ref="I310:N310"/>
    <mergeCell ref="A311:B311"/>
    <mergeCell ref="I311:J311"/>
    <mergeCell ref="A312:B312"/>
    <mergeCell ref="I312:J312"/>
    <mergeCell ref="A313:B313"/>
    <mergeCell ref="I313:J313"/>
    <mergeCell ref="A267:B267"/>
    <mergeCell ref="D255:G267"/>
    <mergeCell ref="A254:G254"/>
    <mergeCell ref="I291:J291"/>
    <mergeCell ref="A292:B292"/>
    <mergeCell ref="I292:J292"/>
    <mergeCell ref="A282:N282"/>
    <mergeCell ref="A283:G283"/>
    <mergeCell ref="I283:N283"/>
    <mergeCell ref="D284:G296"/>
    <mergeCell ref="L284:N296"/>
    <mergeCell ref="A295:B295"/>
    <mergeCell ref="I295:J295"/>
    <mergeCell ref="A296:B296"/>
    <mergeCell ref="I296:J296"/>
    <mergeCell ref="A284:B284"/>
    <mergeCell ref="I284:J284"/>
    <mergeCell ref="A285:B285"/>
    <mergeCell ref="I285:J285"/>
    <mergeCell ref="A286:B286"/>
    <mergeCell ref="A287:B287"/>
    <mergeCell ref="I287:J287"/>
    <mergeCell ref="A242:M242"/>
    <mergeCell ref="A247:M247"/>
    <mergeCell ref="A255:B255"/>
    <mergeCell ref="A256:B256"/>
    <mergeCell ref="A257:B257"/>
    <mergeCell ref="A258:B258"/>
    <mergeCell ref="A259:B259"/>
    <mergeCell ref="A260:B260"/>
    <mergeCell ref="A261:B261"/>
    <mergeCell ref="K245:M245"/>
    <mergeCell ref="H245:J245"/>
    <mergeCell ref="E245:G245"/>
    <mergeCell ref="B245:D245"/>
    <mergeCell ref="H246:M246"/>
    <mergeCell ref="B246:G246"/>
    <mergeCell ref="H250:J250"/>
    <mergeCell ref="K250:M250"/>
    <mergeCell ref="A253:N253"/>
    <mergeCell ref="I254:N254"/>
    <mergeCell ref="I234:J234"/>
    <mergeCell ref="I235:J235"/>
    <mergeCell ref="I236:J236"/>
    <mergeCell ref="I237:J237"/>
    <mergeCell ref="I238:J238"/>
    <mergeCell ref="I239:J239"/>
    <mergeCell ref="I240:J240"/>
    <mergeCell ref="C228:G240"/>
    <mergeCell ref="L228:N240"/>
    <mergeCell ref="A227:G227"/>
    <mergeCell ref="A226:N226"/>
    <mergeCell ref="I227:N227"/>
    <mergeCell ref="I228:J228"/>
    <mergeCell ref="I229:J229"/>
    <mergeCell ref="I230:J230"/>
    <mergeCell ref="I231:J231"/>
    <mergeCell ref="I232:J232"/>
    <mergeCell ref="I233:J233"/>
    <mergeCell ref="O63:P63"/>
    <mergeCell ref="A167:G167"/>
    <mergeCell ref="B193:G193"/>
    <mergeCell ref="H193:M193"/>
    <mergeCell ref="A182:M182"/>
    <mergeCell ref="B185:D185"/>
    <mergeCell ref="E185:G185"/>
    <mergeCell ref="H185:J185"/>
    <mergeCell ref="K185:M185"/>
    <mergeCell ref="C136:G145"/>
    <mergeCell ref="I145:J145"/>
    <mergeCell ref="L136:N145"/>
    <mergeCell ref="B159:G159"/>
    <mergeCell ref="H159:M159"/>
    <mergeCell ref="B158:D158"/>
    <mergeCell ref="E158:G158"/>
    <mergeCell ref="K152:M152"/>
    <mergeCell ref="H152:J152"/>
    <mergeCell ref="E152:G152"/>
    <mergeCell ref="B152:D152"/>
    <mergeCell ref="A149:M149"/>
    <mergeCell ref="A155:M155"/>
    <mergeCell ref="B153:G153"/>
    <mergeCell ref="H153:M153"/>
    <mergeCell ref="B223:G223"/>
    <mergeCell ref="H223:M223"/>
    <mergeCell ref="B217:G217"/>
    <mergeCell ref="H217:M217"/>
    <mergeCell ref="A219:M219"/>
    <mergeCell ref="B222:D222"/>
    <mergeCell ref="E222:G222"/>
    <mergeCell ref="H222:J222"/>
    <mergeCell ref="K222:M222"/>
    <mergeCell ref="A213:M213"/>
    <mergeCell ref="B216:D216"/>
    <mergeCell ref="E216:G216"/>
    <mergeCell ref="H216:J216"/>
    <mergeCell ref="K216:M216"/>
    <mergeCell ref="I206:J206"/>
    <mergeCell ref="I207:J207"/>
    <mergeCell ref="I208:J208"/>
    <mergeCell ref="I209:J209"/>
    <mergeCell ref="I211:J211"/>
    <mergeCell ref="I210:J210"/>
    <mergeCell ref="I202:J202"/>
    <mergeCell ref="I203:J203"/>
    <mergeCell ref="I204:J204"/>
    <mergeCell ref="I205:J205"/>
    <mergeCell ref="C201:G211"/>
    <mergeCell ref="L201:N211"/>
    <mergeCell ref="B186:G186"/>
    <mergeCell ref="H186:M186"/>
    <mergeCell ref="A189:M189"/>
    <mergeCell ref="B192:D192"/>
    <mergeCell ref="E192:G192"/>
    <mergeCell ref="H192:J192"/>
    <mergeCell ref="K192:M192"/>
    <mergeCell ref="A200:G200"/>
    <mergeCell ref="A198:N198"/>
    <mergeCell ref="I200:N200"/>
    <mergeCell ref="K158:M158"/>
    <mergeCell ref="A165:N165"/>
    <mergeCell ref="I171:J171"/>
    <mergeCell ref="I172:J172"/>
    <mergeCell ref="I173:J173"/>
    <mergeCell ref="I174:J174"/>
    <mergeCell ref="I175:J175"/>
    <mergeCell ref="I176:J176"/>
    <mergeCell ref="I201:J201"/>
    <mergeCell ref="I167:N167"/>
    <mergeCell ref="I168:J168"/>
    <mergeCell ref="I169:J169"/>
    <mergeCell ref="I170:J170"/>
    <mergeCell ref="L168:N178"/>
    <mergeCell ref="I177:J177"/>
    <mergeCell ref="I178:J178"/>
    <mergeCell ref="C168:G177"/>
    <mergeCell ref="H158:J158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B127:G127"/>
    <mergeCell ref="H127:M127"/>
    <mergeCell ref="A133:N133"/>
    <mergeCell ref="A135:G135"/>
    <mergeCell ref="I135:N135"/>
    <mergeCell ref="B121:G121"/>
    <mergeCell ref="H121:M121"/>
    <mergeCell ref="A123:M123"/>
    <mergeCell ref="B126:D126"/>
    <mergeCell ref="E126:G126"/>
    <mergeCell ref="H126:J126"/>
    <mergeCell ref="K126:M126"/>
    <mergeCell ref="A117:M117"/>
    <mergeCell ref="B120:D120"/>
    <mergeCell ref="E120:G120"/>
    <mergeCell ref="H120:J120"/>
    <mergeCell ref="K120:M120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A100:G100"/>
    <mergeCell ref="I100:N100"/>
    <mergeCell ref="B86:G86"/>
    <mergeCell ref="H86:M86"/>
    <mergeCell ref="A88:M88"/>
    <mergeCell ref="B91:D91"/>
    <mergeCell ref="E91:G91"/>
    <mergeCell ref="H91:J91"/>
    <mergeCell ref="K91:M91"/>
    <mergeCell ref="B58:D58"/>
    <mergeCell ref="E58:G58"/>
    <mergeCell ref="H58:J58"/>
    <mergeCell ref="K58:M58"/>
    <mergeCell ref="B59:G59"/>
    <mergeCell ref="H59:M59"/>
    <mergeCell ref="B92:G92"/>
    <mergeCell ref="H92:M92"/>
    <mergeCell ref="A98:N98"/>
    <mergeCell ref="A82:M82"/>
    <mergeCell ref="B85:D85"/>
    <mergeCell ref="E85:G85"/>
    <mergeCell ref="H85:J85"/>
    <mergeCell ref="K85:M8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C66:G75"/>
    <mergeCell ref="I10:J10"/>
    <mergeCell ref="I11:J11"/>
    <mergeCell ref="C31:G39"/>
    <mergeCell ref="B51:G51"/>
    <mergeCell ref="H51:M51"/>
    <mergeCell ref="A63:N63"/>
    <mergeCell ref="A65:G65"/>
    <mergeCell ref="I65:N65"/>
    <mergeCell ref="A47:M47"/>
    <mergeCell ref="B50:D50"/>
    <mergeCell ref="E50:G50"/>
    <mergeCell ref="H50:J50"/>
    <mergeCell ref="K50:M50"/>
    <mergeCell ref="I34:J34"/>
    <mergeCell ref="I33:J33"/>
    <mergeCell ref="I32:J32"/>
    <mergeCell ref="I31:J31"/>
    <mergeCell ref="L31:N39"/>
    <mergeCell ref="I39:J39"/>
    <mergeCell ref="I38:J38"/>
    <mergeCell ref="I37:J37"/>
    <mergeCell ref="I36:J36"/>
    <mergeCell ref="I35:J35"/>
    <mergeCell ref="A55:M55"/>
    <mergeCell ref="Q48:V48"/>
    <mergeCell ref="B24:G24"/>
    <mergeCell ref="H24:M24"/>
    <mergeCell ref="P44:AB44"/>
    <mergeCell ref="Q47:S47"/>
    <mergeCell ref="T47:V47"/>
    <mergeCell ref="W47:Y47"/>
    <mergeCell ref="Z47:AB47"/>
    <mergeCell ref="A28:N28"/>
    <mergeCell ref="A30:G30"/>
    <mergeCell ref="I30:N30"/>
    <mergeCell ref="W48:AB48"/>
    <mergeCell ref="I40:J40"/>
    <mergeCell ref="A1:N1"/>
    <mergeCell ref="B23:D23"/>
    <mergeCell ref="E23:G23"/>
    <mergeCell ref="H23:J23"/>
    <mergeCell ref="K23:M23"/>
    <mergeCell ref="B18:G18"/>
    <mergeCell ref="H18:M18"/>
    <mergeCell ref="I3:N3"/>
    <mergeCell ref="I12:J12"/>
    <mergeCell ref="B17:D17"/>
    <mergeCell ref="E17:G17"/>
    <mergeCell ref="H17:J17"/>
    <mergeCell ref="K17:M17"/>
    <mergeCell ref="C4:G12"/>
    <mergeCell ref="L4:N12"/>
    <mergeCell ref="A14:M14"/>
    <mergeCell ref="A20:M20"/>
    <mergeCell ref="A3:G3"/>
    <mergeCell ref="I4:J4"/>
    <mergeCell ref="I5:J5"/>
    <mergeCell ref="I6:J6"/>
    <mergeCell ref="I7:J7"/>
    <mergeCell ref="I8:J8"/>
    <mergeCell ref="I9:J9"/>
    <mergeCell ref="A270:M270"/>
    <mergeCell ref="B273:D273"/>
    <mergeCell ref="E273:G273"/>
    <mergeCell ref="H273:J273"/>
    <mergeCell ref="K273:M273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L255:N267"/>
    <mergeCell ref="I255:J255"/>
    <mergeCell ref="I256:J256"/>
    <mergeCell ref="A262:B262"/>
    <mergeCell ref="A263:B263"/>
    <mergeCell ref="A264:B264"/>
    <mergeCell ref="A265:B265"/>
    <mergeCell ref="A266:B266"/>
    <mergeCell ref="B332:D332"/>
    <mergeCell ref="E332:G332"/>
    <mergeCell ref="H332:J332"/>
    <mergeCell ref="K332:M332"/>
    <mergeCell ref="B278:D278"/>
    <mergeCell ref="E278:G278"/>
    <mergeCell ref="H278:J278"/>
    <mergeCell ref="K278:M278"/>
    <mergeCell ref="B333:G333"/>
    <mergeCell ref="H333:M333"/>
    <mergeCell ref="B307:G307"/>
    <mergeCell ref="H307:M307"/>
    <mergeCell ref="A288:B288"/>
    <mergeCell ref="I288:J288"/>
    <mergeCell ref="A289:B289"/>
    <mergeCell ref="I289:J289"/>
    <mergeCell ref="A290:B290"/>
    <mergeCell ref="I290:J290"/>
    <mergeCell ref="A291:B291"/>
    <mergeCell ref="A293:B293"/>
    <mergeCell ref="I293:J293"/>
    <mergeCell ref="A294:B294"/>
    <mergeCell ref="I294:J294"/>
    <mergeCell ref="I286:J286"/>
    <mergeCell ref="I75:J75"/>
    <mergeCell ref="L66:N75"/>
    <mergeCell ref="C101:G110"/>
    <mergeCell ref="L101:N110"/>
    <mergeCell ref="I110:J110"/>
    <mergeCell ref="B328:G328"/>
    <mergeCell ref="H328:M328"/>
    <mergeCell ref="A329:M329"/>
    <mergeCell ref="B279:G279"/>
    <mergeCell ref="H279:M279"/>
    <mergeCell ref="B251:G251"/>
    <mergeCell ref="H251:M251"/>
    <mergeCell ref="D311:G321"/>
    <mergeCell ref="L311:N321"/>
    <mergeCell ref="A324:M324"/>
    <mergeCell ref="E327:G327"/>
    <mergeCell ref="B327:D327"/>
    <mergeCell ref="H327:J327"/>
    <mergeCell ref="K327:M327"/>
    <mergeCell ref="B274:G274"/>
    <mergeCell ref="H274:M274"/>
    <mergeCell ref="A275:M275"/>
    <mergeCell ref="B250:D250"/>
    <mergeCell ref="E250:G250"/>
  </mergeCells>
  <pageMargins left="0.3125" right="0.29166666666666669" top="0.33333333333333331" bottom="0.23958333333333334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J548"/>
  <sheetViews>
    <sheetView view="pageLayout" topLeftCell="A401" zoomScale="97" zoomScaleNormal="100" zoomScalePageLayoutView="97" workbookViewId="0">
      <selection activeCell="G353" sqref="G353"/>
    </sheetView>
  </sheetViews>
  <sheetFormatPr defaultColWidth="9.140625" defaultRowHeight="15" x14ac:dyDescent="0.25"/>
  <cols>
    <col min="1" max="1" width="3.5703125" style="43" customWidth="1"/>
    <col min="2" max="2" width="26.42578125" style="43" customWidth="1"/>
    <col min="3" max="3" width="12.85546875" style="43" customWidth="1"/>
    <col min="4" max="4" width="15.140625" customWidth="1"/>
    <col min="5" max="5" width="12.5703125" style="43" customWidth="1"/>
    <col min="6" max="6" width="15.5703125" style="43" customWidth="1"/>
    <col min="7" max="7" width="4.85546875" style="43" customWidth="1"/>
    <col min="8" max="8" width="6.85546875" style="45" customWidth="1"/>
    <col min="9" max="9" width="15.7109375" bestFit="1" customWidth="1"/>
    <col min="10" max="10" width="14.28515625" bestFit="1" customWidth="1"/>
  </cols>
  <sheetData>
    <row r="1" spans="1:10" ht="33.950000000000003" customHeight="1" x14ac:dyDescent="0.25">
      <c r="A1" s="420" t="s">
        <v>60</v>
      </c>
      <c r="B1" s="421"/>
      <c r="C1" s="421"/>
      <c r="D1" s="421"/>
      <c r="E1" s="421"/>
      <c r="F1" s="421"/>
      <c r="G1" s="421"/>
      <c r="H1" s="422"/>
      <c r="I1" s="44"/>
      <c r="J1" s="44"/>
    </row>
    <row r="2" spans="1:10" ht="33.950000000000003" customHeight="1" x14ac:dyDescent="0.25">
      <c r="A2" s="64" t="s">
        <v>29</v>
      </c>
      <c r="B2" s="65" t="s">
        <v>30</v>
      </c>
      <c r="C2" s="65" t="s">
        <v>31</v>
      </c>
      <c r="D2" s="65" t="s">
        <v>32</v>
      </c>
      <c r="E2" s="65" t="s">
        <v>33</v>
      </c>
      <c r="F2" s="65" t="s">
        <v>34</v>
      </c>
      <c r="G2" s="423"/>
      <c r="H2" s="424"/>
      <c r="I2" s="44"/>
      <c r="J2" s="44"/>
    </row>
    <row r="3" spans="1:10" x14ac:dyDescent="0.25">
      <c r="A3" s="59" t="s">
        <v>39</v>
      </c>
      <c r="B3" s="60" t="s">
        <v>149</v>
      </c>
      <c r="C3" s="60" t="s">
        <v>61</v>
      </c>
      <c r="D3" s="66">
        <v>20000</v>
      </c>
      <c r="E3" s="60" t="s">
        <v>62</v>
      </c>
      <c r="F3" s="62">
        <v>42143</v>
      </c>
      <c r="G3" s="60">
        <f>MONTH(F3)</f>
        <v>5</v>
      </c>
      <c r="H3" s="63" t="s">
        <v>38</v>
      </c>
    </row>
    <row r="4" spans="1:10" x14ac:dyDescent="0.25">
      <c r="A4" s="54" t="s">
        <v>35</v>
      </c>
      <c r="B4" s="49" t="s">
        <v>149</v>
      </c>
      <c r="C4" s="49" t="s">
        <v>42</v>
      </c>
      <c r="D4" s="67">
        <v>67000</v>
      </c>
      <c r="E4" s="49" t="s">
        <v>62</v>
      </c>
      <c r="F4" s="51">
        <v>42395</v>
      </c>
      <c r="G4" s="49">
        <f>MONTH(F4)</f>
        <v>1</v>
      </c>
      <c r="H4" s="55">
        <f>COUNTIF(G3:G46,"1")</f>
        <v>1</v>
      </c>
    </row>
    <row r="5" spans="1:10" x14ac:dyDescent="0.25">
      <c r="A5" s="52" t="s">
        <v>45</v>
      </c>
      <c r="B5" s="49" t="s">
        <v>149</v>
      </c>
      <c r="C5" s="46" t="s">
        <v>42</v>
      </c>
      <c r="D5" s="68">
        <v>275000</v>
      </c>
      <c r="E5" s="46" t="s">
        <v>9</v>
      </c>
      <c r="F5" s="48">
        <v>42410</v>
      </c>
      <c r="G5" s="46">
        <f t="shared" ref="G5:G38" si="0">MONTH(F5)</f>
        <v>2</v>
      </c>
      <c r="H5" s="53"/>
    </row>
    <row r="6" spans="1:10" x14ac:dyDescent="0.25">
      <c r="A6" s="54" t="s">
        <v>39</v>
      </c>
      <c r="B6" s="49" t="s">
        <v>149</v>
      </c>
      <c r="C6" s="49" t="s">
        <v>42</v>
      </c>
      <c r="D6" s="67">
        <v>260000</v>
      </c>
      <c r="E6" s="49" t="s">
        <v>10</v>
      </c>
      <c r="F6" s="51">
        <v>42474</v>
      </c>
      <c r="G6" s="49">
        <f t="shared" si="0"/>
        <v>4</v>
      </c>
      <c r="H6" s="55" t="s">
        <v>41</v>
      </c>
    </row>
    <row r="7" spans="1:10" x14ac:dyDescent="0.25">
      <c r="A7" s="52" t="s">
        <v>35</v>
      </c>
      <c r="B7" s="49" t="s">
        <v>149</v>
      </c>
      <c r="C7" s="46" t="s">
        <v>42</v>
      </c>
      <c r="D7" s="68">
        <v>350000</v>
      </c>
      <c r="E7" s="46" t="s">
        <v>62</v>
      </c>
      <c r="F7" s="48">
        <v>42504</v>
      </c>
      <c r="G7" s="46">
        <f t="shared" si="0"/>
        <v>5</v>
      </c>
      <c r="H7" s="53">
        <f>COUNTIF(G3:G46,"2")</f>
        <v>3</v>
      </c>
    </row>
    <row r="8" spans="1:10" x14ac:dyDescent="0.25">
      <c r="A8" s="54" t="s">
        <v>39</v>
      </c>
      <c r="B8" s="49" t="s">
        <v>149</v>
      </c>
      <c r="C8" s="49" t="s">
        <v>42</v>
      </c>
      <c r="D8" s="67">
        <v>310000</v>
      </c>
      <c r="E8" s="49" t="s">
        <v>63</v>
      </c>
      <c r="F8" s="51">
        <v>42530</v>
      </c>
      <c r="G8" s="49">
        <f t="shared" si="0"/>
        <v>6</v>
      </c>
      <c r="H8" s="55"/>
    </row>
    <row r="9" spans="1:10" x14ac:dyDescent="0.25">
      <c r="A9" s="52" t="s">
        <v>39</v>
      </c>
      <c r="B9" s="49" t="s">
        <v>149</v>
      </c>
      <c r="C9" s="46" t="s">
        <v>42</v>
      </c>
      <c r="D9" s="68">
        <v>207000</v>
      </c>
      <c r="E9" s="46" t="s">
        <v>10</v>
      </c>
      <c r="F9" s="48">
        <v>42531</v>
      </c>
      <c r="G9" s="46">
        <f t="shared" si="0"/>
        <v>6</v>
      </c>
      <c r="H9" s="53" t="s">
        <v>44</v>
      </c>
    </row>
    <row r="10" spans="1:10" x14ac:dyDescent="0.25">
      <c r="A10" s="54" t="s">
        <v>35</v>
      </c>
      <c r="B10" s="49" t="s">
        <v>149</v>
      </c>
      <c r="C10" s="49" t="s">
        <v>36</v>
      </c>
      <c r="D10" s="67">
        <v>1830000</v>
      </c>
      <c r="E10" s="49" t="s">
        <v>9</v>
      </c>
      <c r="F10" s="51">
        <v>42461</v>
      </c>
      <c r="G10" s="49">
        <f t="shared" si="0"/>
        <v>4</v>
      </c>
      <c r="H10" s="55">
        <f>COUNTIF(G3:G46,"3")</f>
        <v>1</v>
      </c>
    </row>
    <row r="11" spans="1:10" x14ac:dyDescent="0.25">
      <c r="A11" s="52" t="s">
        <v>35</v>
      </c>
      <c r="B11" s="49" t="s">
        <v>149</v>
      </c>
      <c r="C11" s="46" t="s">
        <v>42</v>
      </c>
      <c r="D11" s="68">
        <v>285000</v>
      </c>
      <c r="E11" s="46" t="s">
        <v>64</v>
      </c>
      <c r="F11" s="48">
        <v>42411</v>
      </c>
      <c r="G11" s="46">
        <f t="shared" si="0"/>
        <v>2</v>
      </c>
      <c r="H11" s="53"/>
    </row>
    <row r="12" spans="1:10" x14ac:dyDescent="0.25">
      <c r="A12" s="54" t="s">
        <v>35</v>
      </c>
      <c r="B12" s="49" t="s">
        <v>149</v>
      </c>
      <c r="C12" s="49" t="s">
        <v>42</v>
      </c>
      <c r="D12" s="67">
        <v>251000</v>
      </c>
      <c r="E12" s="49" t="s">
        <v>9</v>
      </c>
      <c r="F12" s="51">
        <v>42460</v>
      </c>
      <c r="G12" s="49">
        <f t="shared" si="0"/>
        <v>3</v>
      </c>
      <c r="H12" s="55" t="s">
        <v>46</v>
      </c>
    </row>
    <row r="13" spans="1:10" x14ac:dyDescent="0.25">
      <c r="A13" s="52" t="s">
        <v>35</v>
      </c>
      <c r="B13" s="49" t="s">
        <v>149</v>
      </c>
      <c r="C13" s="46" t="s">
        <v>36</v>
      </c>
      <c r="D13" s="68">
        <v>830000</v>
      </c>
      <c r="E13" s="46" t="s">
        <v>9</v>
      </c>
      <c r="F13" s="48">
        <v>42427</v>
      </c>
      <c r="G13" s="46">
        <f t="shared" si="0"/>
        <v>2</v>
      </c>
      <c r="H13" s="53">
        <f>COUNTIF(G3:G46,"4")</f>
        <v>3</v>
      </c>
    </row>
    <row r="14" spans="1:10" x14ac:dyDescent="0.25">
      <c r="A14" s="54" t="s">
        <v>35</v>
      </c>
      <c r="B14" s="49" t="s">
        <v>149</v>
      </c>
      <c r="C14" s="49" t="s">
        <v>42</v>
      </c>
      <c r="D14" s="67">
        <v>365000</v>
      </c>
      <c r="E14" s="49" t="s">
        <v>65</v>
      </c>
      <c r="F14" s="51">
        <v>42489</v>
      </c>
      <c r="G14" s="49">
        <f t="shared" si="0"/>
        <v>4</v>
      </c>
      <c r="H14" s="55"/>
    </row>
    <row r="15" spans="1:10" x14ac:dyDescent="0.25">
      <c r="A15" s="52" t="s">
        <v>45</v>
      </c>
      <c r="B15" s="49" t="s">
        <v>149</v>
      </c>
      <c r="C15" s="46" t="s">
        <v>42</v>
      </c>
      <c r="D15" s="68">
        <v>335000</v>
      </c>
      <c r="E15" s="46" t="s">
        <v>64</v>
      </c>
      <c r="F15" s="48">
        <v>42541</v>
      </c>
      <c r="G15" s="46">
        <f t="shared" si="0"/>
        <v>6</v>
      </c>
      <c r="H15" s="53" t="s">
        <v>47</v>
      </c>
    </row>
    <row r="16" spans="1:10" x14ac:dyDescent="0.25">
      <c r="A16" s="54" t="s">
        <v>39</v>
      </c>
      <c r="B16" s="49" t="s">
        <v>149</v>
      </c>
      <c r="C16" s="49" t="s">
        <v>42</v>
      </c>
      <c r="D16" s="67">
        <v>250000</v>
      </c>
      <c r="E16" s="49" t="s">
        <v>62</v>
      </c>
      <c r="F16" s="51">
        <v>42536</v>
      </c>
      <c r="G16" s="49">
        <f t="shared" si="0"/>
        <v>6</v>
      </c>
      <c r="H16" s="55">
        <f>COUNTIF(G3:G46,"5")</f>
        <v>2</v>
      </c>
    </row>
    <row r="17" spans="1:8" x14ac:dyDescent="0.25">
      <c r="A17" s="52" t="s">
        <v>39</v>
      </c>
      <c r="B17" s="49" t="s">
        <v>149</v>
      </c>
      <c r="C17" s="46" t="s">
        <v>36</v>
      </c>
      <c r="D17" s="68">
        <v>1400000</v>
      </c>
      <c r="E17" s="46" t="s">
        <v>62</v>
      </c>
      <c r="F17" s="48">
        <v>42557</v>
      </c>
      <c r="G17" s="46">
        <f t="shared" si="0"/>
        <v>7</v>
      </c>
      <c r="H17" s="53"/>
    </row>
    <row r="18" spans="1:8" x14ac:dyDescent="0.25">
      <c r="A18" s="54" t="s">
        <v>39</v>
      </c>
      <c r="B18" s="49" t="s">
        <v>149</v>
      </c>
      <c r="C18" s="49" t="s">
        <v>42</v>
      </c>
      <c r="D18" s="67">
        <v>225000</v>
      </c>
      <c r="E18" s="49" t="s">
        <v>62</v>
      </c>
      <c r="F18" s="51">
        <v>42564</v>
      </c>
      <c r="G18" s="49">
        <f t="shared" si="0"/>
        <v>7</v>
      </c>
      <c r="H18" s="55" t="s">
        <v>48</v>
      </c>
    </row>
    <row r="19" spans="1:8" x14ac:dyDescent="0.25">
      <c r="A19" s="52" t="s">
        <v>35</v>
      </c>
      <c r="B19" s="49" t="s">
        <v>149</v>
      </c>
      <c r="C19" s="46" t="s">
        <v>36</v>
      </c>
      <c r="D19" s="68">
        <v>1310000</v>
      </c>
      <c r="E19" s="46" t="s">
        <v>62</v>
      </c>
      <c r="F19" s="48">
        <v>42556</v>
      </c>
      <c r="G19" s="46">
        <f t="shared" si="0"/>
        <v>7</v>
      </c>
      <c r="H19" s="53">
        <f>COUNTIF(G3:G46,"6")</f>
        <v>5</v>
      </c>
    </row>
    <row r="20" spans="1:8" x14ac:dyDescent="0.25">
      <c r="A20" s="54" t="s">
        <v>35</v>
      </c>
      <c r="B20" s="49" t="s">
        <v>149</v>
      </c>
      <c r="C20" s="49" t="s">
        <v>42</v>
      </c>
      <c r="D20" s="67">
        <v>415000</v>
      </c>
      <c r="E20" s="49" t="s">
        <v>9</v>
      </c>
      <c r="F20" s="51">
        <v>42576</v>
      </c>
      <c r="G20" s="49">
        <f t="shared" si="0"/>
        <v>7</v>
      </c>
      <c r="H20" s="55"/>
    </row>
    <row r="21" spans="1:8" x14ac:dyDescent="0.25">
      <c r="A21" s="52" t="s">
        <v>35</v>
      </c>
      <c r="B21" s="49" t="s">
        <v>149</v>
      </c>
      <c r="C21" s="46" t="s">
        <v>42</v>
      </c>
      <c r="D21" s="68">
        <v>315000</v>
      </c>
      <c r="E21" s="46" t="s">
        <v>9</v>
      </c>
      <c r="F21" s="48">
        <v>42608</v>
      </c>
      <c r="G21" s="46">
        <f t="shared" si="0"/>
        <v>8</v>
      </c>
      <c r="H21" s="53" t="s">
        <v>49</v>
      </c>
    </row>
    <row r="22" spans="1:8" x14ac:dyDescent="0.25">
      <c r="A22" s="54" t="s">
        <v>39</v>
      </c>
      <c r="B22" s="49" t="s">
        <v>149</v>
      </c>
      <c r="C22" s="49" t="s">
        <v>42</v>
      </c>
      <c r="D22" s="67">
        <v>275000</v>
      </c>
      <c r="E22" s="49" t="s">
        <v>62</v>
      </c>
      <c r="F22" s="51">
        <v>42542</v>
      </c>
      <c r="G22" s="49">
        <f t="shared" si="0"/>
        <v>6</v>
      </c>
      <c r="H22" s="55">
        <f>COUNTIF(G3:G46,"7")</f>
        <v>6</v>
      </c>
    </row>
    <row r="23" spans="1:8" x14ac:dyDescent="0.25">
      <c r="A23" s="52" t="s">
        <v>35</v>
      </c>
      <c r="B23" s="49" t="s">
        <v>149</v>
      </c>
      <c r="C23" s="46" t="s">
        <v>42</v>
      </c>
      <c r="D23" s="68">
        <v>310000</v>
      </c>
      <c r="E23" s="46" t="s">
        <v>9</v>
      </c>
      <c r="F23" s="48">
        <v>42588</v>
      </c>
      <c r="G23" s="46">
        <f t="shared" si="0"/>
        <v>8</v>
      </c>
      <c r="H23" s="53"/>
    </row>
    <row r="24" spans="1:8" x14ac:dyDescent="0.25">
      <c r="A24" s="54" t="s">
        <v>35</v>
      </c>
      <c r="B24" s="49" t="s">
        <v>149</v>
      </c>
      <c r="C24" s="49" t="s">
        <v>42</v>
      </c>
      <c r="D24" s="67">
        <v>408000</v>
      </c>
      <c r="E24" s="49" t="s">
        <v>62</v>
      </c>
      <c r="F24" s="51">
        <v>42614</v>
      </c>
      <c r="G24" s="49">
        <f t="shared" si="0"/>
        <v>9</v>
      </c>
      <c r="H24" s="55" t="s">
        <v>50</v>
      </c>
    </row>
    <row r="25" spans="1:8" x14ac:dyDescent="0.25">
      <c r="A25" s="52" t="s">
        <v>35</v>
      </c>
      <c r="B25" s="49" t="s">
        <v>149</v>
      </c>
      <c r="C25" s="46" t="s">
        <v>42</v>
      </c>
      <c r="D25" s="68">
        <v>570000</v>
      </c>
      <c r="E25" s="46" t="s">
        <v>10</v>
      </c>
      <c r="F25" s="48">
        <v>42616</v>
      </c>
      <c r="G25" s="46">
        <f t="shared" si="0"/>
        <v>9</v>
      </c>
      <c r="H25" s="53">
        <f>COUNTIF(G3:G46,"8")</f>
        <v>3</v>
      </c>
    </row>
    <row r="26" spans="1:8" x14ac:dyDescent="0.25">
      <c r="A26" s="54" t="s">
        <v>35</v>
      </c>
      <c r="B26" s="49" t="s">
        <v>149</v>
      </c>
      <c r="C26" s="49" t="s">
        <v>42</v>
      </c>
      <c r="D26" s="67">
        <v>510000</v>
      </c>
      <c r="E26" s="49" t="s">
        <v>65</v>
      </c>
      <c r="F26" s="51">
        <v>42564</v>
      </c>
      <c r="G26" s="49">
        <f t="shared" si="0"/>
        <v>7</v>
      </c>
      <c r="H26" s="55"/>
    </row>
    <row r="27" spans="1:8" x14ac:dyDescent="0.25">
      <c r="A27" s="52" t="s">
        <v>35</v>
      </c>
      <c r="B27" s="49" t="s">
        <v>149</v>
      </c>
      <c r="C27" s="46" t="s">
        <v>36</v>
      </c>
      <c r="D27" s="68">
        <v>1265000</v>
      </c>
      <c r="E27" s="46" t="s">
        <v>9</v>
      </c>
      <c r="F27" s="48">
        <v>42579</v>
      </c>
      <c r="G27" s="46">
        <f t="shared" si="0"/>
        <v>7</v>
      </c>
      <c r="H27" s="53" t="s">
        <v>51</v>
      </c>
    </row>
    <row r="28" spans="1:8" x14ac:dyDescent="0.25">
      <c r="A28" s="54" t="s">
        <v>35</v>
      </c>
      <c r="B28" s="49" t="s">
        <v>149</v>
      </c>
      <c r="C28" s="49" t="s">
        <v>42</v>
      </c>
      <c r="D28" s="67">
        <v>365000</v>
      </c>
      <c r="E28" s="49" t="s">
        <v>65</v>
      </c>
      <c r="F28" s="51">
        <v>42305</v>
      </c>
      <c r="G28" s="49">
        <f t="shared" si="0"/>
        <v>10</v>
      </c>
      <c r="H28" s="55">
        <f>COUNTIF(G3:G46,"9")</f>
        <v>2</v>
      </c>
    </row>
    <row r="29" spans="1:8" x14ac:dyDescent="0.25">
      <c r="A29" s="52" t="s">
        <v>39</v>
      </c>
      <c r="B29" s="49" t="s">
        <v>149</v>
      </c>
      <c r="C29" s="46" t="s">
        <v>42</v>
      </c>
      <c r="D29" s="68">
        <v>305000</v>
      </c>
      <c r="E29" s="46" t="s">
        <v>62</v>
      </c>
      <c r="F29" s="48">
        <v>42663</v>
      </c>
      <c r="G29" s="46">
        <f t="shared" si="0"/>
        <v>10</v>
      </c>
      <c r="H29" s="53"/>
    </row>
    <row r="30" spans="1:8" x14ac:dyDescent="0.25">
      <c r="A30" s="54" t="s">
        <v>35</v>
      </c>
      <c r="B30" s="49" t="s">
        <v>149</v>
      </c>
      <c r="C30" s="49" t="s">
        <v>42</v>
      </c>
      <c r="D30" s="67">
        <v>260000</v>
      </c>
      <c r="E30" s="49" t="s">
        <v>62</v>
      </c>
      <c r="F30" s="51">
        <v>42650</v>
      </c>
      <c r="G30" s="49">
        <f t="shared" si="0"/>
        <v>10</v>
      </c>
      <c r="H30" s="55" t="s">
        <v>52</v>
      </c>
    </row>
    <row r="31" spans="1:8" x14ac:dyDescent="0.25">
      <c r="A31" s="52" t="s">
        <v>39</v>
      </c>
      <c r="B31" s="49" t="s">
        <v>149</v>
      </c>
      <c r="C31" s="46" t="s">
        <v>42</v>
      </c>
      <c r="D31" s="68">
        <v>205000</v>
      </c>
      <c r="E31" s="46" t="s">
        <v>64</v>
      </c>
      <c r="F31" s="48">
        <v>42676</v>
      </c>
      <c r="G31" s="46">
        <f t="shared" si="0"/>
        <v>11</v>
      </c>
      <c r="H31" s="53">
        <f>COUNTIF(G3:G46,"10")</f>
        <v>4</v>
      </c>
    </row>
    <row r="32" spans="1:8" x14ac:dyDescent="0.25">
      <c r="A32" s="54" t="s">
        <v>39</v>
      </c>
      <c r="B32" s="49" t="s">
        <v>149</v>
      </c>
      <c r="C32" s="49" t="s">
        <v>66</v>
      </c>
      <c r="D32" s="67">
        <v>550000</v>
      </c>
      <c r="E32" s="49" t="s">
        <v>64</v>
      </c>
      <c r="F32" s="51">
        <v>42685</v>
      </c>
      <c r="G32" s="49">
        <f t="shared" si="0"/>
        <v>11</v>
      </c>
      <c r="H32" s="55"/>
    </row>
    <row r="33" spans="1:8" x14ac:dyDescent="0.25">
      <c r="A33" s="52" t="s">
        <v>39</v>
      </c>
      <c r="B33" s="49" t="s">
        <v>149</v>
      </c>
      <c r="C33" s="46" t="s">
        <v>61</v>
      </c>
      <c r="D33" s="68">
        <v>160000</v>
      </c>
      <c r="E33" s="46" t="s">
        <v>64</v>
      </c>
      <c r="F33" s="48">
        <v>42700</v>
      </c>
      <c r="G33" s="46">
        <f t="shared" si="0"/>
        <v>11</v>
      </c>
      <c r="H33" s="53" t="s">
        <v>53</v>
      </c>
    </row>
    <row r="34" spans="1:8" x14ac:dyDescent="0.25">
      <c r="A34" s="54" t="s">
        <v>35</v>
      </c>
      <c r="B34" s="49" t="s">
        <v>149</v>
      </c>
      <c r="C34" s="49" t="s">
        <v>36</v>
      </c>
      <c r="D34" s="67">
        <v>1180000</v>
      </c>
      <c r="E34" s="49" t="s">
        <v>68</v>
      </c>
      <c r="F34" s="51">
        <v>42599</v>
      </c>
      <c r="G34" s="49">
        <f t="shared" si="0"/>
        <v>8</v>
      </c>
      <c r="H34" s="55">
        <f>COUNTIF(G3:G46,"11")</f>
        <v>4</v>
      </c>
    </row>
    <row r="35" spans="1:8" x14ac:dyDescent="0.25">
      <c r="A35" s="52" t="s">
        <v>39</v>
      </c>
      <c r="B35" s="49" t="s">
        <v>149</v>
      </c>
      <c r="C35" s="46" t="s">
        <v>42</v>
      </c>
      <c r="D35" s="68">
        <v>277000</v>
      </c>
      <c r="E35" s="46" t="s">
        <v>64</v>
      </c>
      <c r="F35" s="48">
        <v>42700</v>
      </c>
      <c r="G35" s="46">
        <f t="shared" si="0"/>
        <v>11</v>
      </c>
      <c r="H35" s="53"/>
    </row>
    <row r="36" spans="1:8" x14ac:dyDescent="0.25">
      <c r="A36" s="54" t="s">
        <v>39</v>
      </c>
      <c r="B36" s="49" t="s">
        <v>149</v>
      </c>
      <c r="C36" s="49" t="s">
        <v>61</v>
      </c>
      <c r="D36" s="67">
        <v>365000</v>
      </c>
      <c r="E36" s="49" t="s">
        <v>64</v>
      </c>
      <c r="F36" s="51">
        <v>42733</v>
      </c>
      <c r="G36" s="49">
        <f t="shared" si="0"/>
        <v>12</v>
      </c>
      <c r="H36" s="55" t="s">
        <v>54</v>
      </c>
    </row>
    <row r="37" spans="1:8" x14ac:dyDescent="0.25">
      <c r="A37" s="52" t="s">
        <v>35</v>
      </c>
      <c r="B37" s="49" t="s">
        <v>149</v>
      </c>
      <c r="C37" s="46" t="s">
        <v>42</v>
      </c>
      <c r="D37" s="68">
        <v>380000</v>
      </c>
      <c r="E37" s="46" t="s">
        <v>64</v>
      </c>
      <c r="F37" s="48">
        <v>42658</v>
      </c>
      <c r="G37" s="46">
        <f t="shared" si="0"/>
        <v>10</v>
      </c>
      <c r="H37" s="53">
        <f>COUNTIF(G3:G46,"12")</f>
        <v>2</v>
      </c>
    </row>
    <row r="38" spans="1:8" x14ac:dyDescent="0.25">
      <c r="A38" s="54" t="s">
        <v>35</v>
      </c>
      <c r="B38" s="49" t="s">
        <v>149</v>
      </c>
      <c r="C38" s="49" t="s">
        <v>42</v>
      </c>
      <c r="D38" s="67">
        <v>500000</v>
      </c>
      <c r="E38" s="49" t="s">
        <v>64</v>
      </c>
      <c r="F38" s="51">
        <v>42722</v>
      </c>
      <c r="G38" s="49">
        <f t="shared" si="0"/>
        <v>12</v>
      </c>
      <c r="H38" s="55"/>
    </row>
    <row r="39" spans="1:8" x14ac:dyDescent="0.25">
      <c r="A39" s="52"/>
      <c r="B39" s="46"/>
      <c r="C39" s="46"/>
      <c r="D39" s="47"/>
      <c r="E39" s="46"/>
      <c r="F39" s="48"/>
      <c r="G39" s="46"/>
      <c r="H39" s="53"/>
    </row>
    <row r="40" spans="1:8" x14ac:dyDescent="0.25">
      <c r="A40" s="54"/>
      <c r="B40" s="49"/>
      <c r="C40" s="49"/>
      <c r="D40" s="50"/>
      <c r="E40" s="49"/>
      <c r="F40" s="51"/>
      <c r="G40" s="49"/>
      <c r="H40" s="55"/>
    </row>
    <row r="41" spans="1:8" x14ac:dyDescent="0.25">
      <c r="A41" s="52"/>
      <c r="B41" s="46"/>
      <c r="C41" s="46"/>
      <c r="D41" s="47"/>
      <c r="E41" s="46"/>
      <c r="F41" s="48"/>
      <c r="G41" s="46"/>
      <c r="H41" s="53"/>
    </row>
    <row r="42" spans="1:8" x14ac:dyDescent="0.25">
      <c r="A42" s="54"/>
      <c r="B42" s="49"/>
      <c r="C42" s="49"/>
      <c r="D42" s="50"/>
      <c r="E42" s="49"/>
      <c r="F42" s="51"/>
      <c r="G42" s="49"/>
      <c r="H42" s="55"/>
    </row>
    <row r="43" spans="1:8" x14ac:dyDescent="0.25">
      <c r="A43" s="52"/>
      <c r="B43" s="46"/>
      <c r="C43" s="46"/>
      <c r="D43" s="47"/>
      <c r="E43" s="46"/>
      <c r="F43" s="48"/>
      <c r="G43" s="46"/>
      <c r="H43" s="53"/>
    </row>
    <row r="44" spans="1:8" x14ac:dyDescent="0.25">
      <c r="A44" s="54"/>
      <c r="B44" s="49"/>
      <c r="C44" s="49"/>
      <c r="D44" s="50"/>
      <c r="E44" s="49"/>
      <c r="F44" s="51"/>
      <c r="G44" s="49"/>
      <c r="H44" s="55"/>
    </row>
    <row r="45" spans="1:8" x14ac:dyDescent="0.25">
      <c r="A45" s="52"/>
      <c r="B45" s="46"/>
      <c r="C45" s="46"/>
      <c r="D45" s="47"/>
      <c r="E45" s="46"/>
      <c r="F45" s="48"/>
      <c r="G45" s="46"/>
      <c r="H45" s="53"/>
    </row>
    <row r="46" spans="1:8" x14ac:dyDescent="0.25">
      <c r="A46" s="54"/>
      <c r="B46" s="49"/>
      <c r="C46" s="49"/>
      <c r="D46" s="50"/>
      <c r="E46" s="49"/>
      <c r="F46" s="51"/>
      <c r="G46" s="49"/>
      <c r="H46" s="55"/>
    </row>
    <row r="47" spans="1:8" ht="27.75" customHeight="1" x14ac:dyDescent="0.35">
      <c r="A47" s="425"/>
      <c r="B47" s="426"/>
      <c r="C47" s="449" t="s">
        <v>55</v>
      </c>
      <c r="D47" s="450"/>
      <c r="E47" s="58" t="s">
        <v>56</v>
      </c>
      <c r="F47" s="451" t="s">
        <v>57</v>
      </c>
      <c r="G47" s="452"/>
      <c r="H47" s="453"/>
    </row>
    <row r="48" spans="1:8" ht="27.75" customHeight="1" x14ac:dyDescent="0.35">
      <c r="A48" s="410" t="s">
        <v>58</v>
      </c>
      <c r="B48" s="411"/>
      <c r="C48" s="435">
        <f>COUNTIF(C3:C46,"Appartamento")</f>
        <v>26</v>
      </c>
      <c r="D48" s="436"/>
      <c r="E48" s="57">
        <f>COUNTIF(C3:C46,"Villa")</f>
        <v>6</v>
      </c>
      <c r="F48" s="437">
        <f>COUNTIF(C3:C46,"Terreno")+COUNTIF(C3:C46,"Rustico")</f>
        <v>4</v>
      </c>
      <c r="G48" s="438"/>
      <c r="H48" s="439"/>
    </row>
    <row r="49" spans="1:10" ht="27.75" customHeight="1" x14ac:dyDescent="0.35">
      <c r="A49" s="415" t="s">
        <v>59</v>
      </c>
      <c r="B49" s="416"/>
      <c r="C49" s="417">
        <v>25</v>
      </c>
      <c r="D49" s="417"/>
      <c r="E49" s="56">
        <v>5</v>
      </c>
      <c r="F49" s="418">
        <v>0</v>
      </c>
      <c r="G49" s="418"/>
      <c r="H49" s="419"/>
    </row>
    <row r="51" spans="1:10" ht="33.950000000000003" customHeight="1" x14ac:dyDescent="0.25">
      <c r="A51" s="420" t="s">
        <v>73</v>
      </c>
      <c r="B51" s="421"/>
      <c r="C51" s="421"/>
      <c r="D51" s="421"/>
      <c r="E51" s="421"/>
      <c r="F51" s="421"/>
      <c r="G51" s="421"/>
      <c r="H51" s="422"/>
      <c r="I51" s="44"/>
      <c r="J51" s="44"/>
    </row>
    <row r="52" spans="1:10" ht="33.950000000000003" customHeight="1" x14ac:dyDescent="0.25">
      <c r="A52" s="64" t="s">
        <v>29</v>
      </c>
      <c r="B52" s="65" t="s">
        <v>30</v>
      </c>
      <c r="C52" s="65" t="s">
        <v>31</v>
      </c>
      <c r="D52" s="65" t="s">
        <v>32</v>
      </c>
      <c r="E52" s="65" t="s">
        <v>33</v>
      </c>
      <c r="F52" s="65" t="s">
        <v>34</v>
      </c>
      <c r="G52" s="423"/>
      <c r="H52" s="424"/>
      <c r="I52" s="44"/>
      <c r="J52" s="44"/>
    </row>
    <row r="53" spans="1:10" x14ac:dyDescent="0.25">
      <c r="A53" s="59" t="s">
        <v>69</v>
      </c>
      <c r="B53" s="60" t="s">
        <v>149</v>
      </c>
      <c r="C53" s="60" t="s">
        <v>36</v>
      </c>
      <c r="D53" s="66">
        <v>1510000</v>
      </c>
      <c r="E53" s="60" t="s">
        <v>64</v>
      </c>
      <c r="F53" s="62">
        <v>42744</v>
      </c>
      <c r="G53" s="60">
        <f>MONTH(F53)</f>
        <v>1</v>
      </c>
      <c r="H53" s="63" t="s">
        <v>38</v>
      </c>
    </row>
    <row r="54" spans="1:10" x14ac:dyDescent="0.25">
      <c r="A54" s="54" t="s">
        <v>39</v>
      </c>
      <c r="B54" s="49" t="s">
        <v>149</v>
      </c>
      <c r="C54" s="49" t="s">
        <v>42</v>
      </c>
      <c r="D54" s="67">
        <v>360000</v>
      </c>
      <c r="E54" s="49" t="s">
        <v>64</v>
      </c>
      <c r="F54" s="51">
        <v>42749</v>
      </c>
      <c r="G54" s="49">
        <f>MONTH(F54)</f>
        <v>1</v>
      </c>
      <c r="H54" s="55">
        <f>COUNTIF(G53:G96,"1")</f>
        <v>4</v>
      </c>
    </row>
    <row r="55" spans="1:10" x14ac:dyDescent="0.25">
      <c r="A55" s="52" t="s">
        <v>39</v>
      </c>
      <c r="B55" s="49" t="s">
        <v>149</v>
      </c>
      <c r="C55" s="46" t="s">
        <v>42</v>
      </c>
      <c r="D55" s="68">
        <v>150000</v>
      </c>
      <c r="E55" s="46" t="s">
        <v>64</v>
      </c>
      <c r="F55" s="48">
        <v>42765</v>
      </c>
      <c r="G55" s="46">
        <f t="shared" ref="G55:G90" si="1">MONTH(F55)</f>
        <v>1</v>
      </c>
      <c r="H55" s="53"/>
    </row>
    <row r="56" spans="1:10" x14ac:dyDescent="0.25">
      <c r="A56" s="54" t="s">
        <v>39</v>
      </c>
      <c r="B56" s="49" t="s">
        <v>149</v>
      </c>
      <c r="C56" s="49" t="s">
        <v>36</v>
      </c>
      <c r="D56" s="67">
        <v>555000</v>
      </c>
      <c r="E56" s="49" t="s">
        <v>64</v>
      </c>
      <c r="F56" s="51">
        <v>42765</v>
      </c>
      <c r="G56" s="49">
        <f t="shared" si="1"/>
        <v>1</v>
      </c>
      <c r="H56" s="55" t="s">
        <v>41</v>
      </c>
    </row>
    <row r="57" spans="1:10" x14ac:dyDescent="0.25">
      <c r="A57" s="52" t="s">
        <v>39</v>
      </c>
      <c r="B57" s="49" t="s">
        <v>149</v>
      </c>
      <c r="C57" s="46" t="s">
        <v>42</v>
      </c>
      <c r="D57" s="68">
        <v>365000</v>
      </c>
      <c r="E57" s="46" t="s">
        <v>64</v>
      </c>
      <c r="F57" s="48">
        <v>42768</v>
      </c>
      <c r="G57" s="46">
        <f t="shared" si="1"/>
        <v>2</v>
      </c>
      <c r="H57" s="53">
        <f>COUNTIF(G53:G96,"2")</f>
        <v>5</v>
      </c>
    </row>
    <row r="58" spans="1:10" x14ac:dyDescent="0.25">
      <c r="A58" s="54" t="s">
        <v>39</v>
      </c>
      <c r="B58" s="49" t="s">
        <v>149</v>
      </c>
      <c r="C58" s="49" t="s">
        <v>42</v>
      </c>
      <c r="D58" s="67">
        <v>450000</v>
      </c>
      <c r="E58" s="49" t="s">
        <v>40</v>
      </c>
      <c r="F58" s="51">
        <v>42770</v>
      </c>
      <c r="G58" s="49">
        <f t="shared" si="1"/>
        <v>2</v>
      </c>
      <c r="H58" s="55"/>
    </row>
    <row r="59" spans="1:10" x14ac:dyDescent="0.25">
      <c r="A59" s="52" t="s">
        <v>39</v>
      </c>
      <c r="B59" s="49" t="s">
        <v>149</v>
      </c>
      <c r="C59" s="46" t="s">
        <v>36</v>
      </c>
      <c r="D59" s="68">
        <v>550000</v>
      </c>
      <c r="E59" s="46" t="s">
        <v>70</v>
      </c>
      <c r="F59" s="48">
        <v>42775</v>
      </c>
      <c r="G59" s="46">
        <f t="shared" si="1"/>
        <v>2</v>
      </c>
      <c r="H59" s="53" t="s">
        <v>44</v>
      </c>
    </row>
    <row r="60" spans="1:10" x14ac:dyDescent="0.25">
      <c r="A60" s="54" t="s">
        <v>39</v>
      </c>
      <c r="B60" s="49" t="s">
        <v>149</v>
      </c>
      <c r="C60" s="49" t="s">
        <v>42</v>
      </c>
      <c r="D60" s="67">
        <v>175000</v>
      </c>
      <c r="E60" s="49" t="s">
        <v>10</v>
      </c>
      <c r="F60" s="51">
        <v>42775</v>
      </c>
      <c r="G60" s="49">
        <f t="shared" si="1"/>
        <v>2</v>
      </c>
      <c r="H60" s="55">
        <f>COUNTIF(G53:G96,"3")</f>
        <v>1</v>
      </c>
    </row>
    <row r="61" spans="1:10" x14ac:dyDescent="0.25">
      <c r="A61" s="52" t="s">
        <v>35</v>
      </c>
      <c r="B61" s="49" t="s">
        <v>149</v>
      </c>
      <c r="C61" s="46" t="s">
        <v>36</v>
      </c>
      <c r="D61" s="68">
        <v>920000</v>
      </c>
      <c r="E61" s="46" t="s">
        <v>40</v>
      </c>
      <c r="F61" s="48">
        <v>42786</v>
      </c>
      <c r="G61" s="46">
        <f t="shared" si="1"/>
        <v>2</v>
      </c>
      <c r="H61" s="53"/>
    </row>
    <row r="62" spans="1:10" x14ac:dyDescent="0.25">
      <c r="A62" s="54" t="s">
        <v>35</v>
      </c>
      <c r="B62" s="49" t="s">
        <v>149</v>
      </c>
      <c r="C62" s="49" t="s">
        <v>36</v>
      </c>
      <c r="D62" s="67">
        <v>1815000</v>
      </c>
      <c r="E62" s="49" t="s">
        <v>9</v>
      </c>
      <c r="F62" s="51">
        <v>42816</v>
      </c>
      <c r="G62" s="49">
        <f t="shared" si="1"/>
        <v>3</v>
      </c>
      <c r="H62" s="55" t="s">
        <v>46</v>
      </c>
    </row>
    <row r="63" spans="1:10" x14ac:dyDescent="0.25">
      <c r="A63" s="52" t="s">
        <v>35</v>
      </c>
      <c r="B63" s="49" t="s">
        <v>149</v>
      </c>
      <c r="C63" s="46" t="s">
        <v>36</v>
      </c>
      <c r="D63" s="68">
        <v>590000</v>
      </c>
      <c r="E63" s="46" t="s">
        <v>40</v>
      </c>
      <c r="F63" s="48">
        <v>42840</v>
      </c>
      <c r="G63" s="46">
        <f t="shared" si="1"/>
        <v>4</v>
      </c>
      <c r="H63" s="53">
        <f>COUNTIF(G53:G96,"4")</f>
        <v>2</v>
      </c>
    </row>
    <row r="64" spans="1:10" x14ac:dyDescent="0.25">
      <c r="A64" s="54" t="s">
        <v>35</v>
      </c>
      <c r="B64" s="49" t="s">
        <v>149</v>
      </c>
      <c r="C64" s="49" t="s">
        <v>36</v>
      </c>
      <c r="D64" s="67">
        <v>795000</v>
      </c>
      <c r="E64" s="49" t="s">
        <v>40</v>
      </c>
      <c r="F64" s="51">
        <v>42882</v>
      </c>
      <c r="G64" s="49">
        <f t="shared" si="1"/>
        <v>5</v>
      </c>
      <c r="H64" s="55"/>
    </row>
    <row r="65" spans="1:8" x14ac:dyDescent="0.25">
      <c r="A65" s="52" t="s">
        <v>35</v>
      </c>
      <c r="B65" s="49" t="s">
        <v>149</v>
      </c>
      <c r="C65" s="46" t="s">
        <v>42</v>
      </c>
      <c r="D65" s="68">
        <v>350000</v>
      </c>
      <c r="E65" s="46" t="s">
        <v>71</v>
      </c>
      <c r="F65" s="48">
        <v>42884</v>
      </c>
      <c r="G65" s="46">
        <f t="shared" si="1"/>
        <v>5</v>
      </c>
      <c r="H65" s="53" t="s">
        <v>47</v>
      </c>
    </row>
    <row r="66" spans="1:8" x14ac:dyDescent="0.25">
      <c r="A66" s="54" t="s">
        <v>35</v>
      </c>
      <c r="B66" s="49" t="s">
        <v>149</v>
      </c>
      <c r="C66" s="49" t="s">
        <v>42</v>
      </c>
      <c r="D66" s="67">
        <v>270000</v>
      </c>
      <c r="E66" s="49" t="s">
        <v>8</v>
      </c>
      <c r="F66" s="51">
        <v>42891</v>
      </c>
      <c r="G66" s="49">
        <f t="shared" si="1"/>
        <v>6</v>
      </c>
      <c r="H66" s="55">
        <f>COUNTIF(G53:G96,"5")</f>
        <v>2</v>
      </c>
    </row>
    <row r="67" spans="1:8" x14ac:dyDescent="0.25">
      <c r="A67" s="52" t="s">
        <v>35</v>
      </c>
      <c r="B67" s="49" t="s">
        <v>149</v>
      </c>
      <c r="C67" s="46" t="s">
        <v>42</v>
      </c>
      <c r="D67" s="68">
        <v>490000</v>
      </c>
      <c r="E67" s="46" t="s">
        <v>40</v>
      </c>
      <c r="F67" s="48">
        <v>42891</v>
      </c>
      <c r="G67" s="46">
        <f t="shared" si="1"/>
        <v>6</v>
      </c>
      <c r="H67" s="53"/>
    </row>
    <row r="68" spans="1:8" x14ac:dyDescent="0.25">
      <c r="A68" s="54" t="s">
        <v>35</v>
      </c>
      <c r="B68" s="49" t="s">
        <v>149</v>
      </c>
      <c r="C68" s="49" t="s">
        <v>42</v>
      </c>
      <c r="D68" s="67">
        <v>425000</v>
      </c>
      <c r="E68" s="49" t="s">
        <v>9</v>
      </c>
      <c r="F68" s="51">
        <v>42911</v>
      </c>
      <c r="G68" s="49">
        <f t="shared" si="1"/>
        <v>6</v>
      </c>
      <c r="H68" s="55" t="s">
        <v>48</v>
      </c>
    </row>
    <row r="69" spans="1:8" x14ac:dyDescent="0.25">
      <c r="A69" s="52" t="s">
        <v>35</v>
      </c>
      <c r="B69" s="49" t="s">
        <v>149</v>
      </c>
      <c r="C69" s="46" t="s">
        <v>36</v>
      </c>
      <c r="D69" s="68">
        <v>740000</v>
      </c>
      <c r="E69" s="46" t="s">
        <v>9</v>
      </c>
      <c r="F69" s="48">
        <v>42894</v>
      </c>
      <c r="G69" s="46">
        <f t="shared" si="1"/>
        <v>6</v>
      </c>
      <c r="H69" s="53">
        <f>COUNTIF(G53:G96,"6")</f>
        <v>8</v>
      </c>
    </row>
    <row r="70" spans="1:8" x14ac:dyDescent="0.25">
      <c r="A70" s="54" t="s">
        <v>35</v>
      </c>
      <c r="B70" s="49" t="s">
        <v>149</v>
      </c>
      <c r="C70" s="49" t="s">
        <v>42</v>
      </c>
      <c r="D70" s="67">
        <v>222000</v>
      </c>
      <c r="E70" s="49" t="s">
        <v>10</v>
      </c>
      <c r="F70" s="51">
        <v>42903</v>
      </c>
      <c r="G70" s="49">
        <f t="shared" si="1"/>
        <v>6</v>
      </c>
      <c r="H70" s="55"/>
    </row>
    <row r="71" spans="1:8" x14ac:dyDescent="0.25">
      <c r="A71" s="52" t="s">
        <v>39</v>
      </c>
      <c r="B71" s="49" t="s">
        <v>149</v>
      </c>
      <c r="C71" s="46" t="s">
        <v>36</v>
      </c>
      <c r="D71" s="68">
        <v>1310000</v>
      </c>
      <c r="E71" s="46" t="s">
        <v>72</v>
      </c>
      <c r="F71" s="48">
        <v>42889</v>
      </c>
      <c r="G71" s="46">
        <f t="shared" si="1"/>
        <v>6</v>
      </c>
      <c r="H71" s="53" t="s">
        <v>49</v>
      </c>
    </row>
    <row r="72" spans="1:8" x14ac:dyDescent="0.25">
      <c r="A72" s="54" t="s">
        <v>35</v>
      </c>
      <c r="B72" s="49" t="s">
        <v>149</v>
      </c>
      <c r="C72" s="49" t="s">
        <v>42</v>
      </c>
      <c r="D72" s="67">
        <v>300000</v>
      </c>
      <c r="E72" s="49" t="s">
        <v>72</v>
      </c>
      <c r="F72" s="51">
        <v>42916</v>
      </c>
      <c r="G72" s="49">
        <f t="shared" si="1"/>
        <v>6</v>
      </c>
      <c r="H72" s="55">
        <f>COUNTIF(G53:G96,"7")</f>
        <v>8</v>
      </c>
    </row>
    <row r="73" spans="1:8" x14ac:dyDescent="0.25">
      <c r="A73" s="52" t="s">
        <v>35</v>
      </c>
      <c r="B73" s="49" t="s">
        <v>149</v>
      </c>
      <c r="C73" s="46" t="s">
        <v>42</v>
      </c>
      <c r="D73" s="68">
        <v>290000</v>
      </c>
      <c r="E73" s="46" t="s">
        <v>40</v>
      </c>
      <c r="F73" s="48">
        <v>42920</v>
      </c>
      <c r="G73" s="46">
        <f t="shared" si="1"/>
        <v>7</v>
      </c>
      <c r="H73" s="53"/>
    </row>
    <row r="74" spans="1:8" x14ac:dyDescent="0.25">
      <c r="A74" s="54" t="s">
        <v>35</v>
      </c>
      <c r="B74" s="49" t="s">
        <v>149</v>
      </c>
      <c r="C74" s="49" t="s">
        <v>36</v>
      </c>
      <c r="D74" s="67">
        <v>1335000</v>
      </c>
      <c r="E74" s="49" t="s">
        <v>9</v>
      </c>
      <c r="F74" s="51">
        <v>42892</v>
      </c>
      <c r="G74" s="49">
        <f t="shared" si="1"/>
        <v>6</v>
      </c>
      <c r="H74" s="55" t="s">
        <v>50</v>
      </c>
    </row>
    <row r="75" spans="1:8" x14ac:dyDescent="0.25">
      <c r="A75" s="52" t="s">
        <v>35</v>
      </c>
      <c r="B75" s="49" t="s">
        <v>149</v>
      </c>
      <c r="C75" s="46" t="s">
        <v>42</v>
      </c>
      <c r="D75" s="68">
        <v>230000</v>
      </c>
      <c r="E75" s="46" t="s">
        <v>8</v>
      </c>
      <c r="F75" s="48">
        <v>42842</v>
      </c>
      <c r="G75" s="46">
        <f t="shared" si="1"/>
        <v>4</v>
      </c>
      <c r="H75" s="53">
        <f>COUNTIF(G53:G96,"8")</f>
        <v>2</v>
      </c>
    </row>
    <row r="76" spans="1:8" x14ac:dyDescent="0.25">
      <c r="A76" s="54" t="s">
        <v>35</v>
      </c>
      <c r="B76" s="49" t="s">
        <v>149</v>
      </c>
      <c r="C76" s="49" t="s">
        <v>42</v>
      </c>
      <c r="D76" s="67">
        <v>475000</v>
      </c>
      <c r="E76" s="49" t="s">
        <v>8</v>
      </c>
      <c r="F76" s="51">
        <v>42933</v>
      </c>
      <c r="G76" s="49">
        <f t="shared" si="1"/>
        <v>7</v>
      </c>
      <c r="H76" s="55"/>
    </row>
    <row r="77" spans="1:8" x14ac:dyDescent="0.25">
      <c r="A77" s="52" t="s">
        <v>39</v>
      </c>
      <c r="B77" s="49" t="s">
        <v>149</v>
      </c>
      <c r="C77" s="46" t="s">
        <v>42</v>
      </c>
      <c r="D77" s="68">
        <v>310000</v>
      </c>
      <c r="E77" s="46" t="s">
        <v>40</v>
      </c>
      <c r="F77" s="48">
        <v>42937</v>
      </c>
      <c r="G77" s="46">
        <f t="shared" si="1"/>
        <v>7</v>
      </c>
      <c r="H77" s="53" t="s">
        <v>51</v>
      </c>
    </row>
    <row r="78" spans="1:8" x14ac:dyDescent="0.25">
      <c r="A78" s="54" t="s">
        <v>39</v>
      </c>
      <c r="B78" s="49" t="s">
        <v>149</v>
      </c>
      <c r="C78" s="49" t="s">
        <v>42</v>
      </c>
      <c r="D78" s="67">
        <v>205000</v>
      </c>
      <c r="E78" s="49" t="s">
        <v>40</v>
      </c>
      <c r="F78" s="51">
        <v>42938</v>
      </c>
      <c r="G78" s="49">
        <f t="shared" si="1"/>
        <v>7</v>
      </c>
      <c r="H78" s="55">
        <f>COUNTIF(G53:G96,"9")</f>
        <v>0</v>
      </c>
    </row>
    <row r="79" spans="1:8" x14ac:dyDescent="0.25">
      <c r="A79" s="52" t="s">
        <v>35</v>
      </c>
      <c r="B79" s="49" t="s">
        <v>149</v>
      </c>
      <c r="C79" s="46" t="s">
        <v>36</v>
      </c>
      <c r="D79" s="68">
        <v>845000</v>
      </c>
      <c r="E79" s="46" t="s">
        <v>72</v>
      </c>
      <c r="F79" s="48">
        <v>42944</v>
      </c>
      <c r="G79" s="46">
        <f t="shared" si="1"/>
        <v>7</v>
      </c>
      <c r="H79" s="53"/>
    </row>
    <row r="80" spans="1:8" x14ac:dyDescent="0.25">
      <c r="A80" s="54" t="s">
        <v>39</v>
      </c>
      <c r="B80" s="49" t="s">
        <v>149</v>
      </c>
      <c r="C80" s="49" t="s">
        <v>66</v>
      </c>
      <c r="D80" s="67">
        <v>247500</v>
      </c>
      <c r="E80" s="49" t="s">
        <v>64</v>
      </c>
      <c r="F80" s="51">
        <v>42929</v>
      </c>
      <c r="G80" s="49">
        <f t="shared" si="1"/>
        <v>7</v>
      </c>
      <c r="H80" s="55" t="s">
        <v>52</v>
      </c>
    </row>
    <row r="81" spans="1:10" x14ac:dyDescent="0.25">
      <c r="A81" s="52" t="s">
        <v>35</v>
      </c>
      <c r="B81" s="49" t="s">
        <v>149</v>
      </c>
      <c r="C81" s="46" t="s">
        <v>42</v>
      </c>
      <c r="D81" s="68">
        <v>245000</v>
      </c>
      <c r="E81" s="46" t="s">
        <v>72</v>
      </c>
      <c r="F81" s="48">
        <v>42928</v>
      </c>
      <c r="G81" s="46">
        <f t="shared" si="1"/>
        <v>7</v>
      </c>
      <c r="H81" s="53">
        <f>COUNTIF(G53:G96,"10")</f>
        <v>4</v>
      </c>
    </row>
    <row r="82" spans="1:10" x14ac:dyDescent="0.25">
      <c r="A82" s="54" t="s">
        <v>35</v>
      </c>
      <c r="B82" s="49" t="s">
        <v>149</v>
      </c>
      <c r="C82" s="49" t="s">
        <v>42</v>
      </c>
      <c r="D82" s="67">
        <v>315000</v>
      </c>
      <c r="E82" s="49" t="s">
        <v>23</v>
      </c>
      <c r="F82" s="51">
        <v>42959</v>
      </c>
      <c r="G82" s="49">
        <f t="shared" si="1"/>
        <v>8</v>
      </c>
      <c r="H82" s="55"/>
      <c r="J82" s="156"/>
    </row>
    <row r="83" spans="1:10" x14ac:dyDescent="0.25">
      <c r="A83" s="52" t="s">
        <v>35</v>
      </c>
      <c r="B83" s="49" t="s">
        <v>149</v>
      </c>
      <c r="C83" s="46" t="s">
        <v>42</v>
      </c>
      <c r="D83" s="68">
        <v>249000</v>
      </c>
      <c r="E83" s="46" t="s">
        <v>72</v>
      </c>
      <c r="F83" s="48">
        <v>42961</v>
      </c>
      <c r="G83" s="46">
        <f t="shared" si="1"/>
        <v>8</v>
      </c>
      <c r="H83" s="53" t="s">
        <v>53</v>
      </c>
    </row>
    <row r="84" spans="1:10" x14ac:dyDescent="0.25">
      <c r="A84" s="54" t="s">
        <v>39</v>
      </c>
      <c r="B84" s="49" t="s">
        <v>149</v>
      </c>
      <c r="C84" s="49" t="s">
        <v>42</v>
      </c>
      <c r="D84" s="67">
        <v>85000</v>
      </c>
      <c r="E84" s="49" t="s">
        <v>10</v>
      </c>
      <c r="F84" s="51">
        <v>42941</v>
      </c>
      <c r="G84" s="49">
        <f t="shared" si="1"/>
        <v>7</v>
      </c>
      <c r="H84" s="55">
        <f>COUNTIF(G53:G96,"11")</f>
        <v>1</v>
      </c>
    </row>
    <row r="85" spans="1:10" x14ac:dyDescent="0.25">
      <c r="A85" s="52" t="s">
        <v>39</v>
      </c>
      <c r="B85" s="49" t="s">
        <v>149</v>
      </c>
      <c r="C85" s="46" t="s">
        <v>42</v>
      </c>
      <c r="D85" s="68">
        <v>330000</v>
      </c>
      <c r="E85" s="46" t="s">
        <v>72</v>
      </c>
      <c r="F85" s="48">
        <v>43015</v>
      </c>
      <c r="G85" s="46">
        <f t="shared" si="1"/>
        <v>10</v>
      </c>
      <c r="H85" s="53"/>
    </row>
    <row r="86" spans="1:10" x14ac:dyDescent="0.25">
      <c r="A86" s="54" t="s">
        <v>45</v>
      </c>
      <c r="B86" s="49" t="s">
        <v>149</v>
      </c>
      <c r="C86" s="49" t="s">
        <v>42</v>
      </c>
      <c r="D86" s="67">
        <v>158100</v>
      </c>
      <c r="E86" s="49" t="s">
        <v>71</v>
      </c>
      <c r="F86" s="51">
        <v>43009</v>
      </c>
      <c r="G86" s="49">
        <f t="shared" si="1"/>
        <v>10</v>
      </c>
      <c r="H86" s="55" t="s">
        <v>54</v>
      </c>
    </row>
    <row r="87" spans="1:10" x14ac:dyDescent="0.25">
      <c r="A87" s="52" t="s">
        <v>35</v>
      </c>
      <c r="B87" s="49" t="s">
        <v>149</v>
      </c>
      <c r="C87" s="46" t="s">
        <v>42</v>
      </c>
      <c r="D87" s="68">
        <v>310000</v>
      </c>
      <c r="E87" s="46" t="s">
        <v>72</v>
      </c>
      <c r="F87" s="48">
        <v>43011</v>
      </c>
      <c r="G87" s="46">
        <f t="shared" si="1"/>
        <v>10</v>
      </c>
      <c r="H87" s="53">
        <f>COUNTIF(G53:G96,"12")</f>
        <v>1</v>
      </c>
    </row>
    <row r="88" spans="1:10" x14ac:dyDescent="0.25">
      <c r="A88" s="54" t="s">
        <v>39</v>
      </c>
      <c r="B88" s="49" t="s">
        <v>149</v>
      </c>
      <c r="C88" s="49" t="s">
        <v>66</v>
      </c>
      <c r="D88" s="67">
        <v>355000</v>
      </c>
      <c r="E88" s="49" t="s">
        <v>40</v>
      </c>
      <c r="F88" s="51">
        <v>43033</v>
      </c>
      <c r="G88" s="49">
        <f t="shared" si="1"/>
        <v>10</v>
      </c>
      <c r="H88" s="55"/>
    </row>
    <row r="89" spans="1:10" x14ac:dyDescent="0.25">
      <c r="A89" s="52" t="s">
        <v>69</v>
      </c>
      <c r="B89" s="49" t="s">
        <v>149</v>
      </c>
      <c r="C89" s="46" t="s">
        <v>42</v>
      </c>
      <c r="D89" s="68">
        <v>325000</v>
      </c>
      <c r="E89" s="46" t="s">
        <v>40</v>
      </c>
      <c r="F89" s="48">
        <v>43052</v>
      </c>
      <c r="G89" s="46">
        <f t="shared" si="1"/>
        <v>11</v>
      </c>
      <c r="H89" s="53"/>
    </row>
    <row r="90" spans="1:10" x14ac:dyDescent="0.25">
      <c r="A90" s="54" t="s">
        <v>39</v>
      </c>
      <c r="B90" s="49" t="s">
        <v>149</v>
      </c>
      <c r="C90" s="49" t="s">
        <v>36</v>
      </c>
      <c r="D90" s="67">
        <v>590000</v>
      </c>
      <c r="E90" s="49" t="s">
        <v>40</v>
      </c>
      <c r="F90" s="51">
        <v>43085</v>
      </c>
      <c r="G90" s="49">
        <f t="shared" si="1"/>
        <v>12</v>
      </c>
      <c r="H90" s="55"/>
    </row>
    <row r="91" spans="1:10" x14ac:dyDescent="0.25">
      <c r="A91" s="52"/>
      <c r="B91" s="46"/>
      <c r="C91" s="46"/>
      <c r="D91" s="47"/>
      <c r="E91" s="46"/>
      <c r="F91" s="48"/>
      <c r="G91" s="46"/>
      <c r="H91" s="53"/>
    </row>
    <row r="92" spans="1:10" x14ac:dyDescent="0.25">
      <c r="A92" s="54"/>
      <c r="B92" s="49"/>
      <c r="C92" s="49"/>
      <c r="D92" s="50"/>
      <c r="E92" s="49"/>
      <c r="F92" s="51"/>
      <c r="G92" s="49"/>
      <c r="H92" s="55"/>
    </row>
    <row r="93" spans="1:10" x14ac:dyDescent="0.25">
      <c r="A93" s="52"/>
      <c r="B93" s="46"/>
      <c r="C93" s="46"/>
      <c r="D93" s="47"/>
      <c r="E93" s="46"/>
      <c r="F93" s="48"/>
      <c r="G93" s="46"/>
      <c r="H93" s="53"/>
    </row>
    <row r="94" spans="1:10" x14ac:dyDescent="0.25">
      <c r="A94" s="54"/>
      <c r="B94" s="49"/>
      <c r="C94" s="49"/>
      <c r="D94" s="50"/>
      <c r="E94" s="49"/>
      <c r="F94" s="51"/>
      <c r="G94" s="49"/>
      <c r="H94" s="55"/>
    </row>
    <row r="95" spans="1:10" x14ac:dyDescent="0.25">
      <c r="A95" s="52"/>
      <c r="B95" s="46"/>
      <c r="C95" s="46"/>
      <c r="D95" s="47"/>
      <c r="E95" s="46"/>
      <c r="F95" s="48"/>
      <c r="G95" s="46"/>
      <c r="H95" s="53"/>
    </row>
    <row r="96" spans="1:10" x14ac:dyDescent="0.25">
      <c r="A96" s="54"/>
      <c r="B96" s="49"/>
      <c r="C96" s="49"/>
      <c r="D96" s="50"/>
      <c r="E96" s="49"/>
      <c r="F96" s="51"/>
      <c r="G96" s="49"/>
      <c r="H96" s="55"/>
    </row>
    <row r="97" spans="1:10" ht="27.75" customHeight="1" x14ac:dyDescent="0.35">
      <c r="A97" s="425"/>
      <c r="B97" s="426"/>
      <c r="C97" s="449" t="s">
        <v>55</v>
      </c>
      <c r="D97" s="450"/>
      <c r="E97" s="58" t="s">
        <v>56</v>
      </c>
      <c r="F97" s="451" t="s">
        <v>57</v>
      </c>
      <c r="G97" s="452"/>
      <c r="H97" s="453"/>
    </row>
    <row r="98" spans="1:10" ht="27.75" customHeight="1" x14ac:dyDescent="0.35">
      <c r="A98" s="410" t="s">
        <v>58</v>
      </c>
      <c r="B98" s="411"/>
      <c r="C98" s="435">
        <f>COUNTIF(C53:C96,"Appartamento")</f>
        <v>24</v>
      </c>
      <c r="D98" s="436"/>
      <c r="E98" s="57">
        <f>COUNTIF(C53:C96,"Villa")</f>
        <v>12</v>
      </c>
      <c r="F98" s="437">
        <f>COUNTIF(C53:C96,"Terreno")+COUNTIF(C53:C96,"Rustico")</f>
        <v>2</v>
      </c>
      <c r="G98" s="438"/>
      <c r="H98" s="439"/>
    </row>
    <row r="99" spans="1:10" ht="27.75" customHeight="1" x14ac:dyDescent="0.35">
      <c r="A99" s="415" t="s">
        <v>59</v>
      </c>
      <c r="B99" s="416"/>
      <c r="C99" s="417"/>
      <c r="D99" s="417"/>
      <c r="E99" s="56"/>
      <c r="F99" s="418"/>
      <c r="G99" s="418"/>
      <c r="H99" s="419"/>
    </row>
    <row r="100" spans="1:10" ht="33.950000000000003" customHeight="1" x14ac:dyDescent="0.25">
      <c r="A100" s="420" t="s">
        <v>74</v>
      </c>
      <c r="B100" s="421"/>
      <c r="C100" s="421"/>
      <c r="D100" s="421"/>
      <c r="E100" s="421"/>
      <c r="F100" s="421"/>
      <c r="G100" s="421"/>
      <c r="H100" s="422"/>
      <c r="I100" s="44"/>
      <c r="J100" s="44"/>
    </row>
    <row r="101" spans="1:10" ht="33.950000000000003" customHeight="1" x14ac:dyDescent="0.25">
      <c r="A101" s="64" t="s">
        <v>29</v>
      </c>
      <c r="B101" s="65" t="s">
        <v>30</v>
      </c>
      <c r="C101" s="65" t="s">
        <v>31</v>
      </c>
      <c r="D101" s="65" t="s">
        <v>32</v>
      </c>
      <c r="E101" s="65" t="s">
        <v>33</v>
      </c>
      <c r="F101" s="65" t="s">
        <v>34</v>
      </c>
      <c r="G101" s="423"/>
      <c r="H101" s="424"/>
      <c r="I101" s="44"/>
      <c r="J101" s="44"/>
    </row>
    <row r="102" spans="1:10" x14ac:dyDescent="0.25">
      <c r="A102" s="59" t="s">
        <v>39</v>
      </c>
      <c r="B102" s="60" t="s">
        <v>149</v>
      </c>
      <c r="C102" s="60" t="s">
        <v>42</v>
      </c>
      <c r="D102" s="66">
        <v>180000</v>
      </c>
      <c r="E102" s="60" t="s">
        <v>40</v>
      </c>
      <c r="F102" s="62">
        <v>43147</v>
      </c>
      <c r="G102" s="60">
        <f>MONTH(F102)</f>
        <v>2</v>
      </c>
      <c r="H102" s="63" t="s">
        <v>38</v>
      </c>
    </row>
    <row r="103" spans="1:10" x14ac:dyDescent="0.25">
      <c r="A103" s="54" t="s">
        <v>39</v>
      </c>
      <c r="B103" s="49" t="s">
        <v>149</v>
      </c>
      <c r="C103" s="49" t="s">
        <v>36</v>
      </c>
      <c r="D103" s="67">
        <v>1080000</v>
      </c>
      <c r="E103" s="49" t="s">
        <v>72</v>
      </c>
      <c r="F103" s="51">
        <v>43154</v>
      </c>
      <c r="G103" s="49">
        <f>MONTH(F103)</f>
        <v>2</v>
      </c>
      <c r="H103" s="55">
        <f>COUNTIF(G102:G145,"1")</f>
        <v>0</v>
      </c>
    </row>
    <row r="104" spans="1:10" x14ac:dyDescent="0.25">
      <c r="A104" s="52" t="s">
        <v>35</v>
      </c>
      <c r="B104" s="49" t="s">
        <v>149</v>
      </c>
      <c r="C104" s="46" t="s">
        <v>36</v>
      </c>
      <c r="D104" s="68">
        <v>600000</v>
      </c>
      <c r="E104" s="46" t="s">
        <v>75</v>
      </c>
      <c r="F104" s="48">
        <v>43147</v>
      </c>
      <c r="G104" s="46">
        <f t="shared" ref="G104:G135" si="2">MONTH(F104)</f>
        <v>2</v>
      </c>
      <c r="H104" s="53"/>
    </row>
    <row r="105" spans="1:10" x14ac:dyDescent="0.25">
      <c r="A105" s="54" t="s">
        <v>35</v>
      </c>
      <c r="B105" s="49" t="s">
        <v>149</v>
      </c>
      <c r="C105" s="49" t="s">
        <v>42</v>
      </c>
      <c r="D105" s="67">
        <v>320000</v>
      </c>
      <c r="E105" s="49" t="s">
        <v>75</v>
      </c>
      <c r="F105" s="51">
        <v>43159</v>
      </c>
      <c r="G105" s="49">
        <f t="shared" si="2"/>
        <v>2</v>
      </c>
      <c r="H105" s="55" t="s">
        <v>41</v>
      </c>
    </row>
    <row r="106" spans="1:10" x14ac:dyDescent="0.25">
      <c r="A106" s="52" t="s">
        <v>35</v>
      </c>
      <c r="B106" s="49" t="s">
        <v>149</v>
      </c>
      <c r="C106" s="46" t="s">
        <v>36</v>
      </c>
      <c r="D106" s="68">
        <v>720000</v>
      </c>
      <c r="E106" s="46" t="s">
        <v>40</v>
      </c>
      <c r="F106" s="48">
        <v>43177</v>
      </c>
      <c r="G106" s="46">
        <f t="shared" si="2"/>
        <v>3</v>
      </c>
      <c r="H106" s="53">
        <f>COUNTIF(G102:G145,"2")</f>
        <v>5</v>
      </c>
    </row>
    <row r="107" spans="1:10" x14ac:dyDescent="0.25">
      <c r="A107" s="54" t="s">
        <v>39</v>
      </c>
      <c r="B107" s="49" t="s">
        <v>149</v>
      </c>
      <c r="C107" s="49" t="s">
        <v>42</v>
      </c>
      <c r="D107" s="67">
        <v>220000</v>
      </c>
      <c r="E107" s="49" t="s">
        <v>10</v>
      </c>
      <c r="F107" s="51">
        <v>43159</v>
      </c>
      <c r="G107" s="49">
        <f t="shared" si="2"/>
        <v>2</v>
      </c>
      <c r="H107" s="55"/>
    </row>
    <row r="108" spans="1:10" x14ac:dyDescent="0.25">
      <c r="A108" s="52" t="s">
        <v>39</v>
      </c>
      <c r="B108" s="49" t="s">
        <v>149</v>
      </c>
      <c r="C108" s="46" t="s">
        <v>36</v>
      </c>
      <c r="D108" s="68">
        <v>825000</v>
      </c>
      <c r="E108" s="46" t="s">
        <v>10</v>
      </c>
      <c r="F108" s="48">
        <v>43164</v>
      </c>
      <c r="G108" s="46">
        <f t="shared" si="2"/>
        <v>3</v>
      </c>
      <c r="H108" s="53" t="s">
        <v>44</v>
      </c>
      <c r="J108" s="156"/>
    </row>
    <row r="109" spans="1:10" x14ac:dyDescent="0.25">
      <c r="A109" s="54" t="s">
        <v>35</v>
      </c>
      <c r="B109" s="49" t="s">
        <v>149</v>
      </c>
      <c r="C109" s="49" t="s">
        <v>42</v>
      </c>
      <c r="D109" s="67">
        <v>330000</v>
      </c>
      <c r="E109" s="49" t="s">
        <v>72</v>
      </c>
      <c r="F109" s="51">
        <v>43182</v>
      </c>
      <c r="G109" s="49">
        <f t="shared" si="2"/>
        <v>3</v>
      </c>
      <c r="H109" s="55">
        <f>COUNTIF(G102:G145,"3")</f>
        <v>3</v>
      </c>
    </row>
    <row r="110" spans="1:10" x14ac:dyDescent="0.25">
      <c r="A110" s="52" t="s">
        <v>35</v>
      </c>
      <c r="B110" s="49" t="s">
        <v>149</v>
      </c>
      <c r="C110" s="46" t="s">
        <v>42</v>
      </c>
      <c r="D110" s="68">
        <v>505000</v>
      </c>
      <c r="E110" s="46" t="s">
        <v>9</v>
      </c>
      <c r="F110" s="48">
        <v>43195</v>
      </c>
      <c r="G110" s="46">
        <f t="shared" si="2"/>
        <v>4</v>
      </c>
      <c r="H110" s="53"/>
    </row>
    <row r="111" spans="1:10" x14ac:dyDescent="0.25">
      <c r="A111" s="54" t="s">
        <v>39</v>
      </c>
      <c r="B111" s="49" t="s">
        <v>149</v>
      </c>
      <c r="C111" s="49" t="s">
        <v>42</v>
      </c>
      <c r="D111" s="67">
        <v>470000</v>
      </c>
      <c r="E111" s="49" t="s">
        <v>40</v>
      </c>
      <c r="F111" s="51">
        <v>43211</v>
      </c>
      <c r="G111" s="49">
        <f t="shared" si="2"/>
        <v>4</v>
      </c>
      <c r="H111" s="55" t="s">
        <v>46</v>
      </c>
    </row>
    <row r="112" spans="1:10" x14ac:dyDescent="0.25">
      <c r="A112" s="52" t="s">
        <v>39</v>
      </c>
      <c r="B112" s="49" t="s">
        <v>149</v>
      </c>
      <c r="C112" s="46" t="s">
        <v>42</v>
      </c>
      <c r="D112" s="68">
        <v>410000</v>
      </c>
      <c r="E112" s="46" t="s">
        <v>40</v>
      </c>
      <c r="F112" s="48">
        <v>43211</v>
      </c>
      <c r="G112" s="46">
        <f t="shared" si="2"/>
        <v>4</v>
      </c>
      <c r="H112" s="53">
        <f>COUNTIF(G102:G145,"4")</f>
        <v>4</v>
      </c>
    </row>
    <row r="113" spans="1:8" x14ac:dyDescent="0.25">
      <c r="A113" s="54" t="s">
        <v>39</v>
      </c>
      <c r="B113" s="49" t="s">
        <v>149</v>
      </c>
      <c r="C113" s="49" t="s">
        <v>42</v>
      </c>
      <c r="D113" s="67">
        <v>178000</v>
      </c>
      <c r="E113" s="49" t="s">
        <v>64</v>
      </c>
      <c r="F113" s="51">
        <v>43210</v>
      </c>
      <c r="G113" s="49">
        <f t="shared" si="2"/>
        <v>4</v>
      </c>
      <c r="H113" s="55"/>
    </row>
    <row r="114" spans="1:8" x14ac:dyDescent="0.25">
      <c r="A114" s="52" t="s">
        <v>35</v>
      </c>
      <c r="B114" s="49" t="s">
        <v>149</v>
      </c>
      <c r="C114" s="46" t="s">
        <v>42</v>
      </c>
      <c r="D114" s="68">
        <v>210000</v>
      </c>
      <c r="E114" s="46" t="s">
        <v>40</v>
      </c>
      <c r="F114" s="48">
        <v>43231</v>
      </c>
      <c r="G114" s="46">
        <f t="shared" si="2"/>
        <v>5</v>
      </c>
      <c r="H114" s="53" t="s">
        <v>47</v>
      </c>
    </row>
    <row r="115" spans="1:8" x14ac:dyDescent="0.25">
      <c r="A115" s="54" t="s">
        <v>39</v>
      </c>
      <c r="B115" s="49" t="s">
        <v>149</v>
      </c>
      <c r="C115" s="49" t="s">
        <v>42</v>
      </c>
      <c r="D115" s="67">
        <v>300000</v>
      </c>
      <c r="E115" s="49" t="s">
        <v>40</v>
      </c>
      <c r="F115" s="51">
        <v>43224</v>
      </c>
      <c r="G115" s="49">
        <f t="shared" si="2"/>
        <v>5</v>
      </c>
      <c r="H115" s="55">
        <f>COUNTIF(G102:G145,"5")</f>
        <v>4</v>
      </c>
    </row>
    <row r="116" spans="1:8" x14ac:dyDescent="0.25">
      <c r="A116" s="52" t="s">
        <v>35</v>
      </c>
      <c r="B116" s="49" t="s">
        <v>149</v>
      </c>
      <c r="C116" s="46" t="s">
        <v>42</v>
      </c>
      <c r="D116" s="68">
        <v>500000</v>
      </c>
      <c r="E116" s="46" t="s">
        <v>40</v>
      </c>
      <c r="F116" s="48">
        <v>43231</v>
      </c>
      <c r="G116" s="46">
        <f t="shared" si="2"/>
        <v>5</v>
      </c>
      <c r="H116" s="53"/>
    </row>
    <row r="117" spans="1:8" x14ac:dyDescent="0.25">
      <c r="A117" s="54" t="s">
        <v>35</v>
      </c>
      <c r="B117" s="49" t="s">
        <v>149</v>
      </c>
      <c r="C117" s="49" t="s">
        <v>36</v>
      </c>
      <c r="D117" s="67">
        <v>415000</v>
      </c>
      <c r="E117" s="49" t="s">
        <v>37</v>
      </c>
      <c r="F117" s="51">
        <v>43229</v>
      </c>
      <c r="G117" s="49">
        <f t="shared" si="2"/>
        <v>5</v>
      </c>
      <c r="H117" s="55" t="s">
        <v>48</v>
      </c>
    </row>
    <row r="118" spans="1:8" x14ac:dyDescent="0.25">
      <c r="A118" s="52" t="s">
        <v>39</v>
      </c>
      <c r="B118" s="49" t="s">
        <v>149</v>
      </c>
      <c r="C118" s="46" t="s">
        <v>36</v>
      </c>
      <c r="D118" s="68">
        <v>1435000</v>
      </c>
      <c r="E118" s="46" t="s">
        <v>40</v>
      </c>
      <c r="F118" s="48">
        <v>43263</v>
      </c>
      <c r="G118" s="46">
        <f t="shared" si="2"/>
        <v>6</v>
      </c>
      <c r="H118" s="53">
        <f>COUNTIF(G102:G145,"6")</f>
        <v>2</v>
      </c>
    </row>
    <row r="119" spans="1:8" x14ac:dyDescent="0.25">
      <c r="A119" s="54" t="s">
        <v>35</v>
      </c>
      <c r="B119" s="49" t="s">
        <v>149</v>
      </c>
      <c r="C119" s="49" t="s">
        <v>42</v>
      </c>
      <c r="D119" s="67">
        <v>243000</v>
      </c>
      <c r="E119" s="49" t="s">
        <v>40</v>
      </c>
      <c r="F119" s="51">
        <v>43258</v>
      </c>
      <c r="G119" s="49">
        <f t="shared" si="2"/>
        <v>6</v>
      </c>
      <c r="H119" s="55"/>
    </row>
    <row r="120" spans="1:8" x14ac:dyDescent="0.25">
      <c r="A120" s="52" t="s">
        <v>39</v>
      </c>
      <c r="B120" s="49" t="s">
        <v>149</v>
      </c>
      <c r="C120" s="46" t="s">
        <v>42</v>
      </c>
      <c r="D120" s="68">
        <v>204000</v>
      </c>
      <c r="E120" s="46" t="s">
        <v>40</v>
      </c>
      <c r="F120" s="48">
        <v>43335</v>
      </c>
      <c r="G120" s="46">
        <f t="shared" si="2"/>
        <v>8</v>
      </c>
      <c r="H120" s="53" t="s">
        <v>49</v>
      </c>
    </row>
    <row r="121" spans="1:8" x14ac:dyDescent="0.25">
      <c r="A121" s="54" t="s">
        <v>35</v>
      </c>
      <c r="B121" s="49" t="s">
        <v>149</v>
      </c>
      <c r="C121" s="49" t="s">
        <v>36</v>
      </c>
      <c r="D121" s="67">
        <v>1020000</v>
      </c>
      <c r="E121" s="49" t="s">
        <v>76</v>
      </c>
      <c r="F121" s="51">
        <v>43340</v>
      </c>
      <c r="G121" s="49">
        <f t="shared" si="2"/>
        <v>8</v>
      </c>
      <c r="H121" s="55">
        <f>COUNTIF(G102:G145,"7")</f>
        <v>1</v>
      </c>
    </row>
    <row r="122" spans="1:8" x14ac:dyDescent="0.25">
      <c r="A122" s="52" t="s">
        <v>35</v>
      </c>
      <c r="B122" s="49" t="s">
        <v>149</v>
      </c>
      <c r="C122" s="46" t="s">
        <v>42</v>
      </c>
      <c r="D122" s="68">
        <v>450000</v>
      </c>
      <c r="E122" s="46" t="s">
        <v>72</v>
      </c>
      <c r="F122" s="48">
        <v>43347</v>
      </c>
      <c r="G122" s="46">
        <f t="shared" si="2"/>
        <v>9</v>
      </c>
      <c r="H122" s="53"/>
    </row>
    <row r="123" spans="1:8" x14ac:dyDescent="0.25">
      <c r="A123" s="54" t="s">
        <v>35</v>
      </c>
      <c r="B123" s="49" t="s">
        <v>149</v>
      </c>
      <c r="C123" s="49" t="s">
        <v>42</v>
      </c>
      <c r="D123" s="67">
        <v>240000</v>
      </c>
      <c r="E123" s="49" t="s">
        <v>77</v>
      </c>
      <c r="F123" s="51">
        <v>43369</v>
      </c>
      <c r="G123" s="49">
        <f t="shared" si="2"/>
        <v>9</v>
      </c>
      <c r="H123" s="55" t="s">
        <v>50</v>
      </c>
    </row>
    <row r="124" spans="1:8" x14ac:dyDescent="0.25">
      <c r="A124" s="52" t="s">
        <v>39</v>
      </c>
      <c r="B124" s="49" t="s">
        <v>149</v>
      </c>
      <c r="C124" s="46" t="s">
        <v>42</v>
      </c>
      <c r="D124" s="68">
        <v>290000</v>
      </c>
      <c r="E124" s="46" t="s">
        <v>40</v>
      </c>
      <c r="F124" s="48">
        <v>43379</v>
      </c>
      <c r="G124" s="46">
        <f t="shared" si="2"/>
        <v>10</v>
      </c>
      <c r="H124" s="53">
        <f>COUNTIF(G102:G145,"8")</f>
        <v>2</v>
      </c>
    </row>
    <row r="125" spans="1:8" x14ac:dyDescent="0.25">
      <c r="A125" s="54" t="s">
        <v>35</v>
      </c>
      <c r="B125" s="49" t="s">
        <v>149</v>
      </c>
      <c r="C125" s="49" t="s">
        <v>42</v>
      </c>
      <c r="D125" s="67">
        <v>722000</v>
      </c>
      <c r="E125" s="49" t="s">
        <v>72</v>
      </c>
      <c r="F125" s="51">
        <v>43291</v>
      </c>
      <c r="G125" s="49">
        <f t="shared" si="2"/>
        <v>7</v>
      </c>
      <c r="H125" s="55"/>
    </row>
    <row r="126" spans="1:8" x14ac:dyDescent="0.25">
      <c r="A126" s="52" t="s">
        <v>35</v>
      </c>
      <c r="B126" s="49" t="s">
        <v>149</v>
      </c>
      <c r="C126" s="46" t="s">
        <v>42</v>
      </c>
      <c r="D126" s="68">
        <v>630000</v>
      </c>
      <c r="E126" s="46" t="s">
        <v>64</v>
      </c>
      <c r="F126" s="48">
        <v>43368</v>
      </c>
      <c r="G126" s="46">
        <f t="shared" si="2"/>
        <v>9</v>
      </c>
      <c r="H126" s="53" t="s">
        <v>51</v>
      </c>
    </row>
    <row r="127" spans="1:8" x14ac:dyDescent="0.25">
      <c r="A127" s="54" t="s">
        <v>35</v>
      </c>
      <c r="B127" s="49" t="s">
        <v>149</v>
      </c>
      <c r="C127" s="49" t="s">
        <v>42</v>
      </c>
      <c r="D127" s="67">
        <v>585000</v>
      </c>
      <c r="E127" s="49" t="s">
        <v>77</v>
      </c>
      <c r="F127" s="51">
        <v>43383</v>
      </c>
      <c r="G127" s="49">
        <f t="shared" si="2"/>
        <v>10</v>
      </c>
      <c r="H127" s="55">
        <f>COUNTIF(G102:G145,"9")</f>
        <v>3</v>
      </c>
    </row>
    <row r="128" spans="1:8" x14ac:dyDescent="0.25">
      <c r="A128" s="52" t="s">
        <v>39</v>
      </c>
      <c r="B128" s="49" t="s">
        <v>149</v>
      </c>
      <c r="C128" s="46" t="s">
        <v>42</v>
      </c>
      <c r="D128" s="68">
        <v>220000</v>
      </c>
      <c r="E128" s="46" t="s">
        <v>10</v>
      </c>
      <c r="F128" s="48">
        <v>43389</v>
      </c>
      <c r="G128" s="46">
        <f t="shared" si="2"/>
        <v>10</v>
      </c>
      <c r="H128" s="53"/>
    </row>
    <row r="129" spans="1:8" x14ac:dyDescent="0.25">
      <c r="A129" s="54" t="s">
        <v>69</v>
      </c>
      <c r="B129" s="49" t="s">
        <v>149</v>
      </c>
      <c r="C129" s="49" t="s">
        <v>42</v>
      </c>
      <c r="D129" s="67">
        <v>160000</v>
      </c>
      <c r="E129" s="49" t="s">
        <v>10</v>
      </c>
      <c r="F129" s="51">
        <v>43391</v>
      </c>
      <c r="G129" s="49">
        <f t="shared" si="2"/>
        <v>10</v>
      </c>
      <c r="H129" s="55" t="s">
        <v>52</v>
      </c>
    </row>
    <row r="130" spans="1:8" x14ac:dyDescent="0.25">
      <c r="A130" s="52" t="s">
        <v>35</v>
      </c>
      <c r="B130" s="49" t="s">
        <v>149</v>
      </c>
      <c r="C130" s="46" t="s">
        <v>42</v>
      </c>
      <c r="D130" s="68">
        <v>590000</v>
      </c>
      <c r="E130" s="46" t="s">
        <v>75</v>
      </c>
      <c r="F130" s="48">
        <v>43386</v>
      </c>
      <c r="G130" s="46">
        <f t="shared" si="2"/>
        <v>10</v>
      </c>
      <c r="H130" s="53">
        <f>COUNTIF(G102:G145,"10")</f>
        <v>9</v>
      </c>
    </row>
    <row r="131" spans="1:8" x14ac:dyDescent="0.25">
      <c r="A131" s="54" t="s">
        <v>39</v>
      </c>
      <c r="B131" s="49" t="s">
        <v>149</v>
      </c>
      <c r="C131" s="49" t="s">
        <v>42</v>
      </c>
      <c r="D131" s="67">
        <v>220000</v>
      </c>
      <c r="E131" s="49" t="s">
        <v>64</v>
      </c>
      <c r="F131" s="51">
        <v>43393</v>
      </c>
      <c r="G131" s="49">
        <f t="shared" si="2"/>
        <v>10</v>
      </c>
      <c r="H131" s="55"/>
    </row>
    <row r="132" spans="1:8" x14ac:dyDescent="0.25">
      <c r="A132" s="52" t="s">
        <v>69</v>
      </c>
      <c r="B132" s="49" t="s">
        <v>149</v>
      </c>
      <c r="C132" s="46" t="s">
        <v>36</v>
      </c>
      <c r="D132" s="68">
        <v>1800000</v>
      </c>
      <c r="E132" s="46" t="s">
        <v>64</v>
      </c>
      <c r="F132" s="48">
        <v>43397</v>
      </c>
      <c r="G132" s="46">
        <f t="shared" si="2"/>
        <v>10</v>
      </c>
      <c r="H132" s="53" t="s">
        <v>53</v>
      </c>
    </row>
    <row r="133" spans="1:8" x14ac:dyDescent="0.25">
      <c r="A133" s="54" t="s">
        <v>35</v>
      </c>
      <c r="B133" s="49" t="s">
        <v>149</v>
      </c>
      <c r="C133" s="49" t="s">
        <v>36</v>
      </c>
      <c r="D133" s="67">
        <v>875000</v>
      </c>
      <c r="E133" s="49" t="s">
        <v>75</v>
      </c>
      <c r="F133" s="51">
        <v>43399</v>
      </c>
      <c r="G133" s="49">
        <f t="shared" si="2"/>
        <v>10</v>
      </c>
      <c r="H133" s="55">
        <f>COUNTIF(G102:G145,"11")</f>
        <v>1</v>
      </c>
    </row>
    <row r="134" spans="1:8" x14ac:dyDescent="0.25">
      <c r="A134" s="52" t="s">
        <v>39</v>
      </c>
      <c r="B134" s="49" t="s">
        <v>149</v>
      </c>
      <c r="C134" s="46" t="s">
        <v>42</v>
      </c>
      <c r="D134" s="68">
        <v>195000</v>
      </c>
      <c r="E134" s="46" t="s">
        <v>72</v>
      </c>
      <c r="F134" s="48">
        <v>43404</v>
      </c>
      <c r="G134" s="46">
        <f t="shared" si="2"/>
        <v>10</v>
      </c>
      <c r="H134" s="53"/>
    </row>
    <row r="135" spans="1:8" x14ac:dyDescent="0.25">
      <c r="A135" s="54" t="s">
        <v>35</v>
      </c>
      <c r="B135" s="49" t="s">
        <v>149</v>
      </c>
      <c r="C135" s="49" t="s">
        <v>36</v>
      </c>
      <c r="D135" s="67">
        <v>1700000</v>
      </c>
      <c r="E135" s="49" t="s">
        <v>40</v>
      </c>
      <c r="F135" s="51">
        <v>43412</v>
      </c>
      <c r="G135" s="49">
        <f t="shared" si="2"/>
        <v>11</v>
      </c>
      <c r="H135" s="55" t="s">
        <v>54</v>
      </c>
    </row>
    <row r="136" spans="1:8" x14ac:dyDescent="0.25">
      <c r="A136" s="52"/>
      <c r="B136" s="46"/>
      <c r="C136" s="46"/>
      <c r="D136" s="47"/>
      <c r="E136" s="46"/>
      <c r="F136" s="48"/>
      <c r="G136" s="46"/>
      <c r="H136" s="53">
        <f>COUNTIF(G102:G145,"12")</f>
        <v>0</v>
      </c>
    </row>
    <row r="137" spans="1:8" x14ac:dyDescent="0.25">
      <c r="A137" s="54"/>
      <c r="B137" s="49"/>
      <c r="C137" s="49"/>
      <c r="D137" s="50"/>
      <c r="E137" s="49"/>
      <c r="F137" s="51"/>
      <c r="G137" s="49"/>
      <c r="H137" s="55"/>
    </row>
    <row r="138" spans="1:8" x14ac:dyDescent="0.25">
      <c r="A138" s="52"/>
      <c r="B138" s="46"/>
      <c r="C138" s="46"/>
      <c r="D138" s="47"/>
      <c r="E138" s="46"/>
      <c r="F138" s="48"/>
      <c r="G138" s="46"/>
      <c r="H138" s="53"/>
    </row>
    <row r="139" spans="1:8" x14ac:dyDescent="0.25">
      <c r="A139" s="54"/>
      <c r="B139" s="49"/>
      <c r="C139" s="49"/>
      <c r="D139" s="50"/>
      <c r="E139" s="49"/>
      <c r="F139" s="51"/>
      <c r="G139" s="49"/>
      <c r="H139" s="55"/>
    </row>
    <row r="140" spans="1:8" x14ac:dyDescent="0.25">
      <c r="A140" s="52"/>
      <c r="B140" s="46"/>
      <c r="C140" s="46"/>
      <c r="D140" s="47"/>
      <c r="E140" s="46"/>
      <c r="F140" s="48"/>
      <c r="G140" s="46"/>
      <c r="H140" s="53"/>
    </row>
    <row r="141" spans="1:8" x14ac:dyDescent="0.25">
      <c r="A141" s="54"/>
      <c r="B141" s="49"/>
      <c r="C141" s="49"/>
      <c r="D141" s="50"/>
      <c r="E141" s="49"/>
      <c r="F141" s="51"/>
      <c r="G141" s="49"/>
      <c r="H141" s="55"/>
    </row>
    <row r="142" spans="1:8" x14ac:dyDescent="0.25">
      <c r="A142" s="52"/>
      <c r="B142" s="46"/>
      <c r="C142" s="46"/>
      <c r="D142" s="47"/>
      <c r="E142" s="46"/>
      <c r="F142" s="48"/>
      <c r="G142" s="46"/>
      <c r="H142" s="53"/>
    </row>
    <row r="143" spans="1:8" x14ac:dyDescent="0.25">
      <c r="A143" s="54"/>
      <c r="B143" s="49"/>
      <c r="C143" s="49"/>
      <c r="D143" s="50"/>
      <c r="E143" s="49"/>
      <c r="F143" s="51"/>
      <c r="G143" s="49"/>
      <c r="H143" s="55"/>
    </row>
    <row r="144" spans="1:8" x14ac:dyDescent="0.25">
      <c r="A144" s="52"/>
      <c r="B144" s="46"/>
      <c r="C144" s="46"/>
      <c r="D144" s="47"/>
      <c r="E144" s="46"/>
      <c r="F144" s="48"/>
      <c r="G144" s="46"/>
      <c r="H144" s="53"/>
    </row>
    <row r="145" spans="1:10" x14ac:dyDescent="0.25">
      <c r="A145" s="54"/>
      <c r="B145" s="49"/>
      <c r="C145" s="49"/>
      <c r="D145" s="50"/>
      <c r="E145" s="49"/>
      <c r="F145" s="51"/>
      <c r="G145" s="49"/>
      <c r="H145" s="55"/>
    </row>
    <row r="146" spans="1:10" ht="27.75" customHeight="1" x14ac:dyDescent="0.35">
      <c r="A146" s="425"/>
      <c r="B146" s="426"/>
      <c r="C146" s="449" t="s">
        <v>55</v>
      </c>
      <c r="D146" s="450"/>
      <c r="E146" s="58" t="s">
        <v>56</v>
      </c>
      <c r="F146" s="451" t="s">
        <v>57</v>
      </c>
      <c r="G146" s="452"/>
      <c r="H146" s="453"/>
    </row>
    <row r="147" spans="1:10" ht="27.75" customHeight="1" x14ac:dyDescent="0.35">
      <c r="A147" s="410" t="s">
        <v>58</v>
      </c>
      <c r="B147" s="411"/>
      <c r="C147" s="435">
        <f>COUNTIF(C102:C145,"Appartamento")</f>
        <v>24</v>
      </c>
      <c r="D147" s="436"/>
      <c r="E147" s="57">
        <f>COUNTIF(C102:C145,"Villa")</f>
        <v>10</v>
      </c>
      <c r="F147" s="437">
        <f>COUNTIF(C102:C145,"Terreno")+COUNTIF(C102:C145,"Rustico")</f>
        <v>0</v>
      </c>
      <c r="G147" s="438"/>
      <c r="H147" s="439"/>
    </row>
    <row r="148" spans="1:10" ht="27.75" customHeight="1" x14ac:dyDescent="0.35">
      <c r="A148" s="415" t="s">
        <v>59</v>
      </c>
      <c r="B148" s="416"/>
      <c r="C148" s="417">
        <v>30</v>
      </c>
      <c r="D148" s="417"/>
      <c r="E148" s="56">
        <v>10</v>
      </c>
      <c r="F148" s="444">
        <v>0</v>
      </c>
      <c r="G148" s="445"/>
      <c r="H148" s="446"/>
    </row>
    <row r="150" spans="1:10" ht="33.950000000000003" customHeight="1" x14ac:dyDescent="0.25">
      <c r="A150" s="420" t="s">
        <v>78</v>
      </c>
      <c r="B150" s="421"/>
      <c r="C150" s="421"/>
      <c r="D150" s="421"/>
      <c r="E150" s="421"/>
      <c r="F150" s="421"/>
      <c r="G150" s="421"/>
      <c r="H150" s="422"/>
      <c r="I150" s="44"/>
      <c r="J150" s="44"/>
    </row>
    <row r="151" spans="1:10" ht="33.950000000000003" customHeight="1" x14ac:dyDescent="0.25">
      <c r="A151" s="64" t="s">
        <v>29</v>
      </c>
      <c r="B151" s="65" t="s">
        <v>30</v>
      </c>
      <c r="C151" s="65" t="s">
        <v>31</v>
      </c>
      <c r="D151" s="65" t="s">
        <v>32</v>
      </c>
      <c r="E151" s="65" t="s">
        <v>33</v>
      </c>
      <c r="F151" s="65" t="s">
        <v>34</v>
      </c>
      <c r="G151" s="423"/>
      <c r="H151" s="424"/>
      <c r="I151" s="44"/>
      <c r="J151" s="44"/>
    </row>
    <row r="152" spans="1:10" x14ac:dyDescent="0.25">
      <c r="A152" s="59" t="s">
        <v>39</v>
      </c>
      <c r="B152" s="60" t="s">
        <v>149</v>
      </c>
      <c r="C152" s="60" t="s">
        <v>42</v>
      </c>
      <c r="D152" s="66">
        <v>370000</v>
      </c>
      <c r="E152" s="60" t="s">
        <v>64</v>
      </c>
      <c r="F152" s="62">
        <v>43504</v>
      </c>
      <c r="G152" s="60">
        <f>MONTH(F152)</f>
        <v>2</v>
      </c>
      <c r="H152" s="63" t="s">
        <v>38</v>
      </c>
    </row>
    <row r="153" spans="1:10" x14ac:dyDescent="0.25">
      <c r="A153" s="54" t="s">
        <v>39</v>
      </c>
      <c r="B153" s="49" t="s">
        <v>149</v>
      </c>
      <c r="C153" s="49" t="s">
        <v>42</v>
      </c>
      <c r="D153" s="67">
        <v>310000</v>
      </c>
      <c r="E153" s="49" t="s">
        <v>10</v>
      </c>
      <c r="F153" s="51">
        <v>43504</v>
      </c>
      <c r="G153" s="49">
        <f>MONTH(F153)</f>
        <v>2</v>
      </c>
      <c r="H153" s="55">
        <f>COUNTIF(G152:G195,"1")</f>
        <v>0</v>
      </c>
    </row>
    <row r="154" spans="1:10" x14ac:dyDescent="0.25">
      <c r="A154" s="52" t="s">
        <v>35</v>
      </c>
      <c r="B154" s="49" t="s">
        <v>149</v>
      </c>
      <c r="C154" s="46" t="s">
        <v>42</v>
      </c>
      <c r="D154" s="68">
        <v>620000</v>
      </c>
      <c r="E154" s="46" t="s">
        <v>79</v>
      </c>
      <c r="F154" s="48">
        <v>43515</v>
      </c>
      <c r="G154" s="46">
        <f t="shared" ref="G154:G193" si="3">MONTH(F154)</f>
        <v>2</v>
      </c>
      <c r="H154" s="53"/>
    </row>
    <row r="155" spans="1:10" x14ac:dyDescent="0.25">
      <c r="A155" s="54" t="s">
        <v>35</v>
      </c>
      <c r="B155" s="49" t="s">
        <v>149</v>
      </c>
      <c r="C155" s="49" t="s">
        <v>42</v>
      </c>
      <c r="D155" s="67">
        <v>650000</v>
      </c>
      <c r="E155" s="49" t="s">
        <v>79</v>
      </c>
      <c r="F155" s="51">
        <v>43528</v>
      </c>
      <c r="G155" s="49">
        <f t="shared" si="3"/>
        <v>3</v>
      </c>
      <c r="H155" s="55" t="s">
        <v>41</v>
      </c>
    </row>
    <row r="156" spans="1:10" x14ac:dyDescent="0.25">
      <c r="A156" s="69"/>
      <c r="B156" s="49" t="s">
        <v>149</v>
      </c>
      <c r="C156" s="70"/>
      <c r="D156" s="73"/>
      <c r="E156" s="70" t="s">
        <v>79</v>
      </c>
      <c r="F156" s="72">
        <v>43526</v>
      </c>
      <c r="G156" s="46">
        <f t="shared" si="3"/>
        <v>3</v>
      </c>
      <c r="H156" s="53">
        <f>COUNTIF(G152:G195,"2")</f>
        <v>3</v>
      </c>
    </row>
    <row r="157" spans="1:10" x14ac:dyDescent="0.25">
      <c r="A157" s="54" t="s">
        <v>39</v>
      </c>
      <c r="B157" s="49" t="s">
        <v>149</v>
      </c>
      <c r="C157" s="49" t="s">
        <v>42</v>
      </c>
      <c r="D157" s="67">
        <v>650000</v>
      </c>
      <c r="E157" s="49" t="s">
        <v>71</v>
      </c>
      <c r="F157" s="51">
        <v>43533</v>
      </c>
      <c r="G157" s="49">
        <f t="shared" si="3"/>
        <v>3</v>
      </c>
      <c r="H157" s="55"/>
    </row>
    <row r="158" spans="1:10" x14ac:dyDescent="0.25">
      <c r="A158" s="69"/>
      <c r="B158" s="49" t="s">
        <v>149</v>
      </c>
      <c r="C158" s="70"/>
      <c r="D158" s="73"/>
      <c r="E158" s="70" t="s">
        <v>40</v>
      </c>
      <c r="F158" s="72">
        <v>43531</v>
      </c>
      <c r="G158" s="46">
        <f t="shared" si="3"/>
        <v>3</v>
      </c>
      <c r="H158" s="53" t="s">
        <v>44</v>
      </c>
      <c r="J158" s="156"/>
    </row>
    <row r="159" spans="1:10" x14ac:dyDescent="0.25">
      <c r="A159" s="54" t="s">
        <v>35</v>
      </c>
      <c r="B159" s="49" t="s">
        <v>149</v>
      </c>
      <c r="C159" s="49" t="s">
        <v>42</v>
      </c>
      <c r="D159" s="67">
        <v>620000</v>
      </c>
      <c r="E159" s="49" t="s">
        <v>72</v>
      </c>
      <c r="F159" s="51">
        <v>43549</v>
      </c>
      <c r="G159" s="49">
        <f t="shared" si="3"/>
        <v>3</v>
      </c>
      <c r="H159" s="55">
        <f>COUNTIF(G152:G195,"3")</f>
        <v>7</v>
      </c>
    </row>
    <row r="160" spans="1:10" x14ac:dyDescent="0.25">
      <c r="A160" s="52" t="s">
        <v>35</v>
      </c>
      <c r="B160" s="49" t="s">
        <v>149</v>
      </c>
      <c r="C160" s="46" t="s">
        <v>42</v>
      </c>
      <c r="D160" s="68">
        <v>500000</v>
      </c>
      <c r="E160" s="46" t="s">
        <v>8</v>
      </c>
      <c r="F160" s="48">
        <v>43554</v>
      </c>
      <c r="G160" s="46">
        <f t="shared" si="3"/>
        <v>3</v>
      </c>
      <c r="H160" s="53"/>
    </row>
    <row r="161" spans="1:8" x14ac:dyDescent="0.25">
      <c r="A161" s="54" t="s">
        <v>39</v>
      </c>
      <c r="B161" s="49" t="s">
        <v>149</v>
      </c>
      <c r="C161" s="49" t="s">
        <v>42</v>
      </c>
      <c r="D161" s="67">
        <v>163000</v>
      </c>
      <c r="E161" s="49" t="s">
        <v>10</v>
      </c>
      <c r="F161" s="51">
        <v>43573</v>
      </c>
      <c r="G161" s="49">
        <f t="shared" si="3"/>
        <v>4</v>
      </c>
      <c r="H161" s="55" t="s">
        <v>46</v>
      </c>
    </row>
    <row r="162" spans="1:8" x14ac:dyDescent="0.25">
      <c r="A162" s="52" t="s">
        <v>35</v>
      </c>
      <c r="B162" s="49" t="s">
        <v>149</v>
      </c>
      <c r="C162" s="46" t="s">
        <v>42</v>
      </c>
      <c r="D162" s="68">
        <v>255000</v>
      </c>
      <c r="E162" s="46" t="s">
        <v>64</v>
      </c>
      <c r="F162" s="48">
        <v>43575</v>
      </c>
      <c r="G162" s="46">
        <f t="shared" si="3"/>
        <v>4</v>
      </c>
      <c r="H162" s="53">
        <f>COUNTIF(G152:G195,"4")</f>
        <v>5</v>
      </c>
    </row>
    <row r="163" spans="1:8" x14ac:dyDescent="0.25">
      <c r="A163" s="54" t="s">
        <v>39</v>
      </c>
      <c r="B163" s="49" t="s">
        <v>149</v>
      </c>
      <c r="C163" s="49" t="s">
        <v>42</v>
      </c>
      <c r="D163" s="67">
        <v>240000</v>
      </c>
      <c r="E163" s="49" t="s">
        <v>10</v>
      </c>
      <c r="F163" s="51">
        <v>43571</v>
      </c>
      <c r="G163" s="49">
        <f t="shared" si="3"/>
        <v>4</v>
      </c>
      <c r="H163" s="55"/>
    </row>
    <row r="164" spans="1:8" x14ac:dyDescent="0.25">
      <c r="A164" s="52" t="s">
        <v>35</v>
      </c>
      <c r="B164" s="49" t="s">
        <v>149</v>
      </c>
      <c r="C164" s="46" t="s">
        <v>42</v>
      </c>
      <c r="D164" s="68">
        <v>208000</v>
      </c>
      <c r="E164" s="46" t="s">
        <v>79</v>
      </c>
      <c r="F164" s="48">
        <v>43579</v>
      </c>
      <c r="G164" s="46">
        <f t="shared" si="3"/>
        <v>4</v>
      </c>
      <c r="H164" s="53" t="s">
        <v>47</v>
      </c>
    </row>
    <row r="165" spans="1:8" x14ac:dyDescent="0.25">
      <c r="A165" s="54"/>
      <c r="B165" s="49" t="s">
        <v>149</v>
      </c>
      <c r="C165" s="74"/>
      <c r="D165" s="75"/>
      <c r="E165" s="74" t="s">
        <v>72</v>
      </c>
      <c r="F165" s="76">
        <v>43581</v>
      </c>
      <c r="G165" s="49">
        <f t="shared" si="3"/>
        <v>4</v>
      </c>
      <c r="H165" s="55">
        <f>COUNTIF(G152:G195,"5")</f>
        <v>6</v>
      </c>
    </row>
    <row r="166" spans="1:8" x14ac:dyDescent="0.25">
      <c r="A166" s="52" t="s">
        <v>35</v>
      </c>
      <c r="B166" s="49" t="s">
        <v>149</v>
      </c>
      <c r="C166" s="46" t="s">
        <v>36</v>
      </c>
      <c r="D166" s="68">
        <v>585000</v>
      </c>
      <c r="E166" s="46" t="s">
        <v>8</v>
      </c>
      <c r="F166" s="48">
        <v>43602</v>
      </c>
      <c r="G166" s="46">
        <f t="shared" si="3"/>
        <v>5</v>
      </c>
      <c r="H166" s="53"/>
    </row>
    <row r="167" spans="1:8" x14ac:dyDescent="0.25">
      <c r="A167" s="54" t="s">
        <v>35</v>
      </c>
      <c r="B167" s="49" t="s">
        <v>149</v>
      </c>
      <c r="C167" s="49" t="s">
        <v>42</v>
      </c>
      <c r="D167" s="67">
        <v>700000</v>
      </c>
      <c r="E167" s="49" t="s">
        <v>72</v>
      </c>
      <c r="F167" s="51">
        <v>43600</v>
      </c>
      <c r="G167" s="49">
        <f t="shared" si="3"/>
        <v>5</v>
      </c>
      <c r="H167" s="55" t="s">
        <v>48</v>
      </c>
    </row>
    <row r="168" spans="1:8" x14ac:dyDescent="0.25">
      <c r="A168" s="52" t="s">
        <v>35</v>
      </c>
      <c r="B168" s="49" t="s">
        <v>149</v>
      </c>
      <c r="C168" s="46" t="s">
        <v>42</v>
      </c>
      <c r="D168" s="68">
        <v>700000</v>
      </c>
      <c r="E168" s="46" t="s">
        <v>72</v>
      </c>
      <c r="F168" s="48">
        <v>43600</v>
      </c>
      <c r="G168" s="46">
        <f t="shared" si="3"/>
        <v>5</v>
      </c>
      <c r="H168" s="53">
        <f>COUNTIF(G152:G195,"6")</f>
        <v>2</v>
      </c>
    </row>
    <row r="169" spans="1:8" x14ac:dyDescent="0.25">
      <c r="A169" s="54" t="s">
        <v>39</v>
      </c>
      <c r="B169" s="49" t="s">
        <v>149</v>
      </c>
      <c r="C169" s="49" t="s">
        <v>42</v>
      </c>
      <c r="D169" s="67">
        <v>375000</v>
      </c>
      <c r="E169" s="49" t="s">
        <v>40</v>
      </c>
      <c r="F169" s="51">
        <v>43600</v>
      </c>
      <c r="G169" s="49">
        <f t="shared" si="3"/>
        <v>5</v>
      </c>
      <c r="H169" s="55"/>
    </row>
    <row r="170" spans="1:8" x14ac:dyDescent="0.25">
      <c r="A170" s="52"/>
      <c r="B170" s="49" t="s">
        <v>149</v>
      </c>
      <c r="C170" s="70"/>
      <c r="D170" s="73"/>
      <c r="E170" s="70" t="s">
        <v>40</v>
      </c>
      <c r="F170" s="72">
        <v>43610</v>
      </c>
      <c r="G170" s="46">
        <f t="shared" si="3"/>
        <v>5</v>
      </c>
      <c r="H170" s="53" t="s">
        <v>49</v>
      </c>
    </row>
    <row r="171" spans="1:8" x14ac:dyDescent="0.25">
      <c r="A171" s="54" t="s">
        <v>35</v>
      </c>
      <c r="B171" s="49" t="s">
        <v>149</v>
      </c>
      <c r="C171" s="49" t="s">
        <v>42</v>
      </c>
      <c r="D171" s="67">
        <v>350000</v>
      </c>
      <c r="E171" s="49" t="s">
        <v>40</v>
      </c>
      <c r="F171" s="51">
        <v>43615</v>
      </c>
      <c r="G171" s="49">
        <f t="shared" si="3"/>
        <v>5</v>
      </c>
      <c r="H171" s="55">
        <f>COUNTIF(G152:G195,"7")</f>
        <v>5</v>
      </c>
    </row>
    <row r="172" spans="1:8" x14ac:dyDescent="0.25">
      <c r="A172" s="52" t="s">
        <v>39</v>
      </c>
      <c r="B172" s="49" t="s">
        <v>149</v>
      </c>
      <c r="C172" s="46" t="s">
        <v>61</v>
      </c>
      <c r="D172" s="68">
        <v>150000</v>
      </c>
      <c r="E172" s="46"/>
      <c r="F172" s="48">
        <v>43634</v>
      </c>
      <c r="G172" s="46">
        <f t="shared" si="3"/>
        <v>6</v>
      </c>
      <c r="H172" s="53"/>
    </row>
    <row r="173" spans="1:8" x14ac:dyDescent="0.25">
      <c r="A173" s="54" t="s">
        <v>45</v>
      </c>
      <c r="B173" s="49" t="s">
        <v>149</v>
      </c>
      <c r="C173" s="49" t="s">
        <v>42</v>
      </c>
      <c r="D173" s="67">
        <v>560000</v>
      </c>
      <c r="E173" s="49" t="s">
        <v>79</v>
      </c>
      <c r="F173" s="51">
        <v>43635</v>
      </c>
      <c r="G173" s="49">
        <f t="shared" si="3"/>
        <v>6</v>
      </c>
      <c r="H173" s="55" t="s">
        <v>50</v>
      </c>
    </row>
    <row r="174" spans="1:8" x14ac:dyDescent="0.25">
      <c r="A174" s="52" t="s">
        <v>69</v>
      </c>
      <c r="B174" s="49" t="s">
        <v>149</v>
      </c>
      <c r="C174" s="46" t="s">
        <v>42</v>
      </c>
      <c r="D174" s="68">
        <v>175000</v>
      </c>
      <c r="E174" s="46" t="s">
        <v>40</v>
      </c>
      <c r="F174" s="48">
        <v>43654</v>
      </c>
      <c r="G174" s="46">
        <f t="shared" si="3"/>
        <v>7</v>
      </c>
      <c r="H174" s="53">
        <f>COUNTIF(G152:G195,"8")</f>
        <v>4</v>
      </c>
    </row>
    <row r="175" spans="1:8" x14ac:dyDescent="0.25">
      <c r="A175" s="54" t="s">
        <v>39</v>
      </c>
      <c r="B175" s="49" t="s">
        <v>149</v>
      </c>
      <c r="C175" s="49" t="s">
        <v>42</v>
      </c>
      <c r="D175" s="67">
        <v>256000</v>
      </c>
      <c r="E175" s="49" t="s">
        <v>79</v>
      </c>
      <c r="F175" s="51">
        <v>43654</v>
      </c>
      <c r="G175" s="49">
        <f t="shared" si="3"/>
        <v>7</v>
      </c>
      <c r="H175" s="55"/>
    </row>
    <row r="176" spans="1:8" x14ac:dyDescent="0.25">
      <c r="A176" s="52" t="s">
        <v>35</v>
      </c>
      <c r="B176" s="49" t="s">
        <v>149</v>
      </c>
      <c r="C176" s="46" t="s">
        <v>42</v>
      </c>
      <c r="D176" s="68">
        <v>670000</v>
      </c>
      <c r="E176" s="46" t="s">
        <v>77</v>
      </c>
      <c r="F176" s="48">
        <v>43654</v>
      </c>
      <c r="G176" s="46">
        <f t="shared" si="3"/>
        <v>7</v>
      </c>
      <c r="H176" s="53" t="s">
        <v>51</v>
      </c>
    </row>
    <row r="177" spans="1:8" x14ac:dyDescent="0.25">
      <c r="A177" s="54" t="s">
        <v>39</v>
      </c>
      <c r="B177" s="49" t="s">
        <v>149</v>
      </c>
      <c r="C177" s="49" t="s">
        <v>42</v>
      </c>
      <c r="D177" s="67">
        <v>530000</v>
      </c>
      <c r="E177" s="49" t="s">
        <v>10</v>
      </c>
      <c r="F177" s="51">
        <v>43658</v>
      </c>
      <c r="G177" s="49">
        <f t="shared" si="3"/>
        <v>7</v>
      </c>
      <c r="H177" s="55">
        <f>COUNTIF(G152:G195,"9")</f>
        <v>2</v>
      </c>
    </row>
    <row r="178" spans="1:8" x14ac:dyDescent="0.25">
      <c r="A178" s="52" t="s">
        <v>35</v>
      </c>
      <c r="B178" s="49" t="s">
        <v>149</v>
      </c>
      <c r="C178" s="46" t="s">
        <v>36</v>
      </c>
      <c r="D178" s="68">
        <v>1540000</v>
      </c>
      <c r="E178" s="46" t="s">
        <v>72</v>
      </c>
      <c r="F178" s="48">
        <v>43689</v>
      </c>
      <c r="G178" s="46">
        <f t="shared" si="3"/>
        <v>8</v>
      </c>
      <c r="H178" s="53"/>
    </row>
    <row r="179" spans="1:8" x14ac:dyDescent="0.25">
      <c r="A179" s="54" t="s">
        <v>35</v>
      </c>
      <c r="B179" s="49" t="s">
        <v>149</v>
      </c>
      <c r="C179" s="49" t="s">
        <v>42</v>
      </c>
      <c r="D179" s="67">
        <v>525000</v>
      </c>
      <c r="E179" s="49" t="s">
        <v>77</v>
      </c>
      <c r="F179" s="51">
        <v>43684</v>
      </c>
      <c r="G179" s="49">
        <f t="shared" si="3"/>
        <v>8</v>
      </c>
      <c r="H179" s="55" t="s">
        <v>52</v>
      </c>
    </row>
    <row r="180" spans="1:8" x14ac:dyDescent="0.25">
      <c r="A180" s="52" t="s">
        <v>35</v>
      </c>
      <c r="B180" s="49" t="s">
        <v>149</v>
      </c>
      <c r="C180" s="46" t="s">
        <v>42</v>
      </c>
      <c r="D180" s="68">
        <v>350000</v>
      </c>
      <c r="E180" s="46" t="s">
        <v>9</v>
      </c>
      <c r="F180" s="48">
        <v>43677</v>
      </c>
      <c r="G180" s="46">
        <f t="shared" si="3"/>
        <v>7</v>
      </c>
      <c r="H180" s="53">
        <f>COUNTIF(G152:G195,"10")</f>
        <v>3</v>
      </c>
    </row>
    <row r="181" spans="1:8" x14ac:dyDescent="0.25">
      <c r="A181" s="54" t="s">
        <v>39</v>
      </c>
      <c r="B181" s="49" t="s">
        <v>149</v>
      </c>
      <c r="C181" s="49" t="s">
        <v>42</v>
      </c>
      <c r="D181" s="67">
        <v>375000</v>
      </c>
      <c r="E181" s="49" t="s">
        <v>64</v>
      </c>
      <c r="F181" s="51">
        <v>43684</v>
      </c>
      <c r="G181" s="49">
        <f t="shared" si="3"/>
        <v>8</v>
      </c>
      <c r="H181" s="55"/>
    </row>
    <row r="182" spans="1:8" x14ac:dyDescent="0.25">
      <c r="A182" s="52" t="s">
        <v>35</v>
      </c>
      <c r="B182" s="49" t="s">
        <v>149</v>
      </c>
      <c r="C182" s="46" t="s">
        <v>36</v>
      </c>
      <c r="D182" s="68">
        <v>610000</v>
      </c>
      <c r="E182" s="46" t="s">
        <v>72</v>
      </c>
      <c r="F182" s="48">
        <v>43700</v>
      </c>
      <c r="G182" s="46">
        <f t="shared" si="3"/>
        <v>8</v>
      </c>
      <c r="H182" s="53" t="s">
        <v>53</v>
      </c>
    </row>
    <row r="183" spans="1:8" x14ac:dyDescent="0.25">
      <c r="A183" s="54" t="s">
        <v>39</v>
      </c>
      <c r="B183" s="49" t="s">
        <v>149</v>
      </c>
      <c r="C183" s="49" t="s">
        <v>42</v>
      </c>
      <c r="D183" s="67">
        <v>105000</v>
      </c>
      <c r="E183" s="49" t="s">
        <v>40</v>
      </c>
      <c r="F183" s="51">
        <v>43733</v>
      </c>
      <c r="G183" s="49">
        <f t="shared" si="3"/>
        <v>9</v>
      </c>
      <c r="H183" s="55">
        <f>COUNTIF(G152:G195,"11")</f>
        <v>3</v>
      </c>
    </row>
    <row r="184" spans="1:8" x14ac:dyDescent="0.25">
      <c r="A184" s="52" t="s">
        <v>39</v>
      </c>
      <c r="B184" s="49" t="s">
        <v>149</v>
      </c>
      <c r="C184" s="46" t="s">
        <v>42</v>
      </c>
      <c r="D184" s="68">
        <v>202000</v>
      </c>
      <c r="E184" s="46" t="s">
        <v>40</v>
      </c>
      <c r="F184" s="48">
        <v>43732</v>
      </c>
      <c r="G184" s="46">
        <f t="shared" si="3"/>
        <v>9</v>
      </c>
      <c r="H184" s="53"/>
    </row>
    <row r="185" spans="1:8" x14ac:dyDescent="0.25">
      <c r="A185" s="54" t="s">
        <v>39</v>
      </c>
      <c r="B185" s="49" t="s">
        <v>149</v>
      </c>
      <c r="C185" s="49" t="s">
        <v>42</v>
      </c>
      <c r="D185" s="67">
        <v>200000</v>
      </c>
      <c r="E185" s="49" t="s">
        <v>40</v>
      </c>
      <c r="F185" s="51">
        <v>43740</v>
      </c>
      <c r="G185" s="49">
        <f t="shared" si="3"/>
        <v>10</v>
      </c>
      <c r="H185" s="55" t="s">
        <v>54</v>
      </c>
    </row>
    <row r="186" spans="1:8" x14ac:dyDescent="0.25">
      <c r="A186" s="52" t="s">
        <v>35</v>
      </c>
      <c r="B186" s="49" t="s">
        <v>149</v>
      </c>
      <c r="C186" s="46" t="s">
        <v>36</v>
      </c>
      <c r="D186" s="68">
        <v>1588000</v>
      </c>
      <c r="E186" s="46" t="s">
        <v>64</v>
      </c>
      <c r="F186" s="48">
        <v>43752</v>
      </c>
      <c r="G186" s="46">
        <f t="shared" si="3"/>
        <v>10</v>
      </c>
      <c r="H186" s="53">
        <f>COUNTIF(G152:G195,"12")</f>
        <v>2</v>
      </c>
    </row>
    <row r="187" spans="1:8" x14ac:dyDescent="0.25">
      <c r="A187" s="54" t="s">
        <v>39</v>
      </c>
      <c r="B187" s="49" t="s">
        <v>149</v>
      </c>
      <c r="C187" s="49" t="s">
        <v>42</v>
      </c>
      <c r="D187" s="67">
        <v>250000</v>
      </c>
      <c r="E187" s="49" t="s">
        <v>79</v>
      </c>
      <c r="F187" s="51">
        <v>43756</v>
      </c>
      <c r="G187" s="49">
        <f t="shared" si="3"/>
        <v>10</v>
      </c>
      <c r="H187" s="55"/>
    </row>
    <row r="188" spans="1:8" x14ac:dyDescent="0.25">
      <c r="A188" s="52" t="s">
        <v>39</v>
      </c>
      <c r="B188" s="49" t="s">
        <v>149</v>
      </c>
      <c r="C188" s="46" t="s">
        <v>42</v>
      </c>
      <c r="D188" s="68">
        <v>155000</v>
      </c>
      <c r="E188" s="46" t="s">
        <v>70</v>
      </c>
      <c r="F188" s="48">
        <v>43796</v>
      </c>
      <c r="G188" s="46">
        <f t="shared" si="3"/>
        <v>11</v>
      </c>
      <c r="H188" s="53"/>
    </row>
    <row r="189" spans="1:8" x14ac:dyDescent="0.25">
      <c r="A189" s="54" t="s">
        <v>39</v>
      </c>
      <c r="B189" s="49" t="s">
        <v>149</v>
      </c>
      <c r="C189" s="49" t="s">
        <v>36</v>
      </c>
      <c r="D189" s="67">
        <v>630000</v>
      </c>
      <c r="E189" s="49" t="s">
        <v>79</v>
      </c>
      <c r="F189" s="51">
        <v>43785</v>
      </c>
      <c r="G189" s="49">
        <f t="shared" si="3"/>
        <v>11</v>
      </c>
      <c r="H189" s="55"/>
    </row>
    <row r="190" spans="1:8" x14ac:dyDescent="0.25">
      <c r="A190" s="52" t="s">
        <v>35</v>
      </c>
      <c r="B190" s="49" t="s">
        <v>149</v>
      </c>
      <c r="C190" s="46" t="s">
        <v>42</v>
      </c>
      <c r="D190" s="68">
        <v>580000</v>
      </c>
      <c r="E190" s="46" t="s">
        <v>80</v>
      </c>
      <c r="F190" s="48">
        <v>43797</v>
      </c>
      <c r="G190" s="46">
        <f t="shared" si="3"/>
        <v>11</v>
      </c>
      <c r="H190" s="53"/>
    </row>
    <row r="191" spans="1:8" x14ac:dyDescent="0.25">
      <c r="A191" s="54" t="s">
        <v>39</v>
      </c>
      <c r="B191" s="49" t="s">
        <v>149</v>
      </c>
      <c r="C191" s="49" t="s">
        <v>42</v>
      </c>
      <c r="D191" s="67">
        <v>358000</v>
      </c>
      <c r="E191" s="49" t="s">
        <v>71</v>
      </c>
      <c r="F191" s="51">
        <v>43809</v>
      </c>
      <c r="G191" s="49">
        <f t="shared" si="3"/>
        <v>12</v>
      </c>
      <c r="H191" s="55"/>
    </row>
    <row r="192" spans="1:8" x14ac:dyDescent="0.25">
      <c r="A192" s="52" t="s">
        <v>35</v>
      </c>
      <c r="B192" s="49" t="s">
        <v>149</v>
      </c>
      <c r="C192" s="46" t="s">
        <v>36</v>
      </c>
      <c r="D192" s="68">
        <v>910000</v>
      </c>
      <c r="E192" s="46" t="s">
        <v>77</v>
      </c>
      <c r="F192" s="48">
        <v>43817</v>
      </c>
      <c r="G192" s="46">
        <f t="shared" si="3"/>
        <v>12</v>
      </c>
      <c r="H192" s="53"/>
    </row>
    <row r="193" spans="1:10" x14ac:dyDescent="0.25">
      <c r="A193" s="54" t="s">
        <v>35</v>
      </c>
      <c r="B193" s="49" t="s">
        <v>149</v>
      </c>
      <c r="C193" s="49" t="s">
        <v>42</v>
      </c>
      <c r="D193" s="67">
        <v>345000</v>
      </c>
      <c r="E193" s="49" t="s">
        <v>9</v>
      </c>
      <c r="F193" s="51">
        <v>43544</v>
      </c>
      <c r="G193" s="49">
        <f t="shared" si="3"/>
        <v>3</v>
      </c>
      <c r="H193" s="55"/>
    </row>
    <row r="194" spans="1:10" x14ac:dyDescent="0.25">
      <c r="A194" s="52"/>
      <c r="B194" s="46"/>
      <c r="C194" s="46"/>
      <c r="D194" s="47"/>
      <c r="E194" s="46"/>
      <c r="F194" s="48"/>
      <c r="G194" s="46"/>
      <c r="H194" s="53"/>
    </row>
    <row r="195" spans="1:10" x14ac:dyDescent="0.25">
      <c r="A195" s="54"/>
      <c r="B195" s="49"/>
      <c r="C195" s="49"/>
      <c r="D195" s="50"/>
      <c r="E195" s="49"/>
      <c r="F195" s="51"/>
      <c r="G195" s="49"/>
      <c r="H195" s="55"/>
    </row>
    <row r="196" spans="1:10" ht="27.75" customHeight="1" x14ac:dyDescent="0.35">
      <c r="A196" s="425"/>
      <c r="B196" s="426"/>
      <c r="C196" s="427" t="s">
        <v>55</v>
      </c>
      <c r="D196" s="427"/>
      <c r="E196" s="58" t="s">
        <v>56</v>
      </c>
      <c r="F196" s="428" t="s">
        <v>57</v>
      </c>
      <c r="G196" s="428"/>
      <c r="H196" s="429"/>
    </row>
    <row r="197" spans="1:10" ht="27.75" customHeight="1" x14ac:dyDescent="0.35">
      <c r="A197" s="410" t="s">
        <v>58</v>
      </c>
      <c r="B197" s="411"/>
      <c r="C197" s="412">
        <f>COUNTIF(C152:C195,"Appartamento")</f>
        <v>31</v>
      </c>
      <c r="D197" s="412"/>
      <c r="E197" s="57">
        <f>COUNTIF(C152:C195,"Villa")</f>
        <v>6</v>
      </c>
      <c r="F197" s="413">
        <f>COUNTIF(C152:C195,"Terreno")+COUNTIF(C152:C195,"Rustico")</f>
        <v>1</v>
      </c>
      <c r="G197" s="413"/>
      <c r="H197" s="414"/>
    </row>
    <row r="198" spans="1:10" ht="27.75" customHeight="1" x14ac:dyDescent="0.35">
      <c r="A198" s="415" t="s">
        <v>59</v>
      </c>
      <c r="B198" s="416"/>
      <c r="C198" s="417">
        <v>30</v>
      </c>
      <c r="D198" s="417"/>
      <c r="E198" s="56">
        <v>10</v>
      </c>
      <c r="F198" s="418">
        <v>0</v>
      </c>
      <c r="G198" s="418"/>
      <c r="H198" s="419"/>
    </row>
    <row r="200" spans="1:10" ht="33.950000000000003" customHeight="1" x14ac:dyDescent="0.25">
      <c r="A200" s="420" t="s">
        <v>81</v>
      </c>
      <c r="B200" s="421"/>
      <c r="C200" s="421"/>
      <c r="D200" s="421"/>
      <c r="E200" s="421"/>
      <c r="F200" s="421"/>
      <c r="G200" s="421"/>
      <c r="H200" s="422"/>
      <c r="I200" s="44"/>
      <c r="J200" s="44"/>
    </row>
    <row r="201" spans="1:10" ht="33.950000000000003" customHeight="1" x14ac:dyDescent="0.25">
      <c r="A201" s="64" t="s">
        <v>29</v>
      </c>
      <c r="B201" s="65" t="s">
        <v>30</v>
      </c>
      <c r="C201" s="65" t="s">
        <v>31</v>
      </c>
      <c r="D201" s="65" t="s">
        <v>32</v>
      </c>
      <c r="E201" s="65" t="s">
        <v>33</v>
      </c>
      <c r="F201" s="65" t="s">
        <v>34</v>
      </c>
      <c r="G201" s="423"/>
      <c r="H201" s="424"/>
      <c r="I201" s="44"/>
      <c r="J201" s="44"/>
    </row>
    <row r="202" spans="1:10" x14ac:dyDescent="0.25">
      <c r="A202" s="59" t="s">
        <v>39</v>
      </c>
      <c r="B202" s="60" t="s">
        <v>149</v>
      </c>
      <c r="C202" s="60" t="s">
        <v>42</v>
      </c>
      <c r="D202" s="66">
        <v>120000</v>
      </c>
      <c r="E202" s="60" t="s">
        <v>64</v>
      </c>
      <c r="F202" s="62">
        <v>43845</v>
      </c>
      <c r="G202" s="60">
        <f>MONTH(F202)</f>
        <v>1</v>
      </c>
      <c r="H202" s="63" t="s">
        <v>38</v>
      </c>
    </row>
    <row r="203" spans="1:10" x14ac:dyDescent="0.25">
      <c r="A203" s="54" t="s">
        <v>39</v>
      </c>
      <c r="B203" s="49" t="s">
        <v>149</v>
      </c>
      <c r="C203" s="49" t="s">
        <v>42</v>
      </c>
      <c r="D203" s="67">
        <v>180000</v>
      </c>
      <c r="E203" s="49" t="s">
        <v>82</v>
      </c>
      <c r="F203" s="51">
        <v>43844</v>
      </c>
      <c r="G203" s="49">
        <f>MONTH(F203)</f>
        <v>1</v>
      </c>
      <c r="H203" s="55">
        <f>COUNTIF(G202:G245,"1")</f>
        <v>4</v>
      </c>
    </row>
    <row r="204" spans="1:10" x14ac:dyDescent="0.25">
      <c r="A204" s="52" t="s">
        <v>39</v>
      </c>
      <c r="B204" s="49" t="s">
        <v>149</v>
      </c>
      <c r="C204" s="46" t="s">
        <v>42</v>
      </c>
      <c r="D204" s="68">
        <v>265000</v>
      </c>
      <c r="E204" s="46" t="s">
        <v>10</v>
      </c>
      <c r="F204" s="48">
        <v>43845</v>
      </c>
      <c r="G204" s="46">
        <f t="shared" ref="G204:G236" si="4">MONTH(F204)</f>
        <v>1</v>
      </c>
      <c r="H204" s="53"/>
    </row>
    <row r="205" spans="1:10" x14ac:dyDescent="0.25">
      <c r="A205" s="54" t="s">
        <v>39</v>
      </c>
      <c r="B205" s="49" t="s">
        <v>149</v>
      </c>
      <c r="C205" s="49" t="s">
        <v>42</v>
      </c>
      <c r="D205" s="67">
        <v>285000</v>
      </c>
      <c r="E205" s="49" t="s">
        <v>40</v>
      </c>
      <c r="F205" s="51">
        <v>43848</v>
      </c>
      <c r="G205" s="49">
        <f t="shared" si="4"/>
        <v>1</v>
      </c>
      <c r="H205" s="55" t="s">
        <v>41</v>
      </c>
    </row>
    <row r="206" spans="1:10" x14ac:dyDescent="0.25">
      <c r="A206" s="52" t="s">
        <v>39</v>
      </c>
      <c r="B206" s="49" t="s">
        <v>149</v>
      </c>
      <c r="C206" s="46" t="s">
        <v>42</v>
      </c>
      <c r="D206" s="68">
        <v>640000</v>
      </c>
      <c r="E206" s="46" t="s">
        <v>40</v>
      </c>
      <c r="F206" s="48">
        <v>43874</v>
      </c>
      <c r="G206" s="46">
        <f t="shared" si="4"/>
        <v>2</v>
      </c>
      <c r="H206" s="53">
        <f>COUNTIF(G202:G245,"2")</f>
        <v>3</v>
      </c>
    </row>
    <row r="207" spans="1:10" x14ac:dyDescent="0.25">
      <c r="A207" s="54" t="s">
        <v>35</v>
      </c>
      <c r="B207" s="49" t="s">
        <v>149</v>
      </c>
      <c r="C207" s="49" t="s">
        <v>36</v>
      </c>
      <c r="D207" s="67">
        <v>700000</v>
      </c>
      <c r="E207" s="49" t="s">
        <v>77</v>
      </c>
      <c r="F207" s="51">
        <v>43876</v>
      </c>
      <c r="G207" s="49">
        <f t="shared" si="4"/>
        <v>2</v>
      </c>
      <c r="H207" s="55"/>
    </row>
    <row r="208" spans="1:10" x14ac:dyDescent="0.25">
      <c r="A208" s="52" t="s">
        <v>35</v>
      </c>
      <c r="B208" s="49" t="s">
        <v>149</v>
      </c>
      <c r="C208" s="46" t="s">
        <v>36</v>
      </c>
      <c r="D208" s="68">
        <v>455000</v>
      </c>
      <c r="E208" s="46" t="s">
        <v>9</v>
      </c>
      <c r="F208" s="48">
        <v>43881</v>
      </c>
      <c r="G208" s="46">
        <f t="shared" si="4"/>
        <v>2</v>
      </c>
      <c r="H208" s="53" t="s">
        <v>44</v>
      </c>
    </row>
    <row r="209" spans="1:10" x14ac:dyDescent="0.25">
      <c r="A209" s="54" t="s">
        <v>35</v>
      </c>
      <c r="B209" s="49" t="s">
        <v>149</v>
      </c>
      <c r="C209" s="49" t="s">
        <v>42</v>
      </c>
      <c r="D209" s="67">
        <v>520000</v>
      </c>
      <c r="E209" s="49" t="s">
        <v>40</v>
      </c>
      <c r="F209" s="51">
        <v>43895</v>
      </c>
      <c r="G209" s="49">
        <f t="shared" si="4"/>
        <v>3</v>
      </c>
      <c r="H209" s="55">
        <f>COUNTIF(G202:G245,"3")</f>
        <v>2</v>
      </c>
    </row>
    <row r="210" spans="1:10" x14ac:dyDescent="0.25">
      <c r="A210" s="52" t="s">
        <v>35</v>
      </c>
      <c r="B210" s="49" t="s">
        <v>149</v>
      </c>
      <c r="C210" s="46" t="s">
        <v>42</v>
      </c>
      <c r="D210" s="68">
        <v>300000</v>
      </c>
      <c r="E210" s="46" t="s">
        <v>77</v>
      </c>
      <c r="F210" s="48">
        <v>43900</v>
      </c>
      <c r="G210" s="46">
        <f t="shared" si="4"/>
        <v>3</v>
      </c>
      <c r="H210" s="53"/>
    </row>
    <row r="211" spans="1:10" x14ac:dyDescent="0.25">
      <c r="A211" s="54" t="s">
        <v>35</v>
      </c>
      <c r="B211" s="49" t="s">
        <v>149</v>
      </c>
      <c r="C211" s="49" t="s">
        <v>36</v>
      </c>
      <c r="D211" s="67">
        <v>1500000</v>
      </c>
      <c r="E211" s="49" t="s">
        <v>40</v>
      </c>
      <c r="F211" s="51">
        <v>43986</v>
      </c>
      <c r="G211" s="49">
        <f t="shared" si="4"/>
        <v>6</v>
      </c>
      <c r="H211" s="55" t="s">
        <v>46</v>
      </c>
    </row>
    <row r="212" spans="1:10" x14ac:dyDescent="0.25">
      <c r="A212" s="52" t="s">
        <v>39</v>
      </c>
      <c r="B212" s="49" t="s">
        <v>149</v>
      </c>
      <c r="C212" s="46" t="s">
        <v>42</v>
      </c>
      <c r="D212" s="68">
        <v>470000</v>
      </c>
      <c r="E212" s="46" t="s">
        <v>83</v>
      </c>
      <c r="F212" s="48">
        <v>43990</v>
      </c>
      <c r="G212" s="46">
        <f t="shared" si="4"/>
        <v>6</v>
      </c>
      <c r="H212" s="53">
        <f>COUNTIF(G202:G245,"4")</f>
        <v>0</v>
      </c>
    </row>
    <row r="213" spans="1:10" x14ac:dyDescent="0.25">
      <c r="A213" s="54" t="s">
        <v>39</v>
      </c>
      <c r="B213" s="49" t="s">
        <v>149</v>
      </c>
      <c r="C213" s="49" t="s">
        <v>42</v>
      </c>
      <c r="D213" s="67">
        <v>200000</v>
      </c>
      <c r="E213" s="49" t="s">
        <v>40</v>
      </c>
      <c r="F213" s="51">
        <v>43980</v>
      </c>
      <c r="G213" s="49">
        <f t="shared" si="4"/>
        <v>5</v>
      </c>
      <c r="H213" s="55"/>
    </row>
    <row r="214" spans="1:10" x14ac:dyDescent="0.25">
      <c r="A214" s="52" t="s">
        <v>39</v>
      </c>
      <c r="B214" s="49" t="s">
        <v>149</v>
      </c>
      <c r="C214" s="46" t="s">
        <v>42</v>
      </c>
      <c r="D214" s="68">
        <v>200000</v>
      </c>
      <c r="E214" s="46" t="s">
        <v>40</v>
      </c>
      <c r="F214" s="48">
        <v>43992</v>
      </c>
      <c r="G214" s="46">
        <f t="shared" si="4"/>
        <v>6</v>
      </c>
      <c r="H214" s="53" t="s">
        <v>47</v>
      </c>
    </row>
    <row r="215" spans="1:10" x14ac:dyDescent="0.25">
      <c r="A215" s="54" t="s">
        <v>35</v>
      </c>
      <c r="B215" s="49" t="s">
        <v>149</v>
      </c>
      <c r="C215" s="49" t="s">
        <v>36</v>
      </c>
      <c r="D215" s="67">
        <v>985000</v>
      </c>
      <c r="E215" s="49" t="s">
        <v>9</v>
      </c>
      <c r="F215" s="51">
        <v>43995</v>
      </c>
      <c r="G215" s="49">
        <f t="shared" si="4"/>
        <v>6</v>
      </c>
      <c r="H215" s="55">
        <f>COUNTIF(G202:G245,"5")</f>
        <v>1</v>
      </c>
    </row>
    <row r="216" spans="1:10" x14ac:dyDescent="0.25">
      <c r="A216" s="52" t="s">
        <v>39</v>
      </c>
      <c r="B216" s="49" t="s">
        <v>149</v>
      </c>
      <c r="C216" s="46" t="s">
        <v>42</v>
      </c>
      <c r="D216" s="68">
        <v>750000</v>
      </c>
      <c r="E216" s="46" t="s">
        <v>40</v>
      </c>
      <c r="F216" s="48">
        <v>44000</v>
      </c>
      <c r="G216" s="46">
        <f t="shared" si="4"/>
        <v>6</v>
      </c>
      <c r="H216" s="53"/>
    </row>
    <row r="217" spans="1:10" x14ac:dyDescent="0.25">
      <c r="A217" s="54" t="s">
        <v>35</v>
      </c>
      <c r="B217" s="49" t="s">
        <v>149</v>
      </c>
      <c r="C217" s="49" t="s">
        <v>42</v>
      </c>
      <c r="D217" s="67">
        <v>520000</v>
      </c>
      <c r="E217" s="49" t="s">
        <v>71</v>
      </c>
      <c r="F217" s="51">
        <v>44000</v>
      </c>
      <c r="G217" s="49">
        <f t="shared" si="4"/>
        <v>6</v>
      </c>
      <c r="H217" s="55" t="s">
        <v>48</v>
      </c>
    </row>
    <row r="218" spans="1:10" x14ac:dyDescent="0.25">
      <c r="A218" s="52" t="s">
        <v>35</v>
      </c>
      <c r="B218" s="49" t="s">
        <v>149</v>
      </c>
      <c r="C218" s="46" t="s">
        <v>42</v>
      </c>
      <c r="D218" s="68">
        <v>880000</v>
      </c>
      <c r="E218" s="46" t="s">
        <v>9</v>
      </c>
      <c r="F218" s="48">
        <v>44001</v>
      </c>
      <c r="G218" s="46">
        <f t="shared" si="4"/>
        <v>6</v>
      </c>
      <c r="H218" s="53">
        <f>COUNTIF(G202:G245,"6")</f>
        <v>8</v>
      </c>
      <c r="J218" s="156">
        <f>SUM(D202:D238)</f>
        <v>21920000</v>
      </c>
    </row>
    <row r="219" spans="1:10" x14ac:dyDescent="0.25">
      <c r="A219" s="54" t="s">
        <v>35</v>
      </c>
      <c r="B219" s="49" t="s">
        <v>149</v>
      </c>
      <c r="C219" s="49" t="s">
        <v>36</v>
      </c>
      <c r="D219" s="67">
        <v>980000</v>
      </c>
      <c r="E219" s="49" t="s">
        <v>83</v>
      </c>
      <c r="F219" s="51">
        <v>44007</v>
      </c>
      <c r="G219" s="49">
        <f t="shared" si="4"/>
        <v>6</v>
      </c>
      <c r="H219" s="55"/>
    </row>
    <row r="220" spans="1:10" x14ac:dyDescent="0.25">
      <c r="A220" s="52" t="s">
        <v>39</v>
      </c>
      <c r="B220" s="49" t="s">
        <v>149</v>
      </c>
      <c r="C220" s="46" t="s">
        <v>42</v>
      </c>
      <c r="D220" s="68">
        <v>355000</v>
      </c>
      <c r="E220" s="46" t="s">
        <v>40</v>
      </c>
      <c r="F220" s="48">
        <v>44020</v>
      </c>
      <c r="G220" s="46">
        <f t="shared" si="4"/>
        <v>7</v>
      </c>
      <c r="H220" s="53" t="s">
        <v>49</v>
      </c>
    </row>
    <row r="221" spans="1:10" x14ac:dyDescent="0.25">
      <c r="A221" s="54" t="s">
        <v>39</v>
      </c>
      <c r="B221" s="49" t="s">
        <v>149</v>
      </c>
      <c r="C221" s="49" t="s">
        <v>42</v>
      </c>
      <c r="D221" s="67">
        <v>390000</v>
      </c>
      <c r="E221" s="49" t="s">
        <v>40</v>
      </c>
      <c r="F221" s="51">
        <v>44029</v>
      </c>
      <c r="G221" s="49">
        <f t="shared" si="4"/>
        <v>7</v>
      </c>
      <c r="H221" s="55">
        <f>COUNTIF(G202:G245,"7")</f>
        <v>6</v>
      </c>
    </row>
    <row r="222" spans="1:10" x14ac:dyDescent="0.25">
      <c r="A222" s="52" t="s">
        <v>39</v>
      </c>
      <c r="B222" s="49" t="s">
        <v>149</v>
      </c>
      <c r="C222" s="46" t="s">
        <v>42</v>
      </c>
      <c r="D222" s="68">
        <v>455000</v>
      </c>
      <c r="E222" s="46" t="s">
        <v>83</v>
      </c>
      <c r="F222" s="48">
        <v>44027</v>
      </c>
      <c r="G222" s="46">
        <f t="shared" si="4"/>
        <v>7</v>
      </c>
      <c r="H222" s="53"/>
    </row>
    <row r="223" spans="1:10" x14ac:dyDescent="0.25">
      <c r="A223" s="54" t="s">
        <v>35</v>
      </c>
      <c r="B223" s="49" t="s">
        <v>149</v>
      </c>
      <c r="C223" s="49" t="s">
        <v>42</v>
      </c>
      <c r="D223" s="67">
        <v>410000</v>
      </c>
      <c r="E223" s="49" t="s">
        <v>40</v>
      </c>
      <c r="F223" s="51">
        <v>44031</v>
      </c>
      <c r="G223" s="49">
        <f t="shared" si="4"/>
        <v>7</v>
      </c>
      <c r="H223" s="55" t="s">
        <v>50</v>
      </c>
    </row>
    <row r="224" spans="1:10" x14ac:dyDescent="0.25">
      <c r="A224" s="52" t="s">
        <v>39</v>
      </c>
      <c r="B224" s="49" t="s">
        <v>149</v>
      </c>
      <c r="C224" s="46" t="s">
        <v>42</v>
      </c>
      <c r="D224" s="68">
        <v>490000</v>
      </c>
      <c r="E224" s="46" t="s">
        <v>40</v>
      </c>
      <c r="F224" s="48">
        <v>44039</v>
      </c>
      <c r="G224" s="46">
        <f t="shared" si="4"/>
        <v>7</v>
      </c>
      <c r="H224" s="53">
        <f>COUNTIF(G202:G245,"8")</f>
        <v>2</v>
      </c>
    </row>
    <row r="225" spans="1:8" x14ac:dyDescent="0.25">
      <c r="A225" s="54" t="s">
        <v>35</v>
      </c>
      <c r="B225" s="49" t="s">
        <v>149</v>
      </c>
      <c r="C225" s="49" t="s">
        <v>42</v>
      </c>
      <c r="D225" s="67">
        <v>485000</v>
      </c>
      <c r="E225" s="49" t="s">
        <v>71</v>
      </c>
      <c r="F225" s="51">
        <v>44040</v>
      </c>
      <c r="G225" s="49">
        <f t="shared" si="4"/>
        <v>7</v>
      </c>
      <c r="H225" s="55"/>
    </row>
    <row r="226" spans="1:8" x14ac:dyDescent="0.25">
      <c r="A226" s="52" t="s">
        <v>35</v>
      </c>
      <c r="B226" s="49" t="s">
        <v>149</v>
      </c>
      <c r="C226" s="46" t="s">
        <v>42</v>
      </c>
      <c r="D226" s="68">
        <v>305000</v>
      </c>
      <c r="E226" s="46" t="s">
        <v>40</v>
      </c>
      <c r="F226" s="48">
        <v>44051</v>
      </c>
      <c r="G226" s="46">
        <f t="shared" si="4"/>
        <v>8</v>
      </c>
      <c r="H226" s="53" t="s">
        <v>51</v>
      </c>
    </row>
    <row r="227" spans="1:8" x14ac:dyDescent="0.25">
      <c r="A227" s="54" t="s">
        <v>35</v>
      </c>
      <c r="B227" s="49" t="s">
        <v>149</v>
      </c>
      <c r="C227" s="49" t="s">
        <v>36</v>
      </c>
      <c r="D227" s="67">
        <v>1550000</v>
      </c>
      <c r="E227" s="49" t="s">
        <v>83</v>
      </c>
      <c r="F227" s="51">
        <v>44074</v>
      </c>
      <c r="G227" s="49">
        <f t="shared" si="4"/>
        <v>8</v>
      </c>
      <c r="H227" s="55">
        <f>COUNTIF(G202:G245,"9")</f>
        <v>4</v>
      </c>
    </row>
    <row r="228" spans="1:8" x14ac:dyDescent="0.25">
      <c r="A228" s="52" t="s">
        <v>39</v>
      </c>
      <c r="B228" s="49" t="s">
        <v>149</v>
      </c>
      <c r="C228" s="46" t="s">
        <v>42</v>
      </c>
      <c r="D228" s="68">
        <v>210000</v>
      </c>
      <c r="E228" s="46" t="s">
        <v>40</v>
      </c>
      <c r="F228" s="48">
        <v>44089</v>
      </c>
      <c r="G228" s="46">
        <f t="shared" si="4"/>
        <v>9</v>
      </c>
      <c r="H228" s="53"/>
    </row>
    <row r="229" spans="1:8" x14ac:dyDescent="0.25">
      <c r="A229" s="54" t="s">
        <v>35</v>
      </c>
      <c r="B229" s="49" t="s">
        <v>149</v>
      </c>
      <c r="C229" s="49" t="s">
        <v>42</v>
      </c>
      <c r="D229" s="67">
        <v>230000</v>
      </c>
      <c r="E229" s="49" t="s">
        <v>40</v>
      </c>
      <c r="F229" s="51">
        <v>44095</v>
      </c>
      <c r="G229" s="49">
        <f t="shared" si="4"/>
        <v>9</v>
      </c>
      <c r="H229" s="55" t="s">
        <v>52</v>
      </c>
    </row>
    <row r="230" spans="1:8" x14ac:dyDescent="0.25">
      <c r="A230" s="52"/>
      <c r="B230" s="49" t="s">
        <v>149</v>
      </c>
      <c r="C230" s="70"/>
      <c r="D230" s="71">
        <v>950000</v>
      </c>
      <c r="E230" s="70" t="s">
        <v>64</v>
      </c>
      <c r="F230" s="72">
        <v>44100</v>
      </c>
      <c r="G230" s="46">
        <f t="shared" si="4"/>
        <v>9</v>
      </c>
      <c r="H230" s="53">
        <f>COUNTIF(G202:G245,"10")</f>
        <v>3</v>
      </c>
    </row>
    <row r="231" spans="1:8" x14ac:dyDescent="0.25">
      <c r="A231" s="54"/>
      <c r="B231" s="49" t="s">
        <v>149</v>
      </c>
      <c r="C231" s="74"/>
      <c r="D231" s="77">
        <v>3450000</v>
      </c>
      <c r="E231" s="74" t="s">
        <v>40</v>
      </c>
      <c r="F231" s="76">
        <v>44103</v>
      </c>
      <c r="G231" s="49">
        <f t="shared" si="4"/>
        <v>9</v>
      </c>
      <c r="H231" s="55"/>
    </row>
    <row r="232" spans="1:8" x14ac:dyDescent="0.25">
      <c r="A232" s="52" t="s">
        <v>39</v>
      </c>
      <c r="B232" s="49" t="s">
        <v>149</v>
      </c>
      <c r="C232" s="46" t="s">
        <v>42</v>
      </c>
      <c r="D232" s="68">
        <v>330000</v>
      </c>
      <c r="E232" s="46" t="s">
        <v>64</v>
      </c>
      <c r="F232" s="48">
        <v>44110</v>
      </c>
      <c r="G232" s="46">
        <f t="shared" si="4"/>
        <v>10</v>
      </c>
      <c r="H232" s="53" t="s">
        <v>53</v>
      </c>
    </row>
    <row r="233" spans="1:8" x14ac:dyDescent="0.25">
      <c r="A233" s="54" t="s">
        <v>39</v>
      </c>
      <c r="B233" s="49" t="s">
        <v>149</v>
      </c>
      <c r="C233" s="49" t="s">
        <v>42</v>
      </c>
      <c r="D233" s="67">
        <v>445000</v>
      </c>
      <c r="E233" s="49" t="s">
        <v>64</v>
      </c>
      <c r="F233" s="51">
        <v>44134</v>
      </c>
      <c r="G233" s="49">
        <f t="shared" si="4"/>
        <v>10</v>
      </c>
      <c r="H233" s="55">
        <f>COUNTIF(G202:G245,"11")</f>
        <v>1</v>
      </c>
    </row>
    <row r="234" spans="1:8" x14ac:dyDescent="0.25">
      <c r="A234" s="52" t="s">
        <v>39</v>
      </c>
      <c r="B234" s="49" t="s">
        <v>149</v>
      </c>
      <c r="C234" s="46" t="s">
        <v>36</v>
      </c>
      <c r="D234" s="68">
        <v>950000</v>
      </c>
      <c r="E234" s="46" t="s">
        <v>64</v>
      </c>
      <c r="F234" s="48">
        <v>44132</v>
      </c>
      <c r="G234" s="46">
        <f t="shared" si="4"/>
        <v>10</v>
      </c>
      <c r="H234" s="53"/>
    </row>
    <row r="235" spans="1:8" x14ac:dyDescent="0.25">
      <c r="A235" s="54" t="s">
        <v>35</v>
      </c>
      <c r="B235" s="49" t="s">
        <v>149</v>
      </c>
      <c r="C235" s="49" t="s">
        <v>42</v>
      </c>
      <c r="D235" s="67">
        <v>575000</v>
      </c>
      <c r="E235" s="49" t="s">
        <v>64</v>
      </c>
      <c r="F235" s="51">
        <v>44148</v>
      </c>
      <c r="G235" s="49">
        <f t="shared" si="4"/>
        <v>11</v>
      </c>
      <c r="H235" s="55" t="s">
        <v>54</v>
      </c>
    </row>
    <row r="236" spans="1:8" x14ac:dyDescent="0.25">
      <c r="A236" s="52" t="s">
        <v>35</v>
      </c>
      <c r="B236" s="49" t="s">
        <v>149</v>
      </c>
      <c r="C236" s="46" t="s">
        <v>42</v>
      </c>
      <c r="D236" s="68">
        <v>390000</v>
      </c>
      <c r="E236" s="46" t="s">
        <v>77</v>
      </c>
      <c r="F236" s="48">
        <v>44168</v>
      </c>
      <c r="G236" s="46">
        <f t="shared" si="4"/>
        <v>12</v>
      </c>
      <c r="H236" s="53">
        <f>COUNTIF(G202:G245,"12")</f>
        <v>1</v>
      </c>
    </row>
    <row r="237" spans="1:8" x14ac:dyDescent="0.25">
      <c r="A237" s="54"/>
      <c r="B237" s="49"/>
      <c r="C237" s="49"/>
      <c r="D237" s="50"/>
      <c r="E237" s="49"/>
      <c r="F237" s="51"/>
      <c r="G237" s="49"/>
      <c r="H237" s="55"/>
    </row>
    <row r="238" spans="1:8" x14ac:dyDescent="0.25">
      <c r="A238" s="52"/>
      <c r="B238" s="46"/>
      <c r="C238" s="46"/>
      <c r="D238" s="47"/>
      <c r="E238" s="46"/>
      <c r="F238" s="48"/>
      <c r="G238" s="46"/>
      <c r="H238" s="53"/>
    </row>
    <row r="239" spans="1:8" x14ac:dyDescent="0.25">
      <c r="A239" s="54"/>
      <c r="B239" s="49"/>
      <c r="C239" s="49"/>
      <c r="D239" s="50"/>
      <c r="E239" s="49"/>
      <c r="F239" s="51"/>
      <c r="G239" s="49"/>
      <c r="H239" s="55"/>
    </row>
    <row r="240" spans="1:8" x14ac:dyDescent="0.25">
      <c r="A240" s="52"/>
      <c r="B240" s="46"/>
      <c r="C240" s="46"/>
      <c r="D240" s="47"/>
      <c r="E240" s="46"/>
      <c r="F240" s="48"/>
      <c r="G240" s="46"/>
      <c r="H240" s="53"/>
    </row>
    <row r="241" spans="1:10" x14ac:dyDescent="0.25">
      <c r="A241" s="54"/>
      <c r="B241" s="49"/>
      <c r="C241" s="49"/>
      <c r="D241" s="50"/>
      <c r="E241" s="49"/>
      <c r="F241" s="51"/>
      <c r="G241" s="49"/>
      <c r="H241" s="55"/>
    </row>
    <row r="242" spans="1:10" x14ac:dyDescent="0.25">
      <c r="A242" s="52"/>
      <c r="B242" s="46"/>
      <c r="C242" s="46"/>
      <c r="D242" s="47"/>
      <c r="E242" s="46"/>
      <c r="F242" s="48"/>
      <c r="G242" s="46"/>
      <c r="H242" s="53"/>
    </row>
    <row r="243" spans="1:10" x14ac:dyDescent="0.25">
      <c r="A243" s="54"/>
      <c r="B243" s="49"/>
      <c r="C243" s="49"/>
      <c r="D243" s="50"/>
      <c r="E243" s="49"/>
      <c r="F243" s="51"/>
      <c r="G243" s="49"/>
      <c r="H243" s="55"/>
    </row>
    <row r="244" spans="1:10" x14ac:dyDescent="0.25">
      <c r="A244" s="52"/>
      <c r="B244" s="46"/>
      <c r="C244" s="46"/>
      <c r="D244" s="47"/>
      <c r="E244" s="46"/>
      <c r="F244" s="48"/>
      <c r="G244" s="46"/>
      <c r="H244" s="53"/>
    </row>
    <row r="245" spans="1:10" x14ac:dyDescent="0.25">
      <c r="A245" s="54"/>
      <c r="B245" s="49"/>
      <c r="C245" s="49"/>
      <c r="D245" s="50"/>
      <c r="E245" s="49"/>
      <c r="F245" s="51"/>
      <c r="G245" s="49"/>
      <c r="H245" s="55"/>
    </row>
    <row r="246" spans="1:10" ht="27.75" customHeight="1" x14ac:dyDescent="0.35">
      <c r="A246" s="425"/>
      <c r="B246" s="426"/>
      <c r="C246" s="427" t="s">
        <v>55</v>
      </c>
      <c r="D246" s="427"/>
      <c r="E246" s="58" t="s">
        <v>56</v>
      </c>
      <c r="F246" s="428" t="s">
        <v>57</v>
      </c>
      <c r="G246" s="428"/>
      <c r="H246" s="429"/>
    </row>
    <row r="247" spans="1:10" ht="27.75" customHeight="1" x14ac:dyDescent="0.35">
      <c r="A247" s="410" t="s">
        <v>58</v>
      </c>
      <c r="B247" s="411"/>
      <c r="C247" s="412">
        <f>COUNTIF(C202:C245,"Appartamento")</f>
        <v>26</v>
      </c>
      <c r="D247" s="412"/>
      <c r="E247" s="57">
        <f>COUNTIF(C202:C245,"Villa")</f>
        <v>7</v>
      </c>
      <c r="F247" s="413">
        <f>COUNTIF(C202:C245,"Terreno")+COUNTIF(C202:C245,"Rustico")</f>
        <v>0</v>
      </c>
      <c r="G247" s="413"/>
      <c r="H247" s="414"/>
    </row>
    <row r="248" spans="1:10" ht="27.75" customHeight="1" x14ac:dyDescent="0.35">
      <c r="A248" s="415" t="s">
        <v>59</v>
      </c>
      <c r="B248" s="416"/>
      <c r="C248" s="417">
        <v>40</v>
      </c>
      <c r="D248" s="417"/>
      <c r="E248" s="56">
        <v>8</v>
      </c>
      <c r="F248" s="418">
        <v>2</v>
      </c>
      <c r="G248" s="418"/>
      <c r="H248" s="419"/>
    </row>
    <row r="250" spans="1:10" ht="33.950000000000003" customHeight="1" x14ac:dyDescent="0.25">
      <c r="A250" s="420" t="s">
        <v>84</v>
      </c>
      <c r="B250" s="421"/>
      <c r="C250" s="421"/>
      <c r="D250" s="421"/>
      <c r="E250" s="421"/>
      <c r="F250" s="421"/>
      <c r="G250" s="421"/>
      <c r="H250" s="422"/>
      <c r="I250" s="44"/>
      <c r="J250" s="44"/>
    </row>
    <row r="251" spans="1:10" ht="33.950000000000003" customHeight="1" x14ac:dyDescent="0.25">
      <c r="A251" s="64" t="s">
        <v>29</v>
      </c>
      <c r="B251" s="65" t="s">
        <v>30</v>
      </c>
      <c r="C251" s="65" t="s">
        <v>31</v>
      </c>
      <c r="D251" s="65" t="s">
        <v>32</v>
      </c>
      <c r="E251" s="65" t="s">
        <v>33</v>
      </c>
      <c r="F251" s="65" t="s">
        <v>34</v>
      </c>
      <c r="G251" s="423"/>
      <c r="H251" s="424"/>
      <c r="I251" s="44"/>
      <c r="J251" s="44"/>
    </row>
    <row r="252" spans="1:10" x14ac:dyDescent="0.25">
      <c r="A252" s="59" t="s">
        <v>35</v>
      </c>
      <c r="B252" s="60" t="s">
        <v>149</v>
      </c>
      <c r="C252" s="60" t="s">
        <v>42</v>
      </c>
      <c r="D252" s="66">
        <v>435000</v>
      </c>
      <c r="E252" s="60" t="s">
        <v>72</v>
      </c>
      <c r="F252" s="62">
        <v>44204</v>
      </c>
      <c r="G252" s="60">
        <f>MONTH(F252)</f>
        <v>1</v>
      </c>
      <c r="H252" s="63" t="s">
        <v>38</v>
      </c>
    </row>
    <row r="253" spans="1:10" x14ac:dyDescent="0.25">
      <c r="A253" s="54" t="s">
        <v>35</v>
      </c>
      <c r="B253" s="49" t="s">
        <v>149</v>
      </c>
      <c r="C253" s="49" t="s">
        <v>36</v>
      </c>
      <c r="D253" s="67">
        <v>1160000</v>
      </c>
      <c r="E253" s="49" t="s">
        <v>37</v>
      </c>
      <c r="F253" s="51">
        <v>44211</v>
      </c>
      <c r="G253" s="49">
        <f>MONTH(F253)</f>
        <v>1</v>
      </c>
      <c r="H253" s="55">
        <f>COUNTIF(G252:G295,"1")</f>
        <v>3</v>
      </c>
    </row>
    <row r="254" spans="1:10" x14ac:dyDescent="0.25">
      <c r="A254" s="52" t="s">
        <v>39</v>
      </c>
      <c r="B254" s="49" t="s">
        <v>149</v>
      </c>
      <c r="C254" s="46" t="s">
        <v>42</v>
      </c>
      <c r="D254" s="68">
        <v>190000</v>
      </c>
      <c r="E254" s="46" t="s">
        <v>64</v>
      </c>
      <c r="F254" s="48">
        <v>44230</v>
      </c>
      <c r="G254" s="46">
        <f t="shared" ref="G254:G284" si="5">MONTH(F254)</f>
        <v>2</v>
      </c>
      <c r="H254" s="53"/>
    </row>
    <row r="255" spans="1:10" x14ac:dyDescent="0.25">
      <c r="A255" s="54"/>
      <c r="B255" s="49" t="s">
        <v>149</v>
      </c>
      <c r="C255" s="74"/>
      <c r="D255" s="77">
        <v>480000</v>
      </c>
      <c r="E255" s="74" t="s">
        <v>85</v>
      </c>
      <c r="F255" s="76">
        <v>44201</v>
      </c>
      <c r="G255" s="49">
        <f t="shared" si="5"/>
        <v>1</v>
      </c>
      <c r="H255" s="55" t="s">
        <v>41</v>
      </c>
    </row>
    <row r="256" spans="1:10" x14ac:dyDescent="0.25">
      <c r="A256" s="52" t="s">
        <v>39</v>
      </c>
      <c r="B256" s="49" t="s">
        <v>149</v>
      </c>
      <c r="C256" s="46" t="s">
        <v>42</v>
      </c>
      <c r="D256" s="68">
        <v>240000</v>
      </c>
      <c r="E256" s="46" t="s">
        <v>85</v>
      </c>
      <c r="F256" s="48">
        <v>44250</v>
      </c>
      <c r="G256" s="46">
        <f t="shared" si="5"/>
        <v>2</v>
      </c>
      <c r="H256" s="53">
        <f>COUNTIF(G252:G295,"2")</f>
        <v>2</v>
      </c>
    </row>
    <row r="257" spans="1:10" x14ac:dyDescent="0.25">
      <c r="A257" s="54" t="s">
        <v>39</v>
      </c>
      <c r="B257" s="49" t="s">
        <v>149</v>
      </c>
      <c r="C257" s="49" t="s">
        <v>36</v>
      </c>
      <c r="D257" s="67">
        <v>880000</v>
      </c>
      <c r="E257" s="49" t="s">
        <v>85</v>
      </c>
      <c r="F257" s="51">
        <v>44265</v>
      </c>
      <c r="G257" s="49">
        <f t="shared" si="5"/>
        <v>3</v>
      </c>
      <c r="H257" s="55"/>
    </row>
    <row r="258" spans="1:10" x14ac:dyDescent="0.25">
      <c r="A258" s="52" t="s">
        <v>69</v>
      </c>
      <c r="B258" s="49" t="s">
        <v>149</v>
      </c>
      <c r="C258" s="46" t="s">
        <v>36</v>
      </c>
      <c r="D258" s="68">
        <v>1000000</v>
      </c>
      <c r="E258" s="46" t="s">
        <v>37</v>
      </c>
      <c r="F258" s="48">
        <v>44273</v>
      </c>
      <c r="G258" s="46">
        <f t="shared" si="5"/>
        <v>3</v>
      </c>
      <c r="H258" s="53" t="s">
        <v>44</v>
      </c>
    </row>
    <row r="259" spans="1:10" x14ac:dyDescent="0.25">
      <c r="A259" s="54" t="s">
        <v>39</v>
      </c>
      <c r="B259" s="49" t="s">
        <v>149</v>
      </c>
      <c r="C259" s="157" t="s">
        <v>36</v>
      </c>
      <c r="D259" s="158">
        <v>1350000</v>
      </c>
      <c r="E259" s="157" t="s">
        <v>37</v>
      </c>
      <c r="F259" s="159">
        <v>44260</v>
      </c>
      <c r="G259" s="49">
        <f t="shared" si="5"/>
        <v>3</v>
      </c>
      <c r="H259" s="55">
        <f>COUNTIF(G252:G295,"3")</f>
        <v>4</v>
      </c>
    </row>
    <row r="260" spans="1:10" x14ac:dyDescent="0.25">
      <c r="A260" s="52" t="s">
        <v>39</v>
      </c>
      <c r="B260" s="49" t="s">
        <v>149</v>
      </c>
      <c r="C260" s="46" t="s">
        <v>36</v>
      </c>
      <c r="D260" s="68">
        <v>1340000</v>
      </c>
      <c r="E260" s="46" t="s">
        <v>37</v>
      </c>
      <c r="F260" s="48">
        <v>44285</v>
      </c>
      <c r="G260" s="46">
        <f t="shared" si="5"/>
        <v>3</v>
      </c>
      <c r="H260" s="53"/>
    </row>
    <row r="261" spans="1:10" x14ac:dyDescent="0.25">
      <c r="A261" s="54"/>
      <c r="B261" s="49" t="s">
        <v>149</v>
      </c>
      <c r="C261" s="74"/>
      <c r="D261" s="77">
        <v>650000</v>
      </c>
      <c r="E261" s="74" t="s">
        <v>86</v>
      </c>
      <c r="F261" s="76">
        <v>44288</v>
      </c>
      <c r="G261" s="49">
        <f t="shared" si="5"/>
        <v>4</v>
      </c>
      <c r="H261" s="55" t="s">
        <v>46</v>
      </c>
    </row>
    <row r="262" spans="1:10" x14ac:dyDescent="0.25">
      <c r="A262" s="52" t="s">
        <v>35</v>
      </c>
      <c r="B262" s="49" t="s">
        <v>149</v>
      </c>
      <c r="C262" s="46" t="s">
        <v>36</v>
      </c>
      <c r="D262" s="68">
        <v>415000</v>
      </c>
      <c r="E262" s="46" t="s">
        <v>79</v>
      </c>
      <c r="F262" s="48">
        <v>44292</v>
      </c>
      <c r="G262" s="46">
        <f t="shared" si="5"/>
        <v>4</v>
      </c>
      <c r="H262" s="53">
        <f>COUNTIF(G252:G295,"4")</f>
        <v>4</v>
      </c>
    </row>
    <row r="263" spans="1:10" x14ac:dyDescent="0.25">
      <c r="A263" s="54" t="s">
        <v>35</v>
      </c>
      <c r="B263" s="49" t="s">
        <v>149</v>
      </c>
      <c r="C263" s="49" t="s">
        <v>36</v>
      </c>
      <c r="D263" s="67">
        <v>1400000</v>
      </c>
      <c r="E263" s="49" t="s">
        <v>37</v>
      </c>
      <c r="F263" s="51">
        <v>44305</v>
      </c>
      <c r="G263" s="49">
        <f t="shared" si="5"/>
        <v>4</v>
      </c>
      <c r="H263" s="55"/>
    </row>
    <row r="264" spans="1:10" x14ac:dyDescent="0.25">
      <c r="A264" s="52" t="s">
        <v>35</v>
      </c>
      <c r="B264" s="49" t="s">
        <v>149</v>
      </c>
      <c r="C264" s="46" t="s">
        <v>42</v>
      </c>
      <c r="D264" s="68">
        <v>515000</v>
      </c>
      <c r="E264" s="46" t="s">
        <v>37</v>
      </c>
      <c r="F264" s="48">
        <v>44315</v>
      </c>
      <c r="G264" s="46">
        <f t="shared" si="5"/>
        <v>4</v>
      </c>
      <c r="H264" s="53" t="s">
        <v>47</v>
      </c>
    </row>
    <row r="265" spans="1:10" x14ac:dyDescent="0.25">
      <c r="A265" s="54" t="s">
        <v>39</v>
      </c>
      <c r="B265" s="49" t="s">
        <v>149</v>
      </c>
      <c r="C265" s="49" t="s">
        <v>42</v>
      </c>
      <c r="D265" s="67">
        <v>380000</v>
      </c>
      <c r="E265" s="49" t="s">
        <v>37</v>
      </c>
      <c r="F265" s="51">
        <v>44327</v>
      </c>
      <c r="G265" s="49">
        <f t="shared" si="5"/>
        <v>5</v>
      </c>
      <c r="H265" s="55">
        <f>COUNTIF(G252:G295,"5")</f>
        <v>5</v>
      </c>
    </row>
    <row r="266" spans="1:10" x14ac:dyDescent="0.25">
      <c r="A266" s="52" t="s">
        <v>35</v>
      </c>
      <c r="B266" s="49" t="s">
        <v>149</v>
      </c>
      <c r="C266" s="46" t="s">
        <v>42</v>
      </c>
      <c r="D266" s="68">
        <v>685000</v>
      </c>
      <c r="E266" s="46" t="s">
        <v>72</v>
      </c>
      <c r="F266" s="48">
        <v>44322</v>
      </c>
      <c r="G266" s="46">
        <f t="shared" si="5"/>
        <v>5</v>
      </c>
      <c r="H266" s="53"/>
    </row>
    <row r="267" spans="1:10" x14ac:dyDescent="0.25">
      <c r="A267" s="54" t="s">
        <v>35</v>
      </c>
      <c r="B267" s="49" t="s">
        <v>149</v>
      </c>
      <c r="C267" s="49" t="s">
        <v>36</v>
      </c>
      <c r="D267" s="67">
        <v>1480000</v>
      </c>
      <c r="E267" s="49" t="s">
        <v>37</v>
      </c>
      <c r="F267" s="51">
        <v>44328</v>
      </c>
      <c r="G267" s="49">
        <f t="shared" si="5"/>
        <v>5</v>
      </c>
      <c r="H267" s="55" t="s">
        <v>48</v>
      </c>
    </row>
    <row r="268" spans="1:10" x14ac:dyDescent="0.25">
      <c r="A268" s="52" t="s">
        <v>35</v>
      </c>
      <c r="B268" s="49" t="s">
        <v>149</v>
      </c>
      <c r="C268" s="46" t="s">
        <v>42</v>
      </c>
      <c r="D268" s="68">
        <v>485000</v>
      </c>
      <c r="E268" s="46" t="s">
        <v>72</v>
      </c>
      <c r="F268" s="48">
        <v>44328</v>
      </c>
      <c r="G268" s="46">
        <f t="shared" si="5"/>
        <v>5</v>
      </c>
      <c r="H268" s="53">
        <f>COUNTIF(G252:G295,"6")</f>
        <v>2</v>
      </c>
      <c r="J268" s="156"/>
    </row>
    <row r="269" spans="1:10" x14ac:dyDescent="0.25">
      <c r="A269" s="54" t="s">
        <v>35</v>
      </c>
      <c r="B269" s="49" t="s">
        <v>149</v>
      </c>
      <c r="C269" s="49" t="s">
        <v>36</v>
      </c>
      <c r="D269" s="67">
        <v>700000</v>
      </c>
      <c r="E269" s="49" t="s">
        <v>87</v>
      </c>
      <c r="F269" s="51">
        <v>44340</v>
      </c>
      <c r="G269" s="49">
        <f t="shared" si="5"/>
        <v>5</v>
      </c>
      <c r="H269" s="55"/>
    </row>
    <row r="270" spans="1:10" x14ac:dyDescent="0.25">
      <c r="A270" s="52" t="s">
        <v>35</v>
      </c>
      <c r="B270" s="49" t="s">
        <v>149</v>
      </c>
      <c r="C270" s="46" t="s">
        <v>36</v>
      </c>
      <c r="D270" s="68">
        <v>838000</v>
      </c>
      <c r="E270" s="46" t="s">
        <v>85</v>
      </c>
      <c r="F270" s="48">
        <v>44368</v>
      </c>
      <c r="G270" s="46">
        <f t="shared" si="5"/>
        <v>6</v>
      </c>
      <c r="H270" s="53" t="s">
        <v>49</v>
      </c>
    </row>
    <row r="271" spans="1:10" x14ac:dyDescent="0.25">
      <c r="A271" s="54" t="s">
        <v>39</v>
      </c>
      <c r="B271" s="49" t="s">
        <v>149</v>
      </c>
      <c r="C271" s="49" t="s">
        <v>42</v>
      </c>
      <c r="D271" s="67">
        <v>260000</v>
      </c>
      <c r="E271" s="49" t="s">
        <v>85</v>
      </c>
      <c r="F271" s="51">
        <v>44372</v>
      </c>
      <c r="G271" s="49">
        <f t="shared" si="5"/>
        <v>6</v>
      </c>
      <c r="H271" s="55">
        <f>COUNTIF(G252:G295,"7")</f>
        <v>4</v>
      </c>
    </row>
    <row r="272" spans="1:10" x14ac:dyDescent="0.25">
      <c r="A272" s="52" t="s">
        <v>69</v>
      </c>
      <c r="B272" s="49" t="s">
        <v>149</v>
      </c>
      <c r="C272" s="46" t="s">
        <v>42</v>
      </c>
      <c r="D272" s="68">
        <v>230000</v>
      </c>
      <c r="E272" s="46" t="s">
        <v>64</v>
      </c>
      <c r="F272" s="48">
        <v>44382</v>
      </c>
      <c r="G272" s="46">
        <f t="shared" si="5"/>
        <v>7</v>
      </c>
      <c r="H272" s="53"/>
    </row>
    <row r="273" spans="1:8" x14ac:dyDescent="0.25">
      <c r="A273" s="54" t="s">
        <v>39</v>
      </c>
      <c r="B273" s="49" t="s">
        <v>149</v>
      </c>
      <c r="C273" s="49" t="s">
        <v>36</v>
      </c>
      <c r="D273" s="67">
        <v>1300000</v>
      </c>
      <c r="E273" s="49" t="s">
        <v>85</v>
      </c>
      <c r="F273" s="51">
        <v>44389</v>
      </c>
      <c r="G273" s="49">
        <f t="shared" si="5"/>
        <v>7</v>
      </c>
      <c r="H273" s="55" t="s">
        <v>50</v>
      </c>
    </row>
    <row r="274" spans="1:8" x14ac:dyDescent="0.25">
      <c r="A274" s="52" t="s">
        <v>69</v>
      </c>
      <c r="B274" s="49" t="s">
        <v>149</v>
      </c>
      <c r="C274" s="46" t="s">
        <v>36</v>
      </c>
      <c r="D274" s="68">
        <v>670000</v>
      </c>
      <c r="E274" s="46" t="s">
        <v>88</v>
      </c>
      <c r="F274" s="48">
        <v>44405</v>
      </c>
      <c r="G274" s="46">
        <f t="shared" si="5"/>
        <v>7</v>
      </c>
      <c r="H274" s="53">
        <f>COUNTIF(G252:G295,"8")</f>
        <v>4</v>
      </c>
    </row>
    <row r="275" spans="1:8" x14ac:dyDescent="0.25">
      <c r="A275" s="54" t="s">
        <v>39</v>
      </c>
      <c r="B275" s="49" t="s">
        <v>149</v>
      </c>
      <c r="C275" s="49" t="s">
        <v>42</v>
      </c>
      <c r="D275" s="67">
        <v>168000</v>
      </c>
      <c r="E275" s="49" t="s">
        <v>85</v>
      </c>
      <c r="F275" s="51">
        <v>44427</v>
      </c>
      <c r="G275" s="49">
        <f t="shared" si="5"/>
        <v>8</v>
      </c>
      <c r="H275" s="55"/>
    </row>
    <row r="276" spans="1:8" x14ac:dyDescent="0.25">
      <c r="A276" s="52" t="s">
        <v>69</v>
      </c>
      <c r="B276" s="49" t="s">
        <v>149</v>
      </c>
      <c r="C276" s="46" t="s">
        <v>42</v>
      </c>
      <c r="D276" s="68">
        <v>350000</v>
      </c>
      <c r="E276" s="46" t="s">
        <v>64</v>
      </c>
      <c r="F276" s="48">
        <v>44417</v>
      </c>
      <c r="G276" s="46">
        <f t="shared" si="5"/>
        <v>8</v>
      </c>
      <c r="H276" s="53" t="s">
        <v>51</v>
      </c>
    </row>
    <row r="277" spans="1:8" x14ac:dyDescent="0.25">
      <c r="A277" s="54" t="s">
        <v>39</v>
      </c>
      <c r="B277" s="49" t="s">
        <v>149</v>
      </c>
      <c r="C277" s="49" t="s">
        <v>42</v>
      </c>
      <c r="D277" s="67">
        <v>190000</v>
      </c>
      <c r="E277" s="49" t="s">
        <v>85</v>
      </c>
      <c r="F277" s="51">
        <v>44438</v>
      </c>
      <c r="G277" s="49">
        <f t="shared" si="5"/>
        <v>8</v>
      </c>
      <c r="H277" s="55">
        <f>COUNTIF(G252:G295,"9")</f>
        <v>1</v>
      </c>
    </row>
    <row r="278" spans="1:8" x14ac:dyDescent="0.25">
      <c r="A278" s="52" t="s">
        <v>35</v>
      </c>
      <c r="B278" s="49" t="s">
        <v>149</v>
      </c>
      <c r="C278" s="46" t="s">
        <v>36</v>
      </c>
      <c r="D278" s="68">
        <v>1050000</v>
      </c>
      <c r="E278" s="46" t="s">
        <v>37</v>
      </c>
      <c r="F278" s="48">
        <v>44401</v>
      </c>
      <c r="G278" s="46">
        <f t="shared" si="5"/>
        <v>7</v>
      </c>
      <c r="H278" s="53"/>
    </row>
    <row r="279" spans="1:8" x14ac:dyDescent="0.25">
      <c r="A279" s="54" t="s">
        <v>35</v>
      </c>
      <c r="B279" s="49" t="s">
        <v>149</v>
      </c>
      <c r="C279" s="49" t="s">
        <v>42</v>
      </c>
      <c r="D279" s="67">
        <v>580000</v>
      </c>
      <c r="E279" s="49" t="s">
        <v>37</v>
      </c>
      <c r="F279" s="51">
        <v>44469</v>
      </c>
      <c r="G279" s="49">
        <f t="shared" si="5"/>
        <v>9</v>
      </c>
      <c r="H279" s="55" t="s">
        <v>52</v>
      </c>
    </row>
    <row r="280" spans="1:8" x14ac:dyDescent="0.25">
      <c r="A280" s="52" t="s">
        <v>39</v>
      </c>
      <c r="B280" s="49" t="s">
        <v>149</v>
      </c>
      <c r="C280" s="46" t="s">
        <v>42</v>
      </c>
      <c r="D280" s="68">
        <v>440000</v>
      </c>
      <c r="E280" s="46" t="s">
        <v>37</v>
      </c>
      <c r="F280" s="48">
        <v>44478</v>
      </c>
      <c r="G280" s="46">
        <f t="shared" si="5"/>
        <v>10</v>
      </c>
      <c r="H280" s="53">
        <f>COUNTIF(G252:G295,"10")</f>
        <v>2</v>
      </c>
    </row>
    <row r="281" spans="1:8" x14ac:dyDescent="0.25">
      <c r="A281" s="54" t="s">
        <v>35</v>
      </c>
      <c r="B281" s="49" t="s">
        <v>149</v>
      </c>
      <c r="C281" s="49" t="s">
        <v>42</v>
      </c>
      <c r="D281" s="67">
        <v>1050000</v>
      </c>
      <c r="E281" s="49" t="s">
        <v>37</v>
      </c>
      <c r="F281" s="51">
        <v>44485</v>
      </c>
      <c r="G281" s="49">
        <f t="shared" si="5"/>
        <v>10</v>
      </c>
      <c r="H281" s="55"/>
    </row>
    <row r="282" spans="1:8" x14ac:dyDescent="0.25">
      <c r="A282" s="52" t="s">
        <v>35</v>
      </c>
      <c r="B282" s="49" t="s">
        <v>149</v>
      </c>
      <c r="C282" s="46" t="s">
        <v>36</v>
      </c>
      <c r="D282" s="68">
        <v>980000</v>
      </c>
      <c r="E282" s="46" t="s">
        <v>37</v>
      </c>
      <c r="F282" s="48">
        <v>44529</v>
      </c>
      <c r="G282" s="46">
        <f t="shared" si="5"/>
        <v>11</v>
      </c>
      <c r="H282" s="53" t="s">
        <v>53</v>
      </c>
    </row>
    <row r="283" spans="1:8" x14ac:dyDescent="0.25">
      <c r="A283" s="54" t="s">
        <v>35</v>
      </c>
      <c r="B283" s="49" t="s">
        <v>149</v>
      </c>
      <c r="C283" s="49" t="s">
        <v>61</v>
      </c>
      <c r="D283" s="67">
        <v>115000</v>
      </c>
      <c r="E283" s="49" t="s">
        <v>85</v>
      </c>
      <c r="F283" s="51">
        <v>44524</v>
      </c>
      <c r="G283" s="49">
        <f t="shared" si="5"/>
        <v>11</v>
      </c>
      <c r="H283" s="55">
        <f>COUNTIF(G252:G295,"11")</f>
        <v>2</v>
      </c>
    </row>
    <row r="284" spans="1:8" x14ac:dyDescent="0.25">
      <c r="A284" s="52" t="s">
        <v>35</v>
      </c>
      <c r="B284" s="49" t="s">
        <v>149</v>
      </c>
      <c r="C284" s="46" t="s">
        <v>42</v>
      </c>
      <c r="D284" s="68">
        <v>671000</v>
      </c>
      <c r="E284" s="46" t="s">
        <v>85</v>
      </c>
      <c r="F284" s="48">
        <v>44436</v>
      </c>
      <c r="G284" s="46">
        <f t="shared" si="5"/>
        <v>8</v>
      </c>
      <c r="H284" s="53"/>
    </row>
    <row r="285" spans="1:8" x14ac:dyDescent="0.25">
      <c r="A285" s="54"/>
      <c r="B285" s="49"/>
      <c r="C285" s="49"/>
      <c r="D285" s="50"/>
      <c r="E285" s="49"/>
      <c r="F285" s="51"/>
      <c r="G285" s="49"/>
      <c r="H285" s="55" t="s">
        <v>54</v>
      </c>
    </row>
    <row r="286" spans="1:8" x14ac:dyDescent="0.25">
      <c r="A286" s="52"/>
      <c r="B286" s="46"/>
      <c r="C286" s="46"/>
      <c r="D286" s="47"/>
      <c r="E286" s="46"/>
      <c r="F286" s="48"/>
      <c r="G286" s="46"/>
      <c r="H286" s="53">
        <f>COUNTIF(G252:G295,"12")</f>
        <v>0</v>
      </c>
    </row>
    <row r="287" spans="1:8" x14ac:dyDescent="0.25">
      <c r="A287" s="54"/>
      <c r="B287" s="49"/>
      <c r="C287" s="49"/>
      <c r="D287" s="50"/>
      <c r="E287" s="49"/>
      <c r="F287" s="51"/>
      <c r="G287" s="49"/>
      <c r="H287" s="55"/>
    </row>
    <row r="288" spans="1:8" x14ac:dyDescent="0.25">
      <c r="A288" s="52"/>
      <c r="B288" s="46"/>
      <c r="C288" s="46"/>
      <c r="D288" s="47"/>
      <c r="E288" s="46"/>
      <c r="F288" s="48"/>
      <c r="G288" s="46"/>
      <c r="H288" s="53"/>
    </row>
    <row r="289" spans="1:10" x14ac:dyDescent="0.25">
      <c r="A289" s="54"/>
      <c r="B289" s="49"/>
      <c r="C289" s="49"/>
      <c r="D289" s="50"/>
      <c r="E289" s="49"/>
      <c r="F289" s="51"/>
      <c r="G289" s="49"/>
      <c r="H289" s="55"/>
    </row>
    <row r="290" spans="1:10" x14ac:dyDescent="0.25">
      <c r="A290" s="52"/>
      <c r="B290" s="46"/>
      <c r="C290" s="46"/>
      <c r="D290" s="47"/>
      <c r="E290" s="46"/>
      <c r="F290" s="48"/>
      <c r="G290" s="46"/>
      <c r="H290" s="53"/>
    </row>
    <row r="291" spans="1:10" x14ac:dyDescent="0.25">
      <c r="A291" s="54"/>
      <c r="B291" s="49"/>
      <c r="C291" s="49"/>
      <c r="D291" s="50"/>
      <c r="E291" s="49"/>
      <c r="F291" s="51"/>
      <c r="G291" s="49"/>
      <c r="H291" s="55"/>
    </row>
    <row r="292" spans="1:10" x14ac:dyDescent="0.25">
      <c r="A292" s="52"/>
      <c r="B292" s="46"/>
      <c r="C292" s="46"/>
      <c r="D292" s="47"/>
      <c r="E292" s="46"/>
      <c r="F292" s="48"/>
      <c r="G292" s="46"/>
      <c r="H292" s="53"/>
    </row>
    <row r="293" spans="1:10" x14ac:dyDescent="0.25">
      <c r="A293" s="54"/>
      <c r="B293" s="49"/>
      <c r="C293" s="49"/>
      <c r="D293" s="50"/>
      <c r="E293" s="49"/>
      <c r="F293" s="51"/>
      <c r="G293" s="49"/>
      <c r="H293" s="55"/>
    </row>
    <row r="294" spans="1:10" x14ac:dyDescent="0.25">
      <c r="A294" s="52"/>
      <c r="B294" s="46"/>
      <c r="C294" s="46"/>
      <c r="D294" s="47"/>
      <c r="E294" s="46"/>
      <c r="F294" s="48"/>
      <c r="G294" s="46"/>
      <c r="H294" s="53"/>
    </row>
    <row r="295" spans="1:10" x14ac:dyDescent="0.25">
      <c r="A295" s="54"/>
      <c r="B295" s="49"/>
      <c r="C295" s="49"/>
      <c r="D295" s="50"/>
      <c r="E295" s="49"/>
      <c r="F295" s="51"/>
      <c r="G295" s="49"/>
      <c r="H295" s="55"/>
    </row>
    <row r="296" spans="1:10" ht="27.75" customHeight="1" x14ac:dyDescent="0.35">
      <c r="A296" s="425"/>
      <c r="B296" s="426"/>
      <c r="C296" s="427" t="s">
        <v>55</v>
      </c>
      <c r="D296" s="427"/>
      <c r="E296" s="58" t="s">
        <v>56</v>
      </c>
      <c r="F296" s="428" t="s">
        <v>57</v>
      </c>
      <c r="G296" s="428"/>
      <c r="H296" s="429"/>
    </row>
    <row r="297" spans="1:10" ht="27.75" customHeight="1" x14ac:dyDescent="0.35">
      <c r="A297" s="410" t="s">
        <v>58</v>
      </c>
      <c r="B297" s="411"/>
      <c r="C297" s="412">
        <f>COUNTIF(C252:C295,"Appartamento")</f>
        <v>16</v>
      </c>
      <c r="D297" s="412"/>
      <c r="E297" s="57">
        <f>COUNTIF(C252:C295,"Villa")</f>
        <v>14</v>
      </c>
      <c r="F297" s="413">
        <f>COUNTIF(C252:C295,"Terreno")+COUNTIF(C252:C295,"Rustico")</f>
        <v>1</v>
      </c>
      <c r="G297" s="413"/>
      <c r="H297" s="414"/>
    </row>
    <row r="298" spans="1:10" ht="27.75" customHeight="1" x14ac:dyDescent="0.35">
      <c r="A298" s="415" t="s">
        <v>59</v>
      </c>
      <c r="B298" s="416"/>
      <c r="C298" s="417">
        <v>40</v>
      </c>
      <c r="D298" s="417"/>
      <c r="E298" s="56">
        <v>8</v>
      </c>
      <c r="F298" s="418">
        <v>2</v>
      </c>
      <c r="G298" s="418"/>
      <c r="H298" s="419"/>
    </row>
    <row r="300" spans="1:10" ht="33.950000000000003" customHeight="1" x14ac:dyDescent="0.25">
      <c r="A300" s="420" t="s">
        <v>89</v>
      </c>
      <c r="B300" s="421"/>
      <c r="C300" s="421"/>
      <c r="D300" s="421"/>
      <c r="E300" s="421"/>
      <c r="F300" s="421"/>
      <c r="G300" s="421"/>
      <c r="H300" s="422"/>
      <c r="I300" s="44"/>
      <c r="J300" s="44"/>
    </row>
    <row r="301" spans="1:10" ht="33.950000000000003" customHeight="1" x14ac:dyDescent="0.25">
      <c r="A301" s="64" t="s">
        <v>29</v>
      </c>
      <c r="B301" s="65" t="s">
        <v>30</v>
      </c>
      <c r="C301" s="65" t="s">
        <v>31</v>
      </c>
      <c r="D301" s="65" t="s">
        <v>32</v>
      </c>
      <c r="E301" s="65" t="s">
        <v>33</v>
      </c>
      <c r="F301" s="65" t="s">
        <v>34</v>
      </c>
      <c r="G301" s="423"/>
      <c r="H301" s="424"/>
      <c r="I301" s="44"/>
      <c r="J301" s="44"/>
    </row>
    <row r="302" spans="1:10" x14ac:dyDescent="0.25">
      <c r="A302" s="59" t="s">
        <v>35</v>
      </c>
      <c r="B302" s="60" t="s">
        <v>149</v>
      </c>
      <c r="C302" s="60" t="s">
        <v>36</v>
      </c>
      <c r="D302" s="61">
        <v>520000</v>
      </c>
      <c r="E302" s="60" t="s">
        <v>37</v>
      </c>
      <c r="F302" s="62">
        <v>44218</v>
      </c>
      <c r="G302" s="60">
        <f>MONTH(F302)</f>
        <v>1</v>
      </c>
      <c r="H302" s="63" t="s">
        <v>38</v>
      </c>
    </row>
    <row r="303" spans="1:10" x14ac:dyDescent="0.25">
      <c r="A303" s="54" t="s">
        <v>35</v>
      </c>
      <c r="B303" s="49" t="s">
        <v>149</v>
      </c>
      <c r="C303" s="49" t="s">
        <v>36</v>
      </c>
      <c r="D303" s="50">
        <v>610000</v>
      </c>
      <c r="E303" s="49" t="s">
        <v>37</v>
      </c>
      <c r="F303" s="51">
        <v>44613</v>
      </c>
      <c r="G303" s="49">
        <f>MONTH(F303)</f>
        <v>2</v>
      </c>
      <c r="H303" s="55">
        <f>COUNTIF(G302:G345,"1")</f>
        <v>1</v>
      </c>
    </row>
    <row r="304" spans="1:10" x14ac:dyDescent="0.25">
      <c r="A304" s="52" t="s">
        <v>39</v>
      </c>
      <c r="B304" s="49" t="s">
        <v>149</v>
      </c>
      <c r="C304" s="46" t="s">
        <v>36</v>
      </c>
      <c r="D304" s="47">
        <v>600000</v>
      </c>
      <c r="E304" s="46" t="s">
        <v>40</v>
      </c>
      <c r="F304" s="48">
        <v>44613</v>
      </c>
      <c r="G304" s="46">
        <f t="shared" ref="G304:G327" si="6">MONTH(F304)</f>
        <v>2</v>
      </c>
      <c r="H304" s="53"/>
    </row>
    <row r="305" spans="1:8" x14ac:dyDescent="0.25">
      <c r="A305" s="54" t="s">
        <v>39</v>
      </c>
      <c r="B305" s="49" t="s">
        <v>149</v>
      </c>
      <c r="C305" s="49" t="s">
        <v>36</v>
      </c>
      <c r="D305" s="50">
        <v>730000</v>
      </c>
      <c r="E305" s="49" t="s">
        <v>40</v>
      </c>
      <c r="F305" s="51">
        <v>44623</v>
      </c>
      <c r="G305" s="49">
        <f t="shared" si="6"/>
        <v>3</v>
      </c>
      <c r="H305" s="55" t="s">
        <v>41</v>
      </c>
    </row>
    <row r="306" spans="1:8" x14ac:dyDescent="0.25">
      <c r="A306" s="52" t="s">
        <v>39</v>
      </c>
      <c r="B306" s="49" t="s">
        <v>149</v>
      </c>
      <c r="C306" s="46" t="s">
        <v>42</v>
      </c>
      <c r="D306" s="47">
        <v>385000</v>
      </c>
      <c r="E306" s="46" t="s">
        <v>37</v>
      </c>
      <c r="F306" s="48">
        <v>44628</v>
      </c>
      <c r="G306" s="46">
        <f t="shared" si="6"/>
        <v>3</v>
      </c>
      <c r="H306" s="53">
        <f>COUNTIF(G302:G345,"2")</f>
        <v>2</v>
      </c>
    </row>
    <row r="307" spans="1:8" x14ac:dyDescent="0.25">
      <c r="A307" s="54" t="s">
        <v>39</v>
      </c>
      <c r="B307" s="49" t="s">
        <v>149</v>
      </c>
      <c r="C307" s="49" t="s">
        <v>36</v>
      </c>
      <c r="D307" s="50">
        <v>700000</v>
      </c>
      <c r="E307" s="49" t="s">
        <v>43</v>
      </c>
      <c r="F307" s="51">
        <v>44636</v>
      </c>
      <c r="G307" s="49">
        <f t="shared" si="6"/>
        <v>3</v>
      </c>
      <c r="H307" s="55"/>
    </row>
    <row r="308" spans="1:8" x14ac:dyDescent="0.25">
      <c r="A308" s="52" t="s">
        <v>39</v>
      </c>
      <c r="B308" s="49" t="s">
        <v>149</v>
      </c>
      <c r="C308" s="46" t="s">
        <v>42</v>
      </c>
      <c r="D308" s="47">
        <v>920000</v>
      </c>
      <c r="E308" s="46" t="s">
        <v>40</v>
      </c>
      <c r="F308" s="48">
        <v>44638</v>
      </c>
      <c r="G308" s="46">
        <f t="shared" si="6"/>
        <v>3</v>
      </c>
      <c r="H308" s="53" t="s">
        <v>44</v>
      </c>
    </row>
    <row r="309" spans="1:8" x14ac:dyDescent="0.25">
      <c r="A309" s="54" t="s">
        <v>45</v>
      </c>
      <c r="B309" s="49" t="s">
        <v>149</v>
      </c>
      <c r="C309" s="49" t="s">
        <v>42</v>
      </c>
      <c r="D309" s="50">
        <v>950000</v>
      </c>
      <c r="E309" s="49" t="s">
        <v>37</v>
      </c>
      <c r="F309" s="51">
        <v>44651</v>
      </c>
      <c r="G309" s="49">
        <f t="shared" si="6"/>
        <v>3</v>
      </c>
      <c r="H309" s="55">
        <f>COUNTIF(G302:G345,"3")</f>
        <v>5</v>
      </c>
    </row>
    <row r="310" spans="1:8" x14ac:dyDescent="0.25">
      <c r="A310" s="52" t="s">
        <v>35</v>
      </c>
      <c r="B310" s="49" t="s">
        <v>149</v>
      </c>
      <c r="C310" s="46" t="s">
        <v>42</v>
      </c>
      <c r="D310" s="47">
        <v>325000</v>
      </c>
      <c r="E310" s="46" t="s">
        <v>40</v>
      </c>
      <c r="F310" s="48">
        <v>44656</v>
      </c>
      <c r="G310" s="46">
        <f t="shared" si="6"/>
        <v>4</v>
      </c>
      <c r="H310" s="53"/>
    </row>
    <row r="311" spans="1:8" x14ac:dyDescent="0.25">
      <c r="A311" s="54" t="s">
        <v>35</v>
      </c>
      <c r="B311" s="49" t="s">
        <v>149</v>
      </c>
      <c r="C311" s="49" t="s">
        <v>36</v>
      </c>
      <c r="D311" s="50">
        <v>1350000</v>
      </c>
      <c r="E311" s="49" t="s">
        <v>37</v>
      </c>
      <c r="F311" s="51">
        <v>44671</v>
      </c>
      <c r="G311" s="49">
        <f t="shared" si="6"/>
        <v>4</v>
      </c>
      <c r="H311" s="55" t="s">
        <v>46</v>
      </c>
    </row>
    <row r="312" spans="1:8" x14ac:dyDescent="0.25">
      <c r="A312" s="52" t="s">
        <v>45</v>
      </c>
      <c r="B312" s="49" t="s">
        <v>149</v>
      </c>
      <c r="C312" s="46" t="s">
        <v>42</v>
      </c>
      <c r="D312" s="47">
        <v>550000</v>
      </c>
      <c r="E312" s="46" t="s">
        <v>37</v>
      </c>
      <c r="F312" s="48">
        <v>44676</v>
      </c>
      <c r="G312" s="46">
        <f t="shared" si="6"/>
        <v>4</v>
      </c>
      <c r="H312" s="53">
        <f>COUNTIF(G302:G345,"4")</f>
        <v>3</v>
      </c>
    </row>
    <row r="313" spans="1:8" x14ac:dyDescent="0.25">
      <c r="A313" s="54" t="s">
        <v>39</v>
      </c>
      <c r="B313" s="49" t="s">
        <v>149</v>
      </c>
      <c r="C313" s="49" t="s">
        <v>42</v>
      </c>
      <c r="D313" s="50">
        <v>280000</v>
      </c>
      <c r="E313" s="49" t="s">
        <v>40</v>
      </c>
      <c r="F313" s="51">
        <v>44698</v>
      </c>
      <c r="G313" s="49">
        <f t="shared" si="6"/>
        <v>5</v>
      </c>
      <c r="H313" s="55"/>
    </row>
    <row r="314" spans="1:8" x14ac:dyDescent="0.25">
      <c r="A314" s="52" t="s">
        <v>69</v>
      </c>
      <c r="B314" s="49" t="s">
        <v>149</v>
      </c>
      <c r="C314" s="46" t="s">
        <v>42</v>
      </c>
      <c r="D314" s="47">
        <v>280000</v>
      </c>
      <c r="E314" s="46" t="s">
        <v>43</v>
      </c>
      <c r="F314" s="48">
        <v>44702</v>
      </c>
      <c r="G314" s="46">
        <f t="shared" si="6"/>
        <v>5</v>
      </c>
      <c r="H314" s="53" t="s">
        <v>47</v>
      </c>
    </row>
    <row r="315" spans="1:8" x14ac:dyDescent="0.25">
      <c r="A315" s="54" t="s">
        <v>35</v>
      </c>
      <c r="B315" s="49" t="s">
        <v>149</v>
      </c>
      <c r="C315" s="49" t="s">
        <v>42</v>
      </c>
      <c r="D315" s="50">
        <v>335000</v>
      </c>
      <c r="E315" s="49" t="s">
        <v>37</v>
      </c>
      <c r="F315" s="51">
        <v>44705</v>
      </c>
      <c r="G315" s="49">
        <f t="shared" si="6"/>
        <v>5</v>
      </c>
      <c r="H315" s="55">
        <f>COUNTIF(G302:G345,"5")</f>
        <v>6</v>
      </c>
    </row>
    <row r="316" spans="1:8" x14ac:dyDescent="0.25">
      <c r="A316" s="52" t="s">
        <v>39</v>
      </c>
      <c r="B316" s="49" t="s">
        <v>149</v>
      </c>
      <c r="C316" s="46" t="s">
        <v>42</v>
      </c>
      <c r="D316" s="47">
        <v>165000</v>
      </c>
      <c r="E316" s="46" t="s">
        <v>40</v>
      </c>
      <c r="F316" s="48">
        <v>44706</v>
      </c>
      <c r="G316" s="46">
        <f t="shared" si="6"/>
        <v>5</v>
      </c>
      <c r="H316" s="53"/>
    </row>
    <row r="317" spans="1:8" x14ac:dyDescent="0.25">
      <c r="A317" s="54" t="s">
        <v>35</v>
      </c>
      <c r="B317" s="49" t="s">
        <v>149</v>
      </c>
      <c r="C317" s="49" t="s">
        <v>42</v>
      </c>
      <c r="D317" s="50">
        <v>514000</v>
      </c>
      <c r="E317" s="49" t="s">
        <v>37</v>
      </c>
      <c r="F317" s="51">
        <v>44708</v>
      </c>
      <c r="G317" s="49">
        <f t="shared" si="6"/>
        <v>5</v>
      </c>
      <c r="H317" s="55" t="s">
        <v>48</v>
      </c>
    </row>
    <row r="318" spans="1:8" x14ac:dyDescent="0.25">
      <c r="A318" s="52" t="s">
        <v>39</v>
      </c>
      <c r="B318" s="49" t="s">
        <v>149</v>
      </c>
      <c r="C318" s="46" t="s">
        <v>42</v>
      </c>
      <c r="D318" s="47">
        <v>315000</v>
      </c>
      <c r="E318" s="46" t="s">
        <v>37</v>
      </c>
      <c r="F318" s="48">
        <v>44712</v>
      </c>
      <c r="G318" s="46">
        <f t="shared" si="6"/>
        <v>5</v>
      </c>
      <c r="H318" s="53">
        <f>COUNTIF(G302:G345,"6")</f>
        <v>2</v>
      </c>
    </row>
    <row r="319" spans="1:8" x14ac:dyDescent="0.25">
      <c r="A319" s="54" t="s">
        <v>35</v>
      </c>
      <c r="B319" s="49" t="s">
        <v>149</v>
      </c>
      <c r="C319" s="49" t="s">
        <v>36</v>
      </c>
      <c r="D319" s="50">
        <v>995000</v>
      </c>
      <c r="E319" s="49" t="s">
        <v>37</v>
      </c>
      <c r="F319" s="51">
        <v>44732</v>
      </c>
      <c r="G319" s="49">
        <f t="shared" si="6"/>
        <v>6</v>
      </c>
      <c r="H319" s="55"/>
    </row>
    <row r="320" spans="1:8" x14ac:dyDescent="0.25">
      <c r="A320" s="52" t="s">
        <v>35</v>
      </c>
      <c r="B320" s="49" t="s">
        <v>149</v>
      </c>
      <c r="C320" s="46" t="s">
        <v>66</v>
      </c>
      <c r="D320" s="47">
        <v>480000</v>
      </c>
      <c r="E320" s="46" t="s">
        <v>37</v>
      </c>
      <c r="F320" s="48">
        <v>44741</v>
      </c>
      <c r="G320" s="46">
        <f t="shared" si="6"/>
        <v>6</v>
      </c>
      <c r="H320" s="53" t="s">
        <v>49</v>
      </c>
    </row>
    <row r="321" spans="1:10" x14ac:dyDescent="0.25">
      <c r="A321" s="54" t="s">
        <v>39</v>
      </c>
      <c r="B321" s="49" t="s">
        <v>149</v>
      </c>
      <c r="C321" s="49" t="s">
        <v>42</v>
      </c>
      <c r="D321" s="50">
        <v>280000</v>
      </c>
      <c r="E321" s="49" t="s">
        <v>37</v>
      </c>
      <c r="F321" s="51">
        <v>44749</v>
      </c>
      <c r="G321" s="49">
        <f t="shared" si="6"/>
        <v>7</v>
      </c>
      <c r="H321" s="55">
        <f>COUNTIF(G302:G345,"7")</f>
        <v>1</v>
      </c>
      <c r="J321" s="160"/>
    </row>
    <row r="322" spans="1:10" x14ac:dyDescent="0.25">
      <c r="A322" s="52" t="s">
        <v>69</v>
      </c>
      <c r="B322" s="49" t="s">
        <v>149</v>
      </c>
      <c r="C322" s="46" t="s">
        <v>36</v>
      </c>
      <c r="D322" s="47">
        <v>670000</v>
      </c>
      <c r="E322" s="46" t="s">
        <v>37</v>
      </c>
      <c r="F322" s="48">
        <v>44798</v>
      </c>
      <c r="G322" s="46">
        <f t="shared" si="6"/>
        <v>8</v>
      </c>
      <c r="H322" s="53"/>
    </row>
    <row r="323" spans="1:10" x14ac:dyDescent="0.25">
      <c r="A323" s="54" t="s">
        <v>39</v>
      </c>
      <c r="B323" s="49" t="s">
        <v>149</v>
      </c>
      <c r="C323" s="49" t="s">
        <v>36</v>
      </c>
      <c r="D323" s="50">
        <v>249000</v>
      </c>
      <c r="E323" s="49" t="s">
        <v>37</v>
      </c>
      <c r="F323" s="51">
        <v>44830</v>
      </c>
      <c r="G323" s="49">
        <f t="shared" si="6"/>
        <v>9</v>
      </c>
      <c r="H323" s="55" t="s">
        <v>50</v>
      </c>
    </row>
    <row r="324" spans="1:10" x14ac:dyDescent="0.25">
      <c r="A324" s="52" t="s">
        <v>35</v>
      </c>
      <c r="B324" s="49" t="s">
        <v>149</v>
      </c>
      <c r="C324" s="46" t="s">
        <v>42</v>
      </c>
      <c r="D324" s="47">
        <v>1000000</v>
      </c>
      <c r="E324" s="46" t="s">
        <v>37</v>
      </c>
      <c r="F324" s="48">
        <v>44831</v>
      </c>
      <c r="G324" s="46">
        <f t="shared" si="6"/>
        <v>9</v>
      </c>
      <c r="H324" s="53">
        <f>COUNTIF(G302:G345,"8")</f>
        <v>1</v>
      </c>
    </row>
    <row r="325" spans="1:10" s="143" customFormat="1" x14ac:dyDescent="0.25">
      <c r="A325" s="138"/>
      <c r="B325" s="49" t="s">
        <v>149</v>
      </c>
      <c r="C325" s="139"/>
      <c r="D325" s="140">
        <v>245000</v>
      </c>
      <c r="E325" s="139" t="s">
        <v>37</v>
      </c>
      <c r="F325" s="141">
        <v>44880</v>
      </c>
      <c r="G325" s="139">
        <f t="shared" si="6"/>
        <v>11</v>
      </c>
      <c r="H325" s="142"/>
    </row>
    <row r="326" spans="1:10" x14ac:dyDescent="0.25">
      <c r="A326" s="52" t="s">
        <v>39</v>
      </c>
      <c r="B326" s="49" t="s">
        <v>149</v>
      </c>
      <c r="C326" s="46" t="s">
        <v>42</v>
      </c>
      <c r="D326" s="47">
        <v>291000</v>
      </c>
      <c r="E326" s="46" t="s">
        <v>40</v>
      </c>
      <c r="F326" s="48">
        <v>44895</v>
      </c>
      <c r="G326" s="46">
        <f t="shared" si="6"/>
        <v>11</v>
      </c>
      <c r="H326" s="53" t="s">
        <v>51</v>
      </c>
    </row>
    <row r="327" spans="1:10" x14ac:dyDescent="0.25">
      <c r="A327" s="54" t="s">
        <v>69</v>
      </c>
      <c r="B327" s="49" t="s">
        <v>149</v>
      </c>
      <c r="C327" s="49" t="s">
        <v>42</v>
      </c>
      <c r="D327" s="50">
        <v>340000</v>
      </c>
      <c r="E327" s="49" t="s">
        <v>37</v>
      </c>
      <c r="F327" s="51">
        <v>44907</v>
      </c>
      <c r="G327" s="49">
        <f t="shared" si="6"/>
        <v>12</v>
      </c>
      <c r="H327" s="53">
        <f>COUNTIF(G305:G348,"9")</f>
        <v>2</v>
      </c>
    </row>
    <row r="328" spans="1:10" x14ac:dyDescent="0.25">
      <c r="A328" s="52"/>
      <c r="B328" s="46"/>
      <c r="C328" s="46"/>
      <c r="D328" s="47"/>
      <c r="E328" s="46"/>
      <c r="F328" s="48"/>
      <c r="G328" s="49"/>
      <c r="H328" s="53"/>
    </row>
    <row r="329" spans="1:10" x14ac:dyDescent="0.25">
      <c r="A329" s="54"/>
      <c r="B329" s="49"/>
      <c r="C329" s="49"/>
      <c r="D329" s="50"/>
      <c r="E329" s="49"/>
      <c r="F329" s="51"/>
      <c r="G329" s="49"/>
      <c r="H329" s="55" t="s">
        <v>52</v>
      </c>
    </row>
    <row r="330" spans="1:10" x14ac:dyDescent="0.25">
      <c r="A330" s="52"/>
      <c r="B330" s="46"/>
      <c r="C330" s="46"/>
      <c r="D330" s="47"/>
      <c r="E330" s="46"/>
      <c r="F330" s="48"/>
      <c r="G330" s="46"/>
      <c r="H330" s="53">
        <f>COUNTIF(G308:G351,"10")</f>
        <v>0</v>
      </c>
    </row>
    <row r="331" spans="1:10" x14ac:dyDescent="0.25">
      <c r="A331" s="54"/>
      <c r="B331" s="49"/>
      <c r="C331" s="49"/>
      <c r="D331" s="50"/>
      <c r="E331" s="49"/>
      <c r="F331" s="51"/>
      <c r="G331" s="49"/>
      <c r="H331" s="55"/>
    </row>
    <row r="332" spans="1:10" x14ac:dyDescent="0.25">
      <c r="A332" s="52"/>
      <c r="B332" s="46"/>
      <c r="C332" s="46"/>
      <c r="D332" s="47"/>
      <c r="E332" s="46"/>
      <c r="F332" s="48"/>
      <c r="G332" s="46"/>
      <c r="H332" s="53" t="s">
        <v>53</v>
      </c>
    </row>
    <row r="333" spans="1:10" x14ac:dyDescent="0.25">
      <c r="A333" s="54"/>
      <c r="B333" s="49"/>
      <c r="C333" s="49"/>
      <c r="D333" s="50"/>
      <c r="E333" s="49"/>
      <c r="F333" s="51"/>
      <c r="G333" s="49"/>
      <c r="H333" s="53">
        <f>COUNTIF(G311:G354,"11")</f>
        <v>2</v>
      </c>
    </row>
    <row r="334" spans="1:10" x14ac:dyDescent="0.25">
      <c r="A334" s="52"/>
      <c r="B334" s="46"/>
      <c r="C334" s="46"/>
      <c r="D334" s="47"/>
      <c r="E334" s="46"/>
      <c r="F334" s="48"/>
      <c r="G334" s="46"/>
      <c r="H334" s="53"/>
    </row>
    <row r="335" spans="1:10" x14ac:dyDescent="0.25">
      <c r="A335" s="54"/>
      <c r="B335" s="49"/>
      <c r="C335" s="49"/>
      <c r="D335" s="50"/>
      <c r="E335" s="49"/>
      <c r="F335" s="51"/>
      <c r="G335" s="49"/>
      <c r="H335" s="55" t="s">
        <v>54</v>
      </c>
    </row>
    <row r="336" spans="1:10" x14ac:dyDescent="0.25">
      <c r="A336" s="52"/>
      <c r="B336" s="46"/>
      <c r="C336" s="46"/>
      <c r="D336" s="47"/>
      <c r="E336" s="46"/>
      <c r="F336" s="48"/>
      <c r="G336" s="46"/>
      <c r="H336" s="53">
        <f>COUNTIF(G314:G357,"12")</f>
        <v>1</v>
      </c>
    </row>
    <row r="337" spans="1:10" x14ac:dyDescent="0.25">
      <c r="A337" s="54"/>
      <c r="B337" s="49"/>
      <c r="C337" s="49"/>
      <c r="D337" s="50"/>
      <c r="E337" s="49"/>
      <c r="F337" s="51"/>
      <c r="G337" s="49"/>
      <c r="H337" s="55"/>
    </row>
    <row r="338" spans="1:10" x14ac:dyDescent="0.25">
      <c r="A338" s="52"/>
      <c r="B338" s="46"/>
      <c r="C338" s="46"/>
      <c r="D338" s="47"/>
      <c r="E338" s="46"/>
      <c r="F338" s="48"/>
      <c r="G338" s="46"/>
      <c r="H338" s="53"/>
    </row>
    <row r="339" spans="1:10" x14ac:dyDescent="0.25">
      <c r="A339" s="54"/>
      <c r="B339" s="49"/>
      <c r="C339" s="49"/>
      <c r="D339" s="50"/>
      <c r="E339" s="49"/>
      <c r="F339" s="51"/>
      <c r="G339" s="49"/>
      <c r="H339" s="55"/>
    </row>
    <row r="340" spans="1:10" x14ac:dyDescent="0.25">
      <c r="A340" s="52"/>
      <c r="B340" s="46"/>
      <c r="C340" s="46"/>
      <c r="D340" s="47"/>
      <c r="E340" s="46"/>
      <c r="F340" s="48"/>
      <c r="G340" s="46"/>
      <c r="H340" s="53"/>
    </row>
    <row r="341" spans="1:10" x14ac:dyDescent="0.25">
      <c r="A341" s="54"/>
      <c r="B341" s="49"/>
      <c r="C341" s="49"/>
      <c r="D341" s="50"/>
      <c r="E341" s="49"/>
      <c r="F341" s="51"/>
      <c r="G341" s="49"/>
      <c r="H341" s="55"/>
    </row>
    <row r="342" spans="1:10" x14ac:dyDescent="0.25">
      <c r="A342" s="52"/>
      <c r="B342" s="46"/>
      <c r="C342" s="46"/>
      <c r="D342" s="47"/>
      <c r="E342" s="46"/>
      <c r="F342" s="48"/>
      <c r="G342" s="46"/>
      <c r="H342" s="53"/>
    </row>
    <row r="343" spans="1:10" x14ac:dyDescent="0.25">
      <c r="A343" s="54"/>
      <c r="B343" s="49"/>
      <c r="C343" s="49"/>
      <c r="D343" s="50"/>
      <c r="E343" s="49"/>
      <c r="F343" s="51"/>
      <c r="G343" s="49"/>
      <c r="H343" s="55"/>
    </row>
    <row r="344" spans="1:10" x14ac:dyDescent="0.25">
      <c r="A344" s="52"/>
      <c r="B344" s="46"/>
      <c r="C344" s="46"/>
      <c r="D344" s="47"/>
      <c r="E344" s="46"/>
      <c r="F344" s="48"/>
      <c r="G344" s="46"/>
      <c r="H344" s="53"/>
    </row>
    <row r="345" spans="1:10" x14ac:dyDescent="0.25">
      <c r="A345" s="54"/>
      <c r="B345" s="49"/>
      <c r="C345" s="49"/>
      <c r="D345" s="50"/>
      <c r="E345" s="49"/>
      <c r="F345" s="51"/>
      <c r="G345" s="49"/>
      <c r="H345" s="55"/>
    </row>
    <row r="346" spans="1:10" ht="27.75" customHeight="1" x14ac:dyDescent="0.35">
      <c r="A346" s="425"/>
      <c r="B346" s="426"/>
      <c r="C346" s="427" t="s">
        <v>55</v>
      </c>
      <c r="D346" s="427"/>
      <c r="E346" s="58" t="s">
        <v>56</v>
      </c>
      <c r="F346" s="428" t="s">
        <v>57</v>
      </c>
      <c r="G346" s="428"/>
      <c r="H346" s="429"/>
    </row>
    <row r="347" spans="1:10" ht="27.75" customHeight="1" x14ac:dyDescent="0.35">
      <c r="A347" s="410" t="s">
        <v>58</v>
      </c>
      <c r="B347" s="411"/>
      <c r="C347" s="435">
        <f>COUNTIF(C302:C345,"Appartamento")</f>
        <v>15</v>
      </c>
      <c r="D347" s="436"/>
      <c r="E347" s="57">
        <f>COUNTIF(C302:C345,"Villa")</f>
        <v>9</v>
      </c>
      <c r="F347" s="437">
        <f>COUNTIF(C302:C345,"Terreno")+COUNTIF(C302:C345,"Rustico")</f>
        <v>1</v>
      </c>
      <c r="G347" s="438"/>
      <c r="H347" s="439"/>
    </row>
    <row r="348" spans="1:10" ht="27.75" customHeight="1" x14ac:dyDescent="0.35">
      <c r="A348" s="415" t="s">
        <v>59</v>
      </c>
      <c r="B348" s="416"/>
      <c r="C348" s="417">
        <v>30</v>
      </c>
      <c r="D348" s="417"/>
      <c r="E348" s="56">
        <v>15</v>
      </c>
      <c r="F348" s="418">
        <v>0</v>
      </c>
      <c r="G348" s="418"/>
      <c r="H348" s="419"/>
    </row>
    <row r="350" spans="1:10" ht="33.950000000000003" customHeight="1" x14ac:dyDescent="0.25">
      <c r="A350" s="420" t="s">
        <v>144</v>
      </c>
      <c r="B350" s="421"/>
      <c r="C350" s="421"/>
      <c r="D350" s="421"/>
      <c r="E350" s="421"/>
      <c r="F350" s="421"/>
      <c r="G350" s="421"/>
      <c r="H350" s="422"/>
      <c r="I350" s="44"/>
      <c r="J350" s="44"/>
    </row>
    <row r="351" spans="1:10" ht="33.950000000000003" customHeight="1" x14ac:dyDescent="0.25">
      <c r="A351" s="64" t="s">
        <v>29</v>
      </c>
      <c r="B351" s="65" t="s">
        <v>30</v>
      </c>
      <c r="C351" s="65" t="s">
        <v>31</v>
      </c>
      <c r="D351" s="65" t="s">
        <v>32</v>
      </c>
      <c r="E351" s="65" t="s">
        <v>33</v>
      </c>
      <c r="F351" s="65" t="s">
        <v>34</v>
      </c>
      <c r="G351" s="423"/>
      <c r="H351" s="424"/>
      <c r="I351" s="44"/>
      <c r="J351" s="44"/>
    </row>
    <row r="352" spans="1:10" x14ac:dyDescent="0.25">
      <c r="A352" s="59"/>
      <c r="B352" s="60"/>
      <c r="C352" s="60"/>
      <c r="D352" s="61"/>
      <c r="E352" s="60"/>
      <c r="F352" s="62"/>
      <c r="G352" s="60"/>
      <c r="H352" s="63" t="s">
        <v>38</v>
      </c>
    </row>
    <row r="353" spans="1:9" x14ac:dyDescent="0.25">
      <c r="A353" s="54" t="s">
        <v>39</v>
      </c>
      <c r="B353" s="49" t="s">
        <v>149</v>
      </c>
      <c r="C353" s="49" t="s">
        <v>42</v>
      </c>
      <c r="D353" s="50">
        <v>265000</v>
      </c>
      <c r="E353" s="49" t="s">
        <v>37</v>
      </c>
      <c r="F353" s="51">
        <v>44950</v>
      </c>
      <c r="G353" s="49">
        <f t="shared" ref="G353:G358" si="7">MONTH(F353)</f>
        <v>1</v>
      </c>
      <c r="H353" s="55">
        <f>COUNTIF(G353:G395,"1")</f>
        <v>1</v>
      </c>
    </row>
    <row r="354" spans="1:9" x14ac:dyDescent="0.25">
      <c r="A354" s="52" t="s">
        <v>35</v>
      </c>
      <c r="B354" s="49" t="s">
        <v>149</v>
      </c>
      <c r="C354" s="46" t="s">
        <v>42</v>
      </c>
      <c r="D354" s="47">
        <v>300000</v>
      </c>
      <c r="E354" s="46" t="s">
        <v>37</v>
      </c>
      <c r="F354" s="48">
        <v>44991</v>
      </c>
      <c r="G354" s="46">
        <f t="shared" si="7"/>
        <v>3</v>
      </c>
      <c r="H354" s="53"/>
    </row>
    <row r="355" spans="1:9" x14ac:dyDescent="0.25">
      <c r="A355" s="54" t="s">
        <v>69</v>
      </c>
      <c r="B355" s="49" t="s">
        <v>149</v>
      </c>
      <c r="C355" s="49" t="s">
        <v>61</v>
      </c>
      <c r="D355" s="50">
        <v>700000</v>
      </c>
      <c r="E355" s="49" t="s">
        <v>37</v>
      </c>
      <c r="F355" s="51">
        <v>45015</v>
      </c>
      <c r="G355" s="49">
        <f t="shared" si="7"/>
        <v>3</v>
      </c>
      <c r="H355" s="55" t="s">
        <v>41</v>
      </c>
    </row>
    <row r="356" spans="1:9" x14ac:dyDescent="0.25">
      <c r="A356" s="52" t="s">
        <v>39</v>
      </c>
      <c r="B356" s="49" t="s">
        <v>149</v>
      </c>
      <c r="C356" s="46" t="s">
        <v>42</v>
      </c>
      <c r="D356" s="47">
        <v>530000</v>
      </c>
      <c r="E356" s="46" t="s">
        <v>37</v>
      </c>
      <c r="F356" s="48">
        <v>45055</v>
      </c>
      <c r="G356" s="46">
        <f t="shared" si="7"/>
        <v>5</v>
      </c>
      <c r="H356" s="53">
        <f>COUNTIF(G353:G398,"2")</f>
        <v>0</v>
      </c>
    </row>
    <row r="357" spans="1:9" x14ac:dyDescent="0.25">
      <c r="A357" s="54" t="s">
        <v>39</v>
      </c>
      <c r="B357" s="49" t="s">
        <v>149</v>
      </c>
      <c r="C357" s="49" t="s">
        <v>42</v>
      </c>
      <c r="D357" s="50">
        <v>265000</v>
      </c>
      <c r="E357" s="49" t="s">
        <v>37</v>
      </c>
      <c r="F357" s="51">
        <v>45063</v>
      </c>
      <c r="G357" s="49">
        <f t="shared" si="7"/>
        <v>5</v>
      </c>
      <c r="H357" s="55"/>
    </row>
    <row r="358" spans="1:9" x14ac:dyDescent="0.25">
      <c r="A358" s="52" t="s">
        <v>69</v>
      </c>
      <c r="B358" s="49" t="s">
        <v>149</v>
      </c>
      <c r="C358" s="46" t="s">
        <v>36</v>
      </c>
      <c r="D358" s="47">
        <v>1090000</v>
      </c>
      <c r="E358" s="46" t="s">
        <v>37</v>
      </c>
      <c r="F358" s="48">
        <v>45126</v>
      </c>
      <c r="G358" s="46">
        <f t="shared" si="7"/>
        <v>7</v>
      </c>
      <c r="H358" s="53" t="s">
        <v>44</v>
      </c>
    </row>
    <row r="359" spans="1:9" x14ac:dyDescent="0.25">
      <c r="A359" s="52" t="s">
        <v>39</v>
      </c>
      <c r="B359" s="49" t="s">
        <v>149</v>
      </c>
      <c r="C359" s="46" t="s">
        <v>42</v>
      </c>
      <c r="D359" s="47">
        <v>620000</v>
      </c>
      <c r="E359" s="46" t="s">
        <v>37</v>
      </c>
      <c r="F359" s="48">
        <v>45134</v>
      </c>
      <c r="G359" s="137">
        <f t="shared" ref="G359:G361" si="8">MONTH(F359)</f>
        <v>7</v>
      </c>
      <c r="H359" s="53">
        <f>COUNTIF(G353:G401,"3")</f>
        <v>2</v>
      </c>
    </row>
    <row r="360" spans="1:9" x14ac:dyDescent="0.25">
      <c r="A360" s="54" t="s">
        <v>39</v>
      </c>
      <c r="B360" s="49" t="s">
        <v>149</v>
      </c>
      <c r="C360" s="49" t="s">
        <v>42</v>
      </c>
      <c r="D360" s="50">
        <v>410000</v>
      </c>
      <c r="E360" s="49" t="s">
        <v>147</v>
      </c>
      <c r="F360" s="51">
        <v>45132</v>
      </c>
      <c r="G360" s="49">
        <f t="shared" si="8"/>
        <v>7</v>
      </c>
      <c r="H360" s="53"/>
    </row>
    <row r="361" spans="1:9" x14ac:dyDescent="0.25">
      <c r="A361" s="52" t="s">
        <v>69</v>
      </c>
      <c r="B361" s="49" t="s">
        <v>149</v>
      </c>
      <c r="C361" s="46" t="s">
        <v>36</v>
      </c>
      <c r="D361" s="47">
        <v>1100000</v>
      </c>
      <c r="E361" s="46" t="s">
        <v>147</v>
      </c>
      <c r="F361" s="48">
        <v>45140</v>
      </c>
      <c r="G361" s="46">
        <f t="shared" si="8"/>
        <v>8</v>
      </c>
      <c r="H361" s="55" t="s">
        <v>46</v>
      </c>
      <c r="I361" s="155">
        <f>SUM(D353:D372)</f>
        <v>19370553</v>
      </c>
    </row>
    <row r="362" spans="1:9" x14ac:dyDescent="0.25">
      <c r="A362" s="54" t="s">
        <v>35</v>
      </c>
      <c r="B362" s="49" t="s">
        <v>149</v>
      </c>
      <c r="C362" s="49" t="s">
        <v>42</v>
      </c>
      <c r="D362" s="50">
        <v>360000</v>
      </c>
      <c r="E362" s="49" t="s">
        <v>37</v>
      </c>
      <c r="F362" s="51">
        <v>45145</v>
      </c>
      <c r="G362" s="49">
        <v>8</v>
      </c>
      <c r="H362" s="53">
        <f>COUNTIF(G353:G404,"4")</f>
        <v>0</v>
      </c>
    </row>
    <row r="363" spans="1:9" x14ac:dyDescent="0.25">
      <c r="A363" s="52" t="s">
        <v>39</v>
      </c>
      <c r="B363" s="49" t="s">
        <v>149</v>
      </c>
      <c r="C363" s="46" t="s">
        <v>36</v>
      </c>
      <c r="D363" s="47">
        <v>1350000</v>
      </c>
      <c r="E363" s="46" t="s">
        <v>37</v>
      </c>
      <c r="F363" s="48">
        <v>45176</v>
      </c>
      <c r="G363" s="46">
        <v>9</v>
      </c>
      <c r="H363" s="55"/>
    </row>
    <row r="364" spans="1:9" x14ac:dyDescent="0.25">
      <c r="A364" s="54" t="s">
        <v>35</v>
      </c>
      <c r="B364" s="49" t="s">
        <v>149</v>
      </c>
      <c r="C364" s="49" t="s">
        <v>42</v>
      </c>
      <c r="D364" s="50">
        <v>796500</v>
      </c>
      <c r="E364" s="49" t="s">
        <v>37</v>
      </c>
      <c r="F364" s="51">
        <v>45191</v>
      </c>
      <c r="G364" s="49">
        <v>9</v>
      </c>
      <c r="H364" s="53" t="s">
        <v>47</v>
      </c>
    </row>
    <row r="365" spans="1:9" x14ac:dyDescent="0.25">
      <c r="A365" s="52" t="s">
        <v>35</v>
      </c>
      <c r="B365" s="49" t="s">
        <v>149</v>
      </c>
      <c r="C365" s="46" t="s">
        <v>36</v>
      </c>
      <c r="D365" s="47">
        <v>1350000</v>
      </c>
      <c r="E365" s="46" t="s">
        <v>37</v>
      </c>
      <c r="F365" s="48">
        <v>45189</v>
      </c>
      <c r="G365" s="46">
        <v>9</v>
      </c>
      <c r="H365" s="53">
        <f>COUNTIF(G356:G407,"5")</f>
        <v>2</v>
      </c>
    </row>
    <row r="366" spans="1:9" x14ac:dyDescent="0.25">
      <c r="A366" s="54" t="s">
        <v>39</v>
      </c>
      <c r="B366" s="49" t="s">
        <v>149</v>
      </c>
      <c r="C366" s="49" t="s">
        <v>36</v>
      </c>
      <c r="D366" s="50">
        <v>3000000</v>
      </c>
      <c r="E366" s="49" t="s">
        <v>37</v>
      </c>
      <c r="F366" s="51">
        <v>45204</v>
      </c>
      <c r="G366" s="49">
        <v>10</v>
      </c>
      <c r="H366" s="53"/>
    </row>
    <row r="367" spans="1:9" x14ac:dyDescent="0.25">
      <c r="A367" s="52" t="s">
        <v>69</v>
      </c>
      <c r="B367" s="49" t="s">
        <v>149</v>
      </c>
      <c r="C367" s="46" t="s">
        <v>42</v>
      </c>
      <c r="D367" s="47">
        <v>1100000</v>
      </c>
      <c r="E367" s="46" t="s">
        <v>37</v>
      </c>
      <c r="F367" s="48">
        <v>45202</v>
      </c>
      <c r="G367" s="46">
        <v>10</v>
      </c>
      <c r="H367" s="55" t="s">
        <v>48</v>
      </c>
    </row>
    <row r="368" spans="1:9" x14ac:dyDescent="0.25">
      <c r="A368" s="54" t="s">
        <v>35</v>
      </c>
      <c r="B368" s="49" t="s">
        <v>149</v>
      </c>
      <c r="C368" s="49" t="s">
        <v>36</v>
      </c>
      <c r="D368" s="50">
        <v>2850000</v>
      </c>
      <c r="E368" s="49" t="s">
        <v>37</v>
      </c>
      <c r="F368" s="51">
        <v>45244</v>
      </c>
      <c r="G368" s="49">
        <v>11</v>
      </c>
      <c r="H368" s="53">
        <f>COUNTIF(G353:G410,"6")</f>
        <v>0</v>
      </c>
    </row>
    <row r="369" spans="1:8" x14ac:dyDescent="0.25">
      <c r="A369" s="52" t="s">
        <v>39</v>
      </c>
      <c r="B369" s="49" t="s">
        <v>149</v>
      </c>
      <c r="C369" s="46" t="s">
        <v>42</v>
      </c>
      <c r="D369" s="47">
        <v>610000</v>
      </c>
      <c r="E369" s="46" t="s">
        <v>147</v>
      </c>
      <c r="F369" s="48">
        <v>45209</v>
      </c>
      <c r="G369" s="46">
        <v>10</v>
      </c>
      <c r="H369" s="55"/>
    </row>
    <row r="370" spans="1:8" x14ac:dyDescent="0.25">
      <c r="A370" s="54" t="s">
        <v>39</v>
      </c>
      <c r="B370" s="49" t="s">
        <v>149</v>
      </c>
      <c r="C370" s="49" t="s">
        <v>42</v>
      </c>
      <c r="D370" s="50">
        <v>439053</v>
      </c>
      <c r="E370" s="49" t="s">
        <v>37</v>
      </c>
      <c r="F370" s="51">
        <v>45216</v>
      </c>
      <c r="G370" s="49">
        <v>10</v>
      </c>
      <c r="H370" s="53" t="s">
        <v>49</v>
      </c>
    </row>
    <row r="371" spans="1:8" x14ac:dyDescent="0.25">
      <c r="A371" s="52" t="s">
        <v>39</v>
      </c>
      <c r="B371" s="49" t="s">
        <v>149</v>
      </c>
      <c r="C371" s="46" t="s">
        <v>36</v>
      </c>
      <c r="D371" s="47">
        <v>1800000</v>
      </c>
      <c r="E371" s="46" t="s">
        <v>147</v>
      </c>
      <c r="F371" s="48">
        <v>45261</v>
      </c>
      <c r="G371" s="46">
        <v>12</v>
      </c>
      <c r="H371" s="55">
        <f>COUNTIF(G356:G413,"7")</f>
        <v>3</v>
      </c>
    </row>
    <row r="372" spans="1:8" x14ac:dyDescent="0.25">
      <c r="A372" s="52" t="s">
        <v>39</v>
      </c>
      <c r="B372" s="49" t="s">
        <v>149</v>
      </c>
      <c r="C372" s="46" t="s">
        <v>36</v>
      </c>
      <c r="D372" s="47">
        <v>435000</v>
      </c>
      <c r="E372" s="46" t="s">
        <v>147</v>
      </c>
      <c r="F372" s="48">
        <v>45279</v>
      </c>
      <c r="G372" s="46">
        <v>12</v>
      </c>
      <c r="H372" s="53"/>
    </row>
    <row r="373" spans="1:8" x14ac:dyDescent="0.25">
      <c r="A373" s="54"/>
      <c r="B373" s="49"/>
      <c r="C373" s="49"/>
      <c r="D373" s="50"/>
      <c r="E373" s="49"/>
      <c r="F373" s="51"/>
      <c r="G373" s="49"/>
      <c r="H373" s="55" t="s">
        <v>50</v>
      </c>
    </row>
    <row r="374" spans="1:8" x14ac:dyDescent="0.25">
      <c r="A374" s="52"/>
      <c r="B374" s="46"/>
      <c r="C374" s="46"/>
      <c r="D374" s="47"/>
      <c r="E374" s="46"/>
      <c r="F374" s="48"/>
      <c r="G374" s="46"/>
      <c r="H374" s="53">
        <f>COUNTIF(G359:G416,"8")</f>
        <v>2</v>
      </c>
    </row>
    <row r="375" spans="1:8" x14ac:dyDescent="0.25">
      <c r="A375" s="54"/>
      <c r="B375" s="49"/>
      <c r="C375" s="49"/>
      <c r="D375" s="50"/>
      <c r="E375" s="49"/>
      <c r="F375" s="51"/>
      <c r="G375" s="49"/>
      <c r="H375" s="55"/>
    </row>
    <row r="376" spans="1:8" x14ac:dyDescent="0.25">
      <c r="A376" s="52"/>
      <c r="B376" s="46"/>
      <c r="C376" s="46"/>
      <c r="D376" s="47"/>
      <c r="E376" s="46"/>
      <c r="F376" s="48"/>
      <c r="G376" s="46"/>
      <c r="H376" s="53" t="s">
        <v>51</v>
      </c>
    </row>
    <row r="377" spans="1:8" x14ac:dyDescent="0.25">
      <c r="A377" s="54"/>
      <c r="B377" s="49"/>
      <c r="C377" s="49"/>
      <c r="D377" s="50"/>
      <c r="E377" s="49"/>
      <c r="F377" s="51"/>
      <c r="G377" s="49"/>
      <c r="H377" s="55">
        <f>COUNTIF(G362:G419,"9")</f>
        <v>3</v>
      </c>
    </row>
    <row r="378" spans="1:8" x14ac:dyDescent="0.25">
      <c r="A378" s="52"/>
      <c r="B378" s="46"/>
      <c r="C378" s="46"/>
      <c r="D378" s="47"/>
      <c r="E378" s="46"/>
      <c r="F378" s="48"/>
      <c r="G378" s="46"/>
      <c r="H378" s="53"/>
    </row>
    <row r="379" spans="1:8" x14ac:dyDescent="0.25">
      <c r="A379" s="54"/>
      <c r="B379" s="49"/>
      <c r="C379" s="49"/>
      <c r="D379" s="50"/>
      <c r="E379" s="49"/>
      <c r="F379" s="51"/>
      <c r="G379" s="49"/>
      <c r="H379" s="55" t="s">
        <v>52</v>
      </c>
    </row>
    <row r="380" spans="1:8" x14ac:dyDescent="0.25">
      <c r="A380" s="52"/>
      <c r="B380" s="46"/>
      <c r="C380" s="46"/>
      <c r="D380" s="47"/>
      <c r="E380" s="46"/>
      <c r="F380" s="48"/>
      <c r="G380" s="46"/>
      <c r="H380" s="53">
        <f>COUNTIF(G365:G422,"10")</f>
        <v>4</v>
      </c>
    </row>
    <row r="381" spans="1:8" x14ac:dyDescent="0.25">
      <c r="A381" s="54"/>
      <c r="B381" s="49"/>
      <c r="C381" s="49"/>
      <c r="D381" s="50"/>
      <c r="E381" s="49"/>
      <c r="F381" s="51"/>
      <c r="G381" s="49"/>
      <c r="H381" s="55"/>
    </row>
    <row r="382" spans="1:8" x14ac:dyDescent="0.25">
      <c r="A382" s="52"/>
      <c r="B382" s="46"/>
      <c r="C382" s="46"/>
      <c r="D382" s="47"/>
      <c r="E382" s="46"/>
      <c r="F382" s="48"/>
      <c r="G382" s="46"/>
      <c r="H382" s="53" t="s">
        <v>53</v>
      </c>
    </row>
    <row r="383" spans="1:8" x14ac:dyDescent="0.25">
      <c r="A383" s="54"/>
      <c r="B383" s="49"/>
      <c r="C383" s="49"/>
      <c r="D383" s="50"/>
      <c r="E383" s="49"/>
      <c r="F383" s="51"/>
      <c r="G383" s="49"/>
      <c r="H383" s="55">
        <f>COUNTIF(G368:G425,"11")</f>
        <v>1</v>
      </c>
    </row>
    <row r="384" spans="1:8" x14ac:dyDescent="0.25">
      <c r="A384" s="52"/>
      <c r="B384" s="46"/>
      <c r="C384" s="46"/>
      <c r="D384" s="47"/>
      <c r="E384" s="46"/>
      <c r="F384" s="48"/>
      <c r="G384" s="46"/>
      <c r="H384" s="53"/>
    </row>
    <row r="385" spans="1:10" x14ac:dyDescent="0.25">
      <c r="A385" s="54"/>
      <c r="B385" s="49"/>
      <c r="C385" s="49"/>
      <c r="D385" s="50"/>
      <c r="E385" s="49"/>
      <c r="F385" s="51"/>
      <c r="G385" s="49"/>
      <c r="H385" s="55" t="s">
        <v>54</v>
      </c>
    </row>
    <row r="386" spans="1:10" x14ac:dyDescent="0.25">
      <c r="A386" s="52"/>
      <c r="B386" s="46"/>
      <c r="C386" s="46"/>
      <c r="D386" s="47"/>
      <c r="E386" s="46"/>
      <c r="F386" s="48"/>
      <c r="G386" s="46"/>
      <c r="H386" s="53">
        <f>COUNTIF(G353:G428,"12")</f>
        <v>2</v>
      </c>
    </row>
    <row r="387" spans="1:10" x14ac:dyDescent="0.25">
      <c r="A387" s="54"/>
      <c r="B387" s="49"/>
      <c r="C387" s="49"/>
      <c r="D387" s="50"/>
      <c r="E387" s="49"/>
      <c r="F387" s="51"/>
      <c r="G387" s="49"/>
      <c r="H387" s="55"/>
    </row>
    <row r="388" spans="1:10" x14ac:dyDescent="0.25">
      <c r="A388" s="52"/>
      <c r="B388" s="46"/>
      <c r="C388" s="46"/>
      <c r="D388" s="47"/>
      <c r="E388" s="46"/>
      <c r="F388" s="48"/>
      <c r="G388" s="46"/>
      <c r="H388" s="53"/>
    </row>
    <row r="389" spans="1:10" x14ac:dyDescent="0.25">
      <c r="A389" s="54"/>
      <c r="B389" s="49"/>
      <c r="C389" s="49"/>
      <c r="D389" s="50"/>
      <c r="E389" s="49"/>
      <c r="F389" s="51"/>
      <c r="G389" s="49"/>
      <c r="H389" s="55"/>
    </row>
    <row r="390" spans="1:10" x14ac:dyDescent="0.25">
      <c r="A390" s="52"/>
      <c r="B390" s="46"/>
      <c r="C390" s="46"/>
      <c r="D390" s="47"/>
      <c r="E390" s="46"/>
      <c r="F390" s="48"/>
      <c r="G390" s="46"/>
      <c r="H390" s="53"/>
    </row>
    <row r="391" spans="1:10" x14ac:dyDescent="0.25">
      <c r="A391" s="54"/>
      <c r="B391" s="49"/>
      <c r="C391" s="49"/>
      <c r="D391" s="50"/>
      <c r="E391" s="49"/>
      <c r="F391" s="51"/>
      <c r="G391" s="49"/>
      <c r="H391" s="55"/>
    </row>
    <row r="392" spans="1:10" x14ac:dyDescent="0.25">
      <c r="A392" s="52"/>
      <c r="B392" s="46"/>
      <c r="C392" s="46"/>
      <c r="D392" s="47"/>
      <c r="E392" s="46"/>
      <c r="F392" s="48"/>
      <c r="G392" s="46"/>
      <c r="H392" s="53"/>
    </row>
    <row r="393" spans="1:10" x14ac:dyDescent="0.25">
      <c r="A393" s="54"/>
      <c r="B393" s="49"/>
      <c r="C393" s="49"/>
      <c r="D393" s="50"/>
      <c r="E393" s="49"/>
      <c r="F393" s="51"/>
      <c r="G393" s="49"/>
      <c r="H393" s="55"/>
    </row>
    <row r="394" spans="1:10" x14ac:dyDescent="0.25">
      <c r="A394" s="52"/>
      <c r="B394" s="46"/>
      <c r="C394" s="46"/>
      <c r="D394" s="47"/>
      <c r="E394" s="46"/>
      <c r="F394" s="48"/>
      <c r="G394" s="46"/>
      <c r="H394" s="53"/>
    </row>
    <row r="395" spans="1:10" x14ac:dyDescent="0.25">
      <c r="A395" s="54"/>
      <c r="B395" s="49"/>
      <c r="C395" s="49"/>
      <c r="D395" s="50"/>
      <c r="E395" s="49"/>
      <c r="F395" s="51"/>
      <c r="G395" s="49"/>
      <c r="H395" s="55"/>
    </row>
    <row r="396" spans="1:10" ht="27.75" customHeight="1" x14ac:dyDescent="0.35">
      <c r="A396" s="447"/>
      <c r="B396" s="448"/>
      <c r="C396" s="135" t="s">
        <v>55</v>
      </c>
      <c r="D396" s="135"/>
      <c r="E396" s="58" t="s">
        <v>56</v>
      </c>
      <c r="F396" s="144" t="s">
        <v>57</v>
      </c>
      <c r="G396" s="144"/>
      <c r="H396" s="145"/>
    </row>
    <row r="397" spans="1:10" ht="27.75" customHeight="1" x14ac:dyDescent="0.35">
      <c r="A397" s="433" t="s">
        <v>58</v>
      </c>
      <c r="B397" s="434"/>
      <c r="C397" s="146">
        <f>COUNTIF(C352:C395,"Appartamento")</f>
        <v>11</v>
      </c>
      <c r="D397" s="146"/>
      <c r="E397" s="57">
        <f>COUNTIF(C352:C395,"Villa")</f>
        <v>8</v>
      </c>
      <c r="F397" s="147">
        <f>COUNTIF(C352:C395,"Terreno")+COUNTIF(C352:C395,"Rustico")</f>
        <v>1</v>
      </c>
      <c r="G397" s="147"/>
      <c r="H397" s="148"/>
    </row>
    <row r="398" spans="1:10" ht="27.75" customHeight="1" x14ac:dyDescent="0.35">
      <c r="A398" s="440" t="s">
        <v>59</v>
      </c>
      <c r="B398" s="441"/>
      <c r="C398" s="442"/>
      <c r="D398" s="443"/>
      <c r="E398" s="56"/>
      <c r="F398" s="444"/>
      <c r="G398" s="445"/>
      <c r="H398" s="446"/>
    </row>
    <row r="400" spans="1:10" ht="33.950000000000003" customHeight="1" x14ac:dyDescent="0.25">
      <c r="A400" s="430" t="s">
        <v>161</v>
      </c>
      <c r="B400" s="431"/>
      <c r="C400" s="431"/>
      <c r="D400" s="431"/>
      <c r="E400" s="431"/>
      <c r="F400" s="431"/>
      <c r="G400" s="431"/>
      <c r="H400" s="432"/>
      <c r="I400" s="44"/>
      <c r="J400" s="44"/>
    </row>
    <row r="401" spans="1:10" ht="33.950000000000003" customHeight="1" x14ac:dyDescent="0.25">
      <c r="A401" s="64" t="s">
        <v>29</v>
      </c>
      <c r="B401" s="65" t="s">
        <v>30</v>
      </c>
      <c r="C401" s="65" t="s">
        <v>31</v>
      </c>
      <c r="D401" s="65" t="s">
        <v>32</v>
      </c>
      <c r="E401" s="65" t="s">
        <v>33</v>
      </c>
      <c r="F401" s="65" t="s">
        <v>34</v>
      </c>
      <c r="G401" s="423"/>
      <c r="H401" s="424"/>
      <c r="I401" s="44"/>
      <c r="J401" s="44"/>
    </row>
    <row r="402" spans="1:10" x14ac:dyDescent="0.25">
      <c r="A402" s="54"/>
      <c r="B402" s="49"/>
      <c r="C402" s="49"/>
      <c r="D402" s="50"/>
      <c r="E402" s="49"/>
      <c r="F402" s="51"/>
      <c r="G402" s="60">
        <f>MONTH(F402)</f>
        <v>1</v>
      </c>
      <c r="H402" s="63" t="s">
        <v>38</v>
      </c>
    </row>
    <row r="403" spans="1:10" x14ac:dyDescent="0.25">
      <c r="A403" s="52"/>
      <c r="B403" s="49"/>
      <c r="C403" s="46"/>
      <c r="D403" s="47"/>
      <c r="E403" s="46"/>
      <c r="F403" s="48"/>
      <c r="G403" s="49">
        <f>MONTH(F403)</f>
        <v>1</v>
      </c>
      <c r="H403" s="55">
        <f>COUNTIF(G402:G445,"1")</f>
        <v>44</v>
      </c>
    </row>
    <row r="404" spans="1:10" x14ac:dyDescent="0.25">
      <c r="A404" s="54"/>
      <c r="B404" s="49"/>
      <c r="C404" s="49"/>
      <c r="D404" s="50"/>
      <c r="E404" s="49"/>
      <c r="F404" s="51"/>
      <c r="G404" s="46">
        <f t="shared" ref="G404:G445" si="9">MONTH(F404)</f>
        <v>1</v>
      </c>
      <c r="H404" s="53"/>
    </row>
    <row r="405" spans="1:10" x14ac:dyDescent="0.25">
      <c r="A405" s="52"/>
      <c r="B405" s="49"/>
      <c r="C405" s="46"/>
      <c r="D405" s="47"/>
      <c r="E405" s="46"/>
      <c r="F405" s="48"/>
      <c r="G405" s="49">
        <f t="shared" si="9"/>
        <v>1</v>
      </c>
      <c r="H405" s="55" t="s">
        <v>41</v>
      </c>
    </row>
    <row r="406" spans="1:10" x14ac:dyDescent="0.25">
      <c r="A406" s="54"/>
      <c r="B406" s="49"/>
      <c r="C406" s="49"/>
      <c r="D406" s="50"/>
      <c r="E406" s="49"/>
      <c r="F406" s="51"/>
      <c r="G406" s="46">
        <f t="shared" si="9"/>
        <v>1</v>
      </c>
      <c r="H406" s="53">
        <f>COUNTIF(G402:G445,"2")</f>
        <v>0</v>
      </c>
    </row>
    <row r="407" spans="1:10" x14ac:dyDescent="0.25">
      <c r="A407" s="52"/>
      <c r="B407" s="49"/>
      <c r="C407" s="46"/>
      <c r="D407" s="47"/>
      <c r="E407" s="46"/>
      <c r="F407" s="48"/>
      <c r="G407" s="49">
        <f t="shared" si="9"/>
        <v>1</v>
      </c>
      <c r="H407" s="55"/>
    </row>
    <row r="408" spans="1:10" x14ac:dyDescent="0.25">
      <c r="A408" s="52"/>
      <c r="B408" s="49"/>
      <c r="C408" s="46"/>
      <c r="D408" s="47"/>
      <c r="E408" s="46"/>
      <c r="F408" s="48"/>
      <c r="G408" s="46">
        <f t="shared" si="9"/>
        <v>1</v>
      </c>
      <c r="H408" s="53" t="s">
        <v>44</v>
      </c>
    </row>
    <row r="409" spans="1:10" x14ac:dyDescent="0.25">
      <c r="A409" s="54"/>
      <c r="B409" s="49"/>
      <c r="C409" s="49"/>
      <c r="D409" s="50"/>
      <c r="E409" s="49"/>
      <c r="F409" s="51"/>
      <c r="G409" s="49">
        <f t="shared" si="9"/>
        <v>1</v>
      </c>
      <c r="H409" s="55">
        <f>COUNTIF(G402:G445,"3")</f>
        <v>0</v>
      </c>
    </row>
    <row r="410" spans="1:10" x14ac:dyDescent="0.25">
      <c r="A410" s="52"/>
      <c r="B410" s="49"/>
      <c r="C410" s="46"/>
      <c r="D410" s="47"/>
      <c r="E410" s="46"/>
      <c r="F410" s="48"/>
      <c r="G410" s="46">
        <f t="shared" si="9"/>
        <v>1</v>
      </c>
      <c r="H410" s="53"/>
    </row>
    <row r="411" spans="1:10" x14ac:dyDescent="0.25">
      <c r="A411" s="54"/>
      <c r="B411" s="49"/>
      <c r="C411" s="49"/>
      <c r="D411" s="50"/>
      <c r="E411" s="49"/>
      <c r="F411" s="51"/>
      <c r="G411" s="49">
        <f t="shared" si="9"/>
        <v>1</v>
      </c>
      <c r="H411" s="55" t="s">
        <v>46</v>
      </c>
    </row>
    <row r="412" spans="1:10" x14ac:dyDescent="0.25">
      <c r="A412" s="52"/>
      <c r="B412" s="49"/>
      <c r="C412" s="46"/>
      <c r="D412" s="47"/>
      <c r="E412" s="46"/>
      <c r="F412" s="48"/>
      <c r="G412" s="46">
        <f t="shared" si="9"/>
        <v>1</v>
      </c>
      <c r="H412" s="53">
        <f>COUNTIF(G402:G445,"4")</f>
        <v>0</v>
      </c>
    </row>
    <row r="413" spans="1:10" x14ac:dyDescent="0.25">
      <c r="A413" s="54"/>
      <c r="B413" s="49"/>
      <c r="C413" s="49"/>
      <c r="D413" s="50"/>
      <c r="E413" s="49"/>
      <c r="F413" s="51"/>
      <c r="G413" s="49">
        <f t="shared" si="9"/>
        <v>1</v>
      </c>
      <c r="H413" s="55"/>
    </row>
    <row r="414" spans="1:10" x14ac:dyDescent="0.25">
      <c r="A414" s="52"/>
      <c r="B414" s="49"/>
      <c r="C414" s="46"/>
      <c r="D414" s="47"/>
      <c r="E414" s="46"/>
      <c r="F414" s="48"/>
      <c r="G414" s="46">
        <f t="shared" si="9"/>
        <v>1</v>
      </c>
      <c r="H414" s="53" t="s">
        <v>47</v>
      </c>
    </row>
    <row r="415" spans="1:10" x14ac:dyDescent="0.25">
      <c r="A415" s="54"/>
      <c r="B415" s="49"/>
      <c r="C415" s="49"/>
      <c r="D415" s="50"/>
      <c r="E415" s="49"/>
      <c r="F415" s="51"/>
      <c r="G415" s="49">
        <f t="shared" si="9"/>
        <v>1</v>
      </c>
      <c r="H415" s="55">
        <f>COUNTIF(G402:G445,"5")</f>
        <v>0</v>
      </c>
    </row>
    <row r="416" spans="1:10" x14ac:dyDescent="0.25">
      <c r="A416" s="52"/>
      <c r="B416" s="49"/>
      <c r="C416" s="46"/>
      <c r="D416" s="47"/>
      <c r="E416" s="46"/>
      <c r="F416" s="48"/>
      <c r="G416" s="46">
        <f t="shared" si="9"/>
        <v>1</v>
      </c>
      <c r="H416" s="53"/>
    </row>
    <row r="417" spans="1:8" x14ac:dyDescent="0.25">
      <c r="A417" s="54"/>
      <c r="B417" s="49"/>
      <c r="C417" s="49"/>
      <c r="D417" s="50"/>
      <c r="E417" s="49"/>
      <c r="F417" s="51"/>
      <c r="G417" s="49">
        <f t="shared" si="9"/>
        <v>1</v>
      </c>
      <c r="H417" s="55" t="s">
        <v>48</v>
      </c>
    </row>
    <row r="418" spans="1:8" x14ac:dyDescent="0.25">
      <c r="A418" s="52"/>
      <c r="B418" s="49"/>
      <c r="C418" s="46"/>
      <c r="D418" s="47"/>
      <c r="E418" s="46"/>
      <c r="F418" s="48"/>
      <c r="G418" s="46">
        <f t="shared" si="9"/>
        <v>1</v>
      </c>
      <c r="H418" s="53">
        <f>COUNTIF(G402:G445,"6")</f>
        <v>0</v>
      </c>
    </row>
    <row r="419" spans="1:8" x14ac:dyDescent="0.25">
      <c r="A419" s="54"/>
      <c r="B419" s="49"/>
      <c r="C419" s="49"/>
      <c r="D419" s="50"/>
      <c r="E419" s="49"/>
      <c r="F419" s="51"/>
      <c r="G419" s="49">
        <f t="shared" si="9"/>
        <v>1</v>
      </c>
      <c r="H419" s="55"/>
    </row>
    <row r="420" spans="1:8" x14ac:dyDescent="0.25">
      <c r="A420" s="52"/>
      <c r="B420" s="49"/>
      <c r="C420" s="46"/>
      <c r="D420" s="47"/>
      <c r="E420" s="46"/>
      <c r="F420" s="48"/>
      <c r="G420" s="46">
        <f t="shared" si="9"/>
        <v>1</v>
      </c>
      <c r="H420" s="53" t="s">
        <v>49</v>
      </c>
    </row>
    <row r="421" spans="1:8" x14ac:dyDescent="0.25">
      <c r="A421" s="52"/>
      <c r="B421" s="49"/>
      <c r="C421" s="46"/>
      <c r="D421" s="47"/>
      <c r="E421" s="46"/>
      <c r="F421" s="48"/>
      <c r="G421" s="49">
        <f t="shared" si="9"/>
        <v>1</v>
      </c>
      <c r="H421" s="55">
        <f>COUNTIF(G402:G445,"7")</f>
        <v>0</v>
      </c>
    </row>
    <row r="422" spans="1:8" x14ac:dyDescent="0.25">
      <c r="A422" s="52"/>
      <c r="B422" s="46"/>
      <c r="C422" s="46"/>
      <c r="D422" s="47"/>
      <c r="E422" s="46"/>
      <c r="F422" s="48"/>
      <c r="G422" s="46">
        <f t="shared" si="9"/>
        <v>1</v>
      </c>
      <c r="H422" s="53"/>
    </row>
    <row r="423" spans="1:8" x14ac:dyDescent="0.25">
      <c r="A423" s="54"/>
      <c r="B423" s="49"/>
      <c r="C423" s="49"/>
      <c r="D423" s="50"/>
      <c r="E423" s="49"/>
      <c r="F423" s="51"/>
      <c r="G423" s="49">
        <f t="shared" si="9"/>
        <v>1</v>
      </c>
      <c r="H423" s="55" t="s">
        <v>50</v>
      </c>
    </row>
    <row r="424" spans="1:8" x14ac:dyDescent="0.25">
      <c r="A424" s="52"/>
      <c r="B424" s="46"/>
      <c r="C424" s="46"/>
      <c r="D424" s="47"/>
      <c r="E424" s="46"/>
      <c r="F424" s="48"/>
      <c r="G424" s="46">
        <f t="shared" si="9"/>
        <v>1</v>
      </c>
      <c r="H424" s="53">
        <f>COUNTIF(G402:G445,"8")</f>
        <v>0</v>
      </c>
    </row>
    <row r="425" spans="1:8" x14ac:dyDescent="0.25">
      <c r="A425" s="54"/>
      <c r="B425" s="49"/>
      <c r="C425" s="49"/>
      <c r="D425" s="50"/>
      <c r="E425" s="49"/>
      <c r="F425" s="51"/>
      <c r="G425" s="49">
        <f t="shared" si="9"/>
        <v>1</v>
      </c>
      <c r="H425" s="55"/>
    </row>
    <row r="426" spans="1:8" x14ac:dyDescent="0.25">
      <c r="A426" s="52"/>
      <c r="B426" s="46"/>
      <c r="C426" s="46"/>
      <c r="D426" s="47"/>
      <c r="E426" s="46"/>
      <c r="F426" s="48"/>
      <c r="G426" s="46">
        <f t="shared" si="9"/>
        <v>1</v>
      </c>
      <c r="H426" s="53" t="s">
        <v>51</v>
      </c>
    </row>
    <row r="427" spans="1:8" x14ac:dyDescent="0.25">
      <c r="A427" s="54"/>
      <c r="B427" s="49"/>
      <c r="C427" s="49"/>
      <c r="D427" s="50"/>
      <c r="E427" s="49"/>
      <c r="F427" s="51"/>
      <c r="G427" s="49">
        <f t="shared" si="9"/>
        <v>1</v>
      </c>
      <c r="H427" s="55">
        <f>COUNTIF(G402:G445,"9")</f>
        <v>0</v>
      </c>
    </row>
    <row r="428" spans="1:8" x14ac:dyDescent="0.25">
      <c r="A428" s="52"/>
      <c r="B428" s="46"/>
      <c r="C428" s="46"/>
      <c r="D428" s="47"/>
      <c r="E428" s="46"/>
      <c r="F428" s="48"/>
      <c r="G428" s="46">
        <f t="shared" si="9"/>
        <v>1</v>
      </c>
      <c r="H428" s="53"/>
    </row>
    <row r="429" spans="1:8" x14ac:dyDescent="0.25">
      <c r="A429" s="54"/>
      <c r="B429" s="49"/>
      <c r="C429" s="49"/>
      <c r="D429" s="50"/>
      <c r="E429" s="49"/>
      <c r="F429" s="51"/>
      <c r="G429" s="49">
        <f t="shared" si="9"/>
        <v>1</v>
      </c>
      <c r="H429" s="55" t="s">
        <v>52</v>
      </c>
    </row>
    <row r="430" spans="1:8" x14ac:dyDescent="0.25">
      <c r="A430" s="52"/>
      <c r="B430" s="46"/>
      <c r="C430" s="46"/>
      <c r="D430" s="47"/>
      <c r="E430" s="46"/>
      <c r="F430" s="48"/>
      <c r="G430" s="46">
        <f t="shared" si="9"/>
        <v>1</v>
      </c>
      <c r="H430" s="53">
        <f>COUNTIF(G402:G445,"10")</f>
        <v>0</v>
      </c>
    </row>
    <row r="431" spans="1:8" x14ac:dyDescent="0.25">
      <c r="A431" s="54"/>
      <c r="B431" s="49"/>
      <c r="C431" s="49"/>
      <c r="D431" s="50"/>
      <c r="E431" s="49"/>
      <c r="F431" s="51"/>
      <c r="G431" s="49">
        <f t="shared" si="9"/>
        <v>1</v>
      </c>
      <c r="H431" s="55"/>
    </row>
    <row r="432" spans="1:8" x14ac:dyDescent="0.25">
      <c r="A432" s="52"/>
      <c r="B432" s="46"/>
      <c r="C432" s="46"/>
      <c r="D432" s="47"/>
      <c r="E432" s="46"/>
      <c r="F432" s="48"/>
      <c r="G432" s="46">
        <f t="shared" si="9"/>
        <v>1</v>
      </c>
      <c r="H432" s="53" t="s">
        <v>53</v>
      </c>
    </row>
    <row r="433" spans="1:8" x14ac:dyDescent="0.25">
      <c r="A433" s="54"/>
      <c r="B433" s="49"/>
      <c r="C433" s="49"/>
      <c r="D433" s="50"/>
      <c r="E433" s="49"/>
      <c r="F433" s="51"/>
      <c r="G433" s="49">
        <f t="shared" si="9"/>
        <v>1</v>
      </c>
      <c r="H433" s="55">
        <f>COUNTIF(G402:G445,"11")</f>
        <v>0</v>
      </c>
    </row>
    <row r="434" spans="1:8" x14ac:dyDescent="0.25">
      <c r="A434" s="52"/>
      <c r="B434" s="46"/>
      <c r="C434" s="46"/>
      <c r="D434" s="47"/>
      <c r="E434" s="46"/>
      <c r="F434" s="48"/>
      <c r="G434" s="46">
        <f t="shared" si="9"/>
        <v>1</v>
      </c>
      <c r="H434" s="53"/>
    </row>
    <row r="435" spans="1:8" x14ac:dyDescent="0.25">
      <c r="A435" s="54"/>
      <c r="B435" s="49"/>
      <c r="C435" s="49"/>
      <c r="D435" s="50"/>
      <c r="E435" s="49"/>
      <c r="F435" s="51"/>
      <c r="G435" s="49">
        <f t="shared" si="9"/>
        <v>1</v>
      </c>
      <c r="H435" s="55" t="s">
        <v>54</v>
      </c>
    </row>
    <row r="436" spans="1:8" x14ac:dyDescent="0.25">
      <c r="A436" s="52"/>
      <c r="B436" s="46"/>
      <c r="C436" s="46"/>
      <c r="D436" s="47"/>
      <c r="E436" s="46"/>
      <c r="F436" s="48"/>
      <c r="G436" s="46">
        <f t="shared" si="9"/>
        <v>1</v>
      </c>
      <c r="H436" s="53">
        <f>COUNTIF(G402:G445,"12")</f>
        <v>0</v>
      </c>
    </row>
    <row r="437" spans="1:8" x14ac:dyDescent="0.25">
      <c r="A437" s="54"/>
      <c r="B437" s="49"/>
      <c r="C437" s="49"/>
      <c r="D437" s="50"/>
      <c r="E437" s="49"/>
      <c r="F437" s="51"/>
      <c r="G437" s="49">
        <f t="shared" si="9"/>
        <v>1</v>
      </c>
      <c r="H437" s="55"/>
    </row>
    <row r="438" spans="1:8" x14ac:dyDescent="0.25">
      <c r="A438" s="52"/>
      <c r="B438" s="46"/>
      <c r="C438" s="46"/>
      <c r="D438" s="47"/>
      <c r="E438" s="46"/>
      <c r="F438" s="48"/>
      <c r="G438" s="46">
        <f t="shared" si="9"/>
        <v>1</v>
      </c>
      <c r="H438" s="53"/>
    </row>
    <row r="439" spans="1:8" x14ac:dyDescent="0.25">
      <c r="A439" s="54"/>
      <c r="B439" s="49"/>
      <c r="C439" s="49"/>
      <c r="D439" s="50"/>
      <c r="E439" s="49"/>
      <c r="F439" s="51"/>
      <c r="G439" s="49">
        <f t="shared" si="9"/>
        <v>1</v>
      </c>
      <c r="H439" s="55"/>
    </row>
    <row r="440" spans="1:8" x14ac:dyDescent="0.25">
      <c r="A440" s="52"/>
      <c r="B440" s="46"/>
      <c r="C440" s="46"/>
      <c r="D440" s="47"/>
      <c r="E440" s="46"/>
      <c r="F440" s="48"/>
      <c r="G440" s="46">
        <f t="shared" si="9"/>
        <v>1</v>
      </c>
      <c r="H440" s="53"/>
    </row>
    <row r="441" spans="1:8" x14ac:dyDescent="0.25">
      <c r="A441" s="54"/>
      <c r="B441" s="49"/>
      <c r="C441" s="49"/>
      <c r="D441" s="50"/>
      <c r="E441" s="49"/>
      <c r="F441" s="51"/>
      <c r="G441" s="49">
        <f t="shared" si="9"/>
        <v>1</v>
      </c>
      <c r="H441" s="55"/>
    </row>
    <row r="442" spans="1:8" x14ac:dyDescent="0.25">
      <c r="A442" s="52"/>
      <c r="B442" s="46"/>
      <c r="C442" s="46"/>
      <c r="D442" s="47"/>
      <c r="E442" s="46"/>
      <c r="F442" s="48"/>
      <c r="G442" s="46">
        <f t="shared" si="9"/>
        <v>1</v>
      </c>
      <c r="H442" s="53"/>
    </row>
    <row r="443" spans="1:8" x14ac:dyDescent="0.25">
      <c r="A443" s="54"/>
      <c r="B443" s="49"/>
      <c r="C443" s="49"/>
      <c r="D443" s="50"/>
      <c r="E443" s="49"/>
      <c r="F443" s="51"/>
      <c r="G443" s="49">
        <f t="shared" si="9"/>
        <v>1</v>
      </c>
      <c r="H443" s="55"/>
    </row>
    <row r="444" spans="1:8" x14ac:dyDescent="0.25">
      <c r="A444" s="52"/>
      <c r="B444" s="46"/>
      <c r="C444" s="46"/>
      <c r="D444" s="47"/>
      <c r="E444" s="46"/>
      <c r="F444" s="48"/>
      <c r="G444" s="46">
        <f t="shared" si="9"/>
        <v>1</v>
      </c>
      <c r="H444" s="53"/>
    </row>
    <row r="445" spans="1:8" x14ac:dyDescent="0.25">
      <c r="A445" s="54"/>
      <c r="B445" s="49"/>
      <c r="C445" s="49"/>
      <c r="D445" s="50"/>
      <c r="E445" s="49"/>
      <c r="F445" s="51"/>
      <c r="G445" s="49">
        <f t="shared" si="9"/>
        <v>1</v>
      </c>
      <c r="H445" s="55"/>
    </row>
    <row r="446" spans="1:8" ht="27.75" customHeight="1" x14ac:dyDescent="0.35">
      <c r="A446" s="447"/>
      <c r="B446" s="448"/>
      <c r="C446" s="449" t="s">
        <v>55</v>
      </c>
      <c r="D446" s="450"/>
      <c r="E446" s="58" t="s">
        <v>56</v>
      </c>
      <c r="F446" s="451" t="s">
        <v>57</v>
      </c>
      <c r="G446" s="452"/>
      <c r="H446" s="453"/>
    </row>
    <row r="447" spans="1:8" ht="27.75" customHeight="1" x14ac:dyDescent="0.35">
      <c r="A447" s="433" t="s">
        <v>58</v>
      </c>
      <c r="B447" s="434"/>
      <c r="C447" s="435">
        <f>COUNTIF(C402:C445,"Appartamento")</f>
        <v>0</v>
      </c>
      <c r="D447" s="436"/>
      <c r="E447" s="57">
        <f>COUNTIF(C402:C445,"Villa")</f>
        <v>0</v>
      </c>
      <c r="F447" s="437">
        <f>COUNTIF(C402:C445,"Terreno")+COUNTIF(C402:C445,"Rustico")</f>
        <v>0</v>
      </c>
      <c r="G447" s="438"/>
      <c r="H447" s="439"/>
    </row>
    <row r="448" spans="1:8" ht="27.75" customHeight="1" x14ac:dyDescent="0.35">
      <c r="A448" s="440" t="s">
        <v>59</v>
      </c>
      <c r="B448" s="441"/>
      <c r="C448" s="442"/>
      <c r="D448" s="443"/>
      <c r="E448" s="56"/>
      <c r="F448" s="444"/>
      <c r="G448" s="445"/>
      <c r="H448" s="446"/>
    </row>
    <row r="450" spans="1:10" ht="33.950000000000003" customHeight="1" x14ac:dyDescent="0.25">
      <c r="A450" s="430" t="s">
        <v>168</v>
      </c>
      <c r="B450" s="431"/>
      <c r="C450" s="431"/>
      <c r="D450" s="431"/>
      <c r="E450" s="431"/>
      <c r="F450" s="431"/>
      <c r="G450" s="431"/>
      <c r="H450" s="432"/>
      <c r="I450" s="44"/>
      <c r="J450" s="44"/>
    </row>
    <row r="451" spans="1:10" ht="33.950000000000003" customHeight="1" x14ac:dyDescent="0.25">
      <c r="A451" s="64" t="s">
        <v>29</v>
      </c>
      <c r="B451" s="65" t="s">
        <v>30</v>
      </c>
      <c r="C451" s="65" t="s">
        <v>31</v>
      </c>
      <c r="D451" s="65" t="s">
        <v>32</v>
      </c>
      <c r="E451" s="65" t="s">
        <v>33</v>
      </c>
      <c r="F451" s="65" t="s">
        <v>34</v>
      </c>
      <c r="G451" s="423"/>
      <c r="H451" s="424"/>
      <c r="I451" s="44"/>
      <c r="J451" s="44"/>
    </row>
    <row r="452" spans="1:10" x14ac:dyDescent="0.25">
      <c r="A452" s="54"/>
      <c r="B452" s="49"/>
      <c r="C452" s="49"/>
      <c r="D452" s="50"/>
      <c r="E452" s="49"/>
      <c r="F452" s="51"/>
      <c r="G452" s="60">
        <f>MONTH(F452)</f>
        <v>1</v>
      </c>
      <c r="H452" s="63" t="s">
        <v>38</v>
      </c>
    </row>
    <row r="453" spans="1:10" x14ac:dyDescent="0.25">
      <c r="A453" s="52"/>
      <c r="B453" s="49"/>
      <c r="C453" s="46"/>
      <c r="D453" s="47"/>
      <c r="E453" s="46"/>
      <c r="F453" s="48"/>
      <c r="G453" s="49">
        <f>MONTH(F453)</f>
        <v>1</v>
      </c>
      <c r="H453" s="55">
        <f>COUNTIF(G452:G495,"1")</f>
        <v>44</v>
      </c>
    </row>
    <row r="454" spans="1:10" x14ac:dyDescent="0.25">
      <c r="A454" s="54"/>
      <c r="B454" s="49"/>
      <c r="C454" s="49"/>
      <c r="D454" s="50"/>
      <c r="E454" s="49"/>
      <c r="F454" s="51"/>
      <c r="G454" s="46">
        <f t="shared" ref="G454:G495" si="10">MONTH(F454)</f>
        <v>1</v>
      </c>
      <c r="H454" s="53"/>
    </row>
    <row r="455" spans="1:10" x14ac:dyDescent="0.25">
      <c r="A455" s="52"/>
      <c r="B455" s="49"/>
      <c r="C455" s="46"/>
      <c r="D455" s="47"/>
      <c r="E455" s="46"/>
      <c r="F455" s="48"/>
      <c r="G455" s="49">
        <f t="shared" si="10"/>
        <v>1</v>
      </c>
      <c r="H455" s="55" t="s">
        <v>41</v>
      </c>
    </row>
    <row r="456" spans="1:10" x14ac:dyDescent="0.25">
      <c r="A456" s="54"/>
      <c r="B456" s="49"/>
      <c r="C456" s="49"/>
      <c r="D456" s="50"/>
      <c r="E456" s="49"/>
      <c r="F456" s="51"/>
      <c r="G456" s="46">
        <f t="shared" si="10"/>
        <v>1</v>
      </c>
      <c r="H456" s="53">
        <f>COUNTIF(G452:G495,"2")</f>
        <v>0</v>
      </c>
    </row>
    <row r="457" spans="1:10" x14ac:dyDescent="0.25">
      <c r="A457" s="52"/>
      <c r="B457" s="49"/>
      <c r="C457" s="46"/>
      <c r="D457" s="47"/>
      <c r="E457" s="46"/>
      <c r="F457" s="48"/>
      <c r="G457" s="49">
        <f t="shared" si="10"/>
        <v>1</v>
      </c>
      <c r="H457" s="55"/>
    </row>
    <row r="458" spans="1:10" x14ac:dyDescent="0.25">
      <c r="A458" s="52"/>
      <c r="B458" s="49"/>
      <c r="C458" s="46"/>
      <c r="D458" s="47"/>
      <c r="E458" s="46"/>
      <c r="F458" s="48"/>
      <c r="G458" s="46">
        <f t="shared" si="10"/>
        <v>1</v>
      </c>
      <c r="H458" s="53" t="s">
        <v>44</v>
      </c>
    </row>
    <row r="459" spans="1:10" x14ac:dyDescent="0.25">
      <c r="A459" s="54"/>
      <c r="B459" s="49"/>
      <c r="C459" s="49"/>
      <c r="D459" s="50"/>
      <c r="E459" s="49"/>
      <c r="F459" s="51"/>
      <c r="G459" s="49">
        <f t="shared" si="10"/>
        <v>1</v>
      </c>
      <c r="H459" s="55">
        <f>COUNTIF(G452:G495,"3")</f>
        <v>0</v>
      </c>
    </row>
    <row r="460" spans="1:10" x14ac:dyDescent="0.25">
      <c r="A460" s="52"/>
      <c r="B460" s="49"/>
      <c r="C460" s="46"/>
      <c r="D460" s="47"/>
      <c r="E460" s="46"/>
      <c r="F460" s="48"/>
      <c r="G460" s="46">
        <f t="shared" si="10"/>
        <v>1</v>
      </c>
      <c r="H460" s="53"/>
    </row>
    <row r="461" spans="1:10" x14ac:dyDescent="0.25">
      <c r="A461" s="54"/>
      <c r="B461" s="49"/>
      <c r="C461" s="49"/>
      <c r="D461" s="50"/>
      <c r="E461" s="49"/>
      <c r="F461" s="51"/>
      <c r="G461" s="49">
        <f t="shared" si="10"/>
        <v>1</v>
      </c>
      <c r="H461" s="55" t="s">
        <v>46</v>
      </c>
    </row>
    <row r="462" spans="1:10" x14ac:dyDescent="0.25">
      <c r="A462" s="52"/>
      <c r="B462" s="49"/>
      <c r="C462" s="46"/>
      <c r="D462" s="47"/>
      <c r="E462" s="46"/>
      <c r="F462" s="48"/>
      <c r="G462" s="46">
        <f t="shared" si="10"/>
        <v>1</v>
      </c>
      <c r="H462" s="53">
        <f>COUNTIF(G452:G495,"4")</f>
        <v>0</v>
      </c>
    </row>
    <row r="463" spans="1:10" x14ac:dyDescent="0.25">
      <c r="A463" s="54"/>
      <c r="B463" s="49"/>
      <c r="C463" s="49"/>
      <c r="D463" s="50"/>
      <c r="E463" s="49"/>
      <c r="F463" s="51"/>
      <c r="G463" s="49">
        <f t="shared" si="10"/>
        <v>1</v>
      </c>
      <c r="H463" s="55"/>
    </row>
    <row r="464" spans="1:10" x14ac:dyDescent="0.25">
      <c r="A464" s="52"/>
      <c r="B464" s="49"/>
      <c r="C464" s="46"/>
      <c r="D464" s="47"/>
      <c r="E464" s="46"/>
      <c r="F464" s="48"/>
      <c r="G464" s="46">
        <f t="shared" si="10"/>
        <v>1</v>
      </c>
      <c r="H464" s="53" t="s">
        <v>47</v>
      </c>
    </row>
    <row r="465" spans="1:8" x14ac:dyDescent="0.25">
      <c r="A465" s="54"/>
      <c r="B465" s="49"/>
      <c r="C465" s="49"/>
      <c r="D465" s="50"/>
      <c r="E465" s="49"/>
      <c r="F465" s="51"/>
      <c r="G465" s="49">
        <f t="shared" si="10"/>
        <v>1</v>
      </c>
      <c r="H465" s="55">
        <f>COUNTIF(G452:G495,"5")</f>
        <v>0</v>
      </c>
    </row>
    <row r="466" spans="1:8" x14ac:dyDescent="0.25">
      <c r="A466" s="52"/>
      <c r="B466" s="49"/>
      <c r="C466" s="46"/>
      <c r="D466" s="47"/>
      <c r="E466" s="46"/>
      <c r="F466" s="48"/>
      <c r="G466" s="46">
        <f t="shared" si="10"/>
        <v>1</v>
      </c>
      <c r="H466" s="53"/>
    </row>
    <row r="467" spans="1:8" x14ac:dyDescent="0.25">
      <c r="A467" s="54"/>
      <c r="B467" s="49"/>
      <c r="C467" s="49"/>
      <c r="D467" s="50"/>
      <c r="E467" s="49"/>
      <c r="F467" s="51"/>
      <c r="G467" s="49">
        <f t="shared" si="10"/>
        <v>1</v>
      </c>
      <c r="H467" s="55" t="s">
        <v>48</v>
      </c>
    </row>
    <row r="468" spans="1:8" x14ac:dyDescent="0.25">
      <c r="A468" s="52"/>
      <c r="B468" s="49"/>
      <c r="C468" s="46"/>
      <c r="D468" s="47"/>
      <c r="E468" s="46"/>
      <c r="F468" s="48"/>
      <c r="G468" s="46">
        <f t="shared" si="10"/>
        <v>1</v>
      </c>
      <c r="H468" s="53">
        <f>COUNTIF(G452:G495,"6")</f>
        <v>0</v>
      </c>
    </row>
    <row r="469" spans="1:8" x14ac:dyDescent="0.25">
      <c r="A469" s="54"/>
      <c r="B469" s="49"/>
      <c r="C469" s="49"/>
      <c r="D469" s="50"/>
      <c r="E469" s="49"/>
      <c r="F469" s="51"/>
      <c r="G469" s="49">
        <f t="shared" si="10"/>
        <v>1</v>
      </c>
      <c r="H469" s="55"/>
    </row>
    <row r="470" spans="1:8" x14ac:dyDescent="0.25">
      <c r="A470" s="52"/>
      <c r="B470" s="49"/>
      <c r="C470" s="46"/>
      <c r="D470" s="47"/>
      <c r="E470" s="46"/>
      <c r="F470" s="48"/>
      <c r="G470" s="46">
        <f t="shared" si="10"/>
        <v>1</v>
      </c>
      <c r="H470" s="53" t="s">
        <v>49</v>
      </c>
    </row>
    <row r="471" spans="1:8" x14ac:dyDescent="0.25">
      <c r="A471" s="52"/>
      <c r="B471" s="49"/>
      <c r="C471" s="46"/>
      <c r="D471" s="47"/>
      <c r="E471" s="46"/>
      <c r="F471" s="48"/>
      <c r="G471" s="49">
        <f t="shared" si="10"/>
        <v>1</v>
      </c>
      <c r="H471" s="55">
        <f>COUNTIF(G452:G495,"7")</f>
        <v>0</v>
      </c>
    </row>
    <row r="472" spans="1:8" x14ac:dyDescent="0.25">
      <c r="A472" s="52"/>
      <c r="B472" s="46"/>
      <c r="C472" s="46"/>
      <c r="D472" s="47"/>
      <c r="E472" s="46"/>
      <c r="F472" s="48"/>
      <c r="G472" s="46">
        <f t="shared" si="10"/>
        <v>1</v>
      </c>
      <c r="H472" s="53"/>
    </row>
    <row r="473" spans="1:8" x14ac:dyDescent="0.25">
      <c r="A473" s="54"/>
      <c r="B473" s="49"/>
      <c r="C473" s="49"/>
      <c r="D473" s="50"/>
      <c r="E473" s="49"/>
      <c r="F473" s="49"/>
      <c r="G473" s="49">
        <f t="shared" si="10"/>
        <v>1</v>
      </c>
      <c r="H473" s="55" t="s">
        <v>50</v>
      </c>
    </row>
    <row r="474" spans="1:8" x14ac:dyDescent="0.25">
      <c r="A474" s="52"/>
      <c r="B474" s="46"/>
      <c r="C474" s="46"/>
      <c r="D474" s="47"/>
      <c r="E474" s="46"/>
      <c r="F474" s="46"/>
      <c r="G474" s="46">
        <f t="shared" si="10"/>
        <v>1</v>
      </c>
      <c r="H474" s="53">
        <f>COUNTIF(G452:G495,"8")</f>
        <v>0</v>
      </c>
    </row>
    <row r="475" spans="1:8" x14ac:dyDescent="0.25">
      <c r="A475" s="54"/>
      <c r="B475" s="49"/>
      <c r="C475" s="49"/>
      <c r="D475" s="50"/>
      <c r="E475" s="49"/>
      <c r="F475" s="51"/>
      <c r="G475" s="49">
        <f t="shared" si="10"/>
        <v>1</v>
      </c>
      <c r="H475" s="55"/>
    </row>
    <row r="476" spans="1:8" x14ac:dyDescent="0.25">
      <c r="A476" s="52"/>
      <c r="B476" s="46"/>
      <c r="C476" s="46"/>
      <c r="D476" s="47"/>
      <c r="E476" s="46"/>
      <c r="F476" s="48"/>
      <c r="G476" s="46">
        <f t="shared" si="10"/>
        <v>1</v>
      </c>
      <c r="H476" s="53" t="s">
        <v>51</v>
      </c>
    </row>
    <row r="477" spans="1:8" x14ac:dyDescent="0.25">
      <c r="A477" s="54"/>
      <c r="B477" s="49"/>
      <c r="C477" s="49"/>
      <c r="D477" s="50"/>
      <c r="E477" s="49"/>
      <c r="F477" s="51"/>
      <c r="G477" s="49">
        <f t="shared" si="10"/>
        <v>1</v>
      </c>
      <c r="H477" s="55">
        <f>COUNTIF(G452:G495,"9")</f>
        <v>0</v>
      </c>
    </row>
    <row r="478" spans="1:8" x14ac:dyDescent="0.25">
      <c r="A478" s="52"/>
      <c r="B478" s="46"/>
      <c r="C478" s="46"/>
      <c r="D478" s="47"/>
      <c r="E478" s="46"/>
      <c r="F478" s="48"/>
      <c r="G478" s="46">
        <f t="shared" si="10"/>
        <v>1</v>
      </c>
      <c r="H478" s="53"/>
    </row>
    <row r="479" spans="1:8" x14ac:dyDescent="0.25">
      <c r="A479" s="54"/>
      <c r="B479" s="49"/>
      <c r="C479" s="49"/>
      <c r="D479" s="50"/>
      <c r="E479" s="49"/>
      <c r="F479" s="51"/>
      <c r="G479" s="49">
        <f t="shared" si="10"/>
        <v>1</v>
      </c>
      <c r="H479" s="55" t="s">
        <v>52</v>
      </c>
    </row>
    <row r="480" spans="1:8" x14ac:dyDescent="0.25">
      <c r="A480" s="52"/>
      <c r="B480" s="46"/>
      <c r="C480" s="46"/>
      <c r="D480" s="47"/>
      <c r="E480" s="46"/>
      <c r="F480" s="48"/>
      <c r="G480" s="46">
        <f t="shared" si="10"/>
        <v>1</v>
      </c>
      <c r="H480" s="53">
        <f>COUNTIF(G452:G495,"10")</f>
        <v>0</v>
      </c>
    </row>
    <row r="481" spans="1:8" x14ac:dyDescent="0.25">
      <c r="A481" s="54"/>
      <c r="B481" s="49"/>
      <c r="C481" s="49"/>
      <c r="D481" s="50"/>
      <c r="E481" s="49"/>
      <c r="F481" s="51"/>
      <c r="G481" s="49">
        <f t="shared" si="10"/>
        <v>1</v>
      </c>
      <c r="H481" s="55"/>
    </row>
    <row r="482" spans="1:8" x14ac:dyDescent="0.25">
      <c r="A482" s="52"/>
      <c r="B482" s="46"/>
      <c r="C482" s="46"/>
      <c r="D482" s="47"/>
      <c r="E482" s="46"/>
      <c r="F482" s="48"/>
      <c r="G482" s="46">
        <f t="shared" si="10"/>
        <v>1</v>
      </c>
      <c r="H482" s="53" t="s">
        <v>53</v>
      </c>
    </row>
    <row r="483" spans="1:8" x14ac:dyDescent="0.25">
      <c r="A483" s="54"/>
      <c r="B483" s="49"/>
      <c r="C483" s="49"/>
      <c r="D483" s="50"/>
      <c r="E483" s="49"/>
      <c r="F483" s="51"/>
      <c r="G483" s="49">
        <f t="shared" si="10"/>
        <v>1</v>
      </c>
      <c r="H483" s="55">
        <f>COUNTIF(G452:G495,"11")</f>
        <v>0</v>
      </c>
    </row>
    <row r="484" spans="1:8" x14ac:dyDescent="0.25">
      <c r="A484" s="52"/>
      <c r="B484" s="46"/>
      <c r="C484" s="46"/>
      <c r="D484" s="47"/>
      <c r="E484" s="46"/>
      <c r="F484" s="48"/>
      <c r="G484" s="46">
        <f t="shared" si="10"/>
        <v>1</v>
      </c>
      <c r="H484" s="53"/>
    </row>
    <row r="485" spans="1:8" x14ac:dyDescent="0.25">
      <c r="A485" s="54"/>
      <c r="B485" s="49"/>
      <c r="C485" s="49"/>
      <c r="D485" s="50"/>
      <c r="E485" s="49"/>
      <c r="F485" s="51"/>
      <c r="G485" s="49">
        <f t="shared" si="10"/>
        <v>1</v>
      </c>
      <c r="H485" s="55" t="s">
        <v>54</v>
      </c>
    </row>
    <row r="486" spans="1:8" x14ac:dyDescent="0.25">
      <c r="A486" s="52"/>
      <c r="B486" s="46"/>
      <c r="C486" s="46"/>
      <c r="D486" s="47"/>
      <c r="E486" s="46"/>
      <c r="F486" s="48"/>
      <c r="G486" s="46">
        <f t="shared" si="10"/>
        <v>1</v>
      </c>
      <c r="H486" s="53">
        <f>COUNTIF(G452:G495,"12")</f>
        <v>0</v>
      </c>
    </row>
    <row r="487" spans="1:8" x14ac:dyDescent="0.25">
      <c r="A487" s="54"/>
      <c r="B487" s="49"/>
      <c r="C487" s="49"/>
      <c r="D487" s="50"/>
      <c r="E487" s="49"/>
      <c r="F487" s="51"/>
      <c r="G487" s="49">
        <f t="shared" si="10"/>
        <v>1</v>
      </c>
      <c r="H487" s="55"/>
    </row>
    <row r="488" spans="1:8" x14ac:dyDescent="0.25">
      <c r="A488" s="52"/>
      <c r="B488" s="46"/>
      <c r="C488" s="46"/>
      <c r="D488" s="47"/>
      <c r="E488" s="46"/>
      <c r="F488" s="48"/>
      <c r="G488" s="46">
        <f t="shared" si="10"/>
        <v>1</v>
      </c>
      <c r="H488" s="53"/>
    </row>
    <row r="489" spans="1:8" x14ac:dyDescent="0.25">
      <c r="A489" s="54"/>
      <c r="B489" s="49"/>
      <c r="C489" s="49"/>
      <c r="D489" s="50"/>
      <c r="E489" s="49"/>
      <c r="F489" s="51"/>
      <c r="G489" s="49">
        <f t="shared" si="10"/>
        <v>1</v>
      </c>
      <c r="H489" s="55"/>
    </row>
    <row r="490" spans="1:8" x14ac:dyDescent="0.25">
      <c r="A490" s="52"/>
      <c r="B490" s="46"/>
      <c r="C490" s="46"/>
      <c r="D490" s="47"/>
      <c r="E490" s="46"/>
      <c r="F490" s="48"/>
      <c r="G490" s="46">
        <f t="shared" si="10"/>
        <v>1</v>
      </c>
      <c r="H490" s="53"/>
    </row>
    <row r="491" spans="1:8" x14ac:dyDescent="0.25">
      <c r="A491" s="54"/>
      <c r="B491" s="49"/>
      <c r="C491" s="49"/>
      <c r="D491" s="50"/>
      <c r="E491" s="49"/>
      <c r="F491" s="51"/>
      <c r="G491" s="49">
        <f t="shared" si="10"/>
        <v>1</v>
      </c>
      <c r="H491" s="55"/>
    </row>
    <row r="492" spans="1:8" x14ac:dyDescent="0.25">
      <c r="A492" s="52"/>
      <c r="B492" s="46"/>
      <c r="C492" s="46"/>
      <c r="D492" s="47"/>
      <c r="E492" s="46"/>
      <c r="F492" s="48"/>
      <c r="G492" s="46">
        <f t="shared" si="10"/>
        <v>1</v>
      </c>
      <c r="H492" s="53"/>
    </row>
    <row r="493" spans="1:8" x14ac:dyDescent="0.25">
      <c r="A493" s="54"/>
      <c r="B493" s="49"/>
      <c r="C493" s="49"/>
      <c r="D493" s="50"/>
      <c r="E493" s="49"/>
      <c r="F493" s="51"/>
      <c r="G493" s="49">
        <f t="shared" si="10"/>
        <v>1</v>
      </c>
      <c r="H493" s="55"/>
    </row>
    <row r="494" spans="1:8" x14ac:dyDescent="0.25">
      <c r="A494" s="52"/>
      <c r="B494" s="46"/>
      <c r="C494" s="46"/>
      <c r="D494" s="47"/>
      <c r="E494" s="46"/>
      <c r="F494" s="48"/>
      <c r="G494" s="46">
        <f t="shared" si="10"/>
        <v>1</v>
      </c>
      <c r="H494" s="53"/>
    </row>
    <row r="495" spans="1:8" x14ac:dyDescent="0.25">
      <c r="A495" s="54"/>
      <c r="B495" s="49"/>
      <c r="C495" s="49"/>
      <c r="D495" s="50"/>
      <c r="E495" s="49"/>
      <c r="F495" s="51"/>
      <c r="G495" s="49">
        <f t="shared" si="10"/>
        <v>1</v>
      </c>
      <c r="H495" s="55"/>
    </row>
    <row r="496" spans="1:8" ht="27.75" customHeight="1" x14ac:dyDescent="0.35">
      <c r="A496" s="425"/>
      <c r="B496" s="426"/>
      <c r="C496" s="427" t="s">
        <v>55</v>
      </c>
      <c r="D496" s="427"/>
      <c r="E496" s="58" t="s">
        <v>56</v>
      </c>
      <c r="F496" s="428" t="s">
        <v>57</v>
      </c>
      <c r="G496" s="428"/>
      <c r="H496" s="429"/>
    </row>
    <row r="497" spans="1:10" ht="27.75" customHeight="1" x14ac:dyDescent="0.35">
      <c r="A497" s="410" t="s">
        <v>58</v>
      </c>
      <c r="B497" s="411"/>
      <c r="C497" s="412">
        <f>COUNTIF(C452:C495,"Appartamento")</f>
        <v>0</v>
      </c>
      <c r="D497" s="412"/>
      <c r="E497" s="57">
        <f>COUNTIF(C452:C495,"Villa")</f>
        <v>0</v>
      </c>
      <c r="F497" s="413">
        <f>COUNTIF(C452:C495,"Terreno")+COUNTIF(C452:C495,"Rustico")</f>
        <v>0</v>
      </c>
      <c r="G497" s="413"/>
      <c r="H497" s="414"/>
    </row>
    <row r="498" spans="1:10" ht="27.75" customHeight="1" x14ac:dyDescent="0.35">
      <c r="A498" s="415" t="s">
        <v>59</v>
      </c>
      <c r="B498" s="416"/>
      <c r="C498" s="417"/>
      <c r="D498" s="417"/>
      <c r="E498" s="56"/>
      <c r="F498" s="418"/>
      <c r="G498" s="418"/>
      <c r="H498" s="419"/>
    </row>
    <row r="500" spans="1:10" ht="33.950000000000003" customHeight="1" x14ac:dyDescent="0.25">
      <c r="A500" s="420" t="s">
        <v>169</v>
      </c>
      <c r="B500" s="421"/>
      <c r="C500" s="421"/>
      <c r="D500" s="421"/>
      <c r="E500" s="421"/>
      <c r="F500" s="421"/>
      <c r="G500" s="421"/>
      <c r="H500" s="422"/>
      <c r="I500" s="44"/>
      <c r="J500" s="44"/>
    </row>
    <row r="501" spans="1:10" ht="33.950000000000003" customHeight="1" x14ac:dyDescent="0.25">
      <c r="A501" s="64" t="s">
        <v>29</v>
      </c>
      <c r="B501" s="65" t="s">
        <v>30</v>
      </c>
      <c r="C501" s="65" t="s">
        <v>31</v>
      </c>
      <c r="D501" s="65" t="s">
        <v>32</v>
      </c>
      <c r="E501" s="65" t="s">
        <v>33</v>
      </c>
      <c r="F501" s="65" t="s">
        <v>34</v>
      </c>
      <c r="G501" s="423"/>
      <c r="H501" s="424"/>
      <c r="I501" s="44"/>
      <c r="J501" s="44"/>
    </row>
    <row r="502" spans="1:10" x14ac:dyDescent="0.25">
      <c r="A502" s="54"/>
      <c r="B502" s="49"/>
      <c r="C502" s="49"/>
      <c r="D502" s="50"/>
      <c r="E502" s="49"/>
      <c r="F502" s="51"/>
      <c r="G502" s="60">
        <f>MONTH(F502)</f>
        <v>1</v>
      </c>
      <c r="H502" s="63" t="s">
        <v>38</v>
      </c>
    </row>
    <row r="503" spans="1:10" x14ac:dyDescent="0.25">
      <c r="A503" s="52"/>
      <c r="B503" s="49"/>
      <c r="C503" s="46"/>
      <c r="D503" s="47"/>
      <c r="E503" s="46"/>
      <c r="F503" s="48"/>
      <c r="G503" s="49">
        <f>MONTH(F503)</f>
        <v>1</v>
      </c>
      <c r="H503" s="55">
        <f>COUNTIF(G502:G545,"1")</f>
        <v>44</v>
      </c>
    </row>
    <row r="504" spans="1:10" x14ac:dyDescent="0.25">
      <c r="A504" s="54"/>
      <c r="B504" s="49"/>
      <c r="C504" s="49"/>
      <c r="D504" s="50"/>
      <c r="E504" s="49"/>
      <c r="F504" s="51"/>
      <c r="G504" s="46">
        <f t="shared" ref="G504:G545" si="11">MONTH(F504)</f>
        <v>1</v>
      </c>
      <c r="H504" s="53"/>
    </row>
    <row r="505" spans="1:10" x14ac:dyDescent="0.25">
      <c r="A505" s="52"/>
      <c r="B505" s="49"/>
      <c r="C505" s="46"/>
      <c r="D505" s="47"/>
      <c r="E505" s="46"/>
      <c r="F505" s="48"/>
      <c r="G505" s="49">
        <f t="shared" si="11"/>
        <v>1</v>
      </c>
      <c r="H505" s="55" t="s">
        <v>41</v>
      </c>
    </row>
    <row r="506" spans="1:10" x14ac:dyDescent="0.25">
      <c r="A506" s="54"/>
      <c r="B506" s="49"/>
      <c r="C506" s="49"/>
      <c r="D506" s="50"/>
      <c r="E506" s="49"/>
      <c r="F506" s="51"/>
      <c r="G506" s="46">
        <f t="shared" si="11"/>
        <v>1</v>
      </c>
      <c r="H506" s="53">
        <f>COUNTIF(G502:G545,"2")</f>
        <v>0</v>
      </c>
    </row>
    <row r="507" spans="1:10" x14ac:dyDescent="0.25">
      <c r="A507" s="52"/>
      <c r="B507" s="49"/>
      <c r="C507" s="46"/>
      <c r="D507" s="47"/>
      <c r="E507" s="46"/>
      <c r="F507" s="48"/>
      <c r="G507" s="49">
        <f t="shared" si="11"/>
        <v>1</v>
      </c>
      <c r="H507" s="55"/>
    </row>
    <row r="508" spans="1:10" x14ac:dyDescent="0.25">
      <c r="A508" s="52"/>
      <c r="B508" s="49"/>
      <c r="C508" s="46"/>
      <c r="D508" s="47"/>
      <c r="E508" s="46"/>
      <c r="F508" s="48"/>
      <c r="G508" s="46">
        <f t="shared" si="11"/>
        <v>1</v>
      </c>
      <c r="H508" s="53" t="s">
        <v>44</v>
      </c>
    </row>
    <row r="509" spans="1:10" x14ac:dyDescent="0.25">
      <c r="A509" s="54"/>
      <c r="B509" s="49"/>
      <c r="C509" s="49"/>
      <c r="D509" s="50"/>
      <c r="E509" s="49"/>
      <c r="F509" s="51"/>
      <c r="G509" s="49">
        <f t="shared" si="11"/>
        <v>1</v>
      </c>
      <c r="H509" s="55">
        <f>COUNTIF(G502:G545,"3")</f>
        <v>0</v>
      </c>
    </row>
    <row r="510" spans="1:10" x14ac:dyDescent="0.25">
      <c r="A510" s="52"/>
      <c r="B510" s="49"/>
      <c r="C510" s="46"/>
      <c r="D510" s="47"/>
      <c r="E510" s="46"/>
      <c r="F510" s="48"/>
      <c r="G510" s="46">
        <f t="shared" si="11"/>
        <v>1</v>
      </c>
      <c r="H510" s="53"/>
    </row>
    <row r="511" spans="1:10" x14ac:dyDescent="0.25">
      <c r="A511" s="54"/>
      <c r="B511" s="49"/>
      <c r="C511" s="49"/>
      <c r="D511" s="50"/>
      <c r="E511" s="49"/>
      <c r="F511" s="51"/>
      <c r="G511" s="49">
        <f t="shared" si="11"/>
        <v>1</v>
      </c>
      <c r="H511" s="55" t="s">
        <v>46</v>
      </c>
    </row>
    <row r="512" spans="1:10" x14ac:dyDescent="0.25">
      <c r="A512" s="52"/>
      <c r="B512" s="49"/>
      <c r="C512" s="46"/>
      <c r="D512" s="47"/>
      <c r="E512" s="46"/>
      <c r="F512" s="48"/>
      <c r="G512" s="46">
        <f t="shared" si="11"/>
        <v>1</v>
      </c>
      <c r="H512" s="53">
        <f>COUNTIF(G502:G545,"4")</f>
        <v>0</v>
      </c>
    </row>
    <row r="513" spans="1:8" x14ac:dyDescent="0.25">
      <c r="A513" s="54"/>
      <c r="B513" s="49"/>
      <c r="C513" s="49"/>
      <c r="D513" s="50"/>
      <c r="E513" s="49"/>
      <c r="F513" s="51"/>
      <c r="G513" s="49">
        <f t="shared" si="11"/>
        <v>1</v>
      </c>
      <c r="H513" s="55"/>
    </row>
    <row r="514" spans="1:8" x14ac:dyDescent="0.25">
      <c r="A514" s="52"/>
      <c r="B514" s="49"/>
      <c r="C514" s="46"/>
      <c r="D514" s="47"/>
      <c r="E514" s="46"/>
      <c r="F514" s="48"/>
      <c r="G514" s="46">
        <f t="shared" si="11"/>
        <v>1</v>
      </c>
      <c r="H514" s="53" t="s">
        <v>47</v>
      </c>
    </row>
    <row r="515" spans="1:8" x14ac:dyDescent="0.25">
      <c r="A515" s="54"/>
      <c r="B515" s="49"/>
      <c r="C515" s="49"/>
      <c r="D515" s="50"/>
      <c r="E515" s="49"/>
      <c r="F515" s="51"/>
      <c r="G515" s="49">
        <f t="shared" si="11"/>
        <v>1</v>
      </c>
      <c r="H515" s="55">
        <f>COUNTIF(G502:G545,"5")</f>
        <v>0</v>
      </c>
    </row>
    <row r="516" spans="1:8" x14ac:dyDescent="0.25">
      <c r="A516" s="52"/>
      <c r="B516" s="49"/>
      <c r="C516" s="46"/>
      <c r="D516" s="47"/>
      <c r="E516" s="46"/>
      <c r="F516" s="48"/>
      <c r="G516" s="46">
        <f t="shared" si="11"/>
        <v>1</v>
      </c>
      <c r="H516" s="53"/>
    </row>
    <row r="517" spans="1:8" x14ac:dyDescent="0.25">
      <c r="A517" s="54"/>
      <c r="B517" s="49"/>
      <c r="C517" s="49"/>
      <c r="D517" s="50"/>
      <c r="E517" s="49"/>
      <c r="F517" s="51"/>
      <c r="G517" s="49">
        <f t="shared" si="11"/>
        <v>1</v>
      </c>
      <c r="H517" s="55" t="s">
        <v>48</v>
      </c>
    </row>
    <row r="518" spans="1:8" x14ac:dyDescent="0.25">
      <c r="A518" s="52"/>
      <c r="B518" s="49"/>
      <c r="C518" s="46"/>
      <c r="D518" s="47"/>
      <c r="E518" s="46"/>
      <c r="F518" s="48"/>
      <c r="G518" s="46">
        <f t="shared" si="11"/>
        <v>1</v>
      </c>
      <c r="H518" s="53">
        <f>COUNTIF(G502:G545,"6")</f>
        <v>0</v>
      </c>
    </row>
    <row r="519" spans="1:8" x14ac:dyDescent="0.25">
      <c r="A519" s="54"/>
      <c r="B519" s="49"/>
      <c r="C519" s="49"/>
      <c r="D519" s="50"/>
      <c r="E519" s="49"/>
      <c r="F519" s="51"/>
      <c r="G519" s="49">
        <f t="shared" si="11"/>
        <v>1</v>
      </c>
      <c r="H519" s="55"/>
    </row>
    <row r="520" spans="1:8" x14ac:dyDescent="0.25">
      <c r="A520" s="52"/>
      <c r="B520" s="49"/>
      <c r="C520" s="46"/>
      <c r="D520" s="47"/>
      <c r="E520" s="46"/>
      <c r="F520" s="48"/>
      <c r="G520" s="46">
        <f t="shared" si="11"/>
        <v>1</v>
      </c>
      <c r="H520" s="53" t="s">
        <v>49</v>
      </c>
    </row>
    <row r="521" spans="1:8" x14ac:dyDescent="0.25">
      <c r="A521" s="52"/>
      <c r="B521" s="49"/>
      <c r="C521" s="46"/>
      <c r="D521" s="47"/>
      <c r="E521" s="46"/>
      <c r="F521" s="48"/>
      <c r="G521" s="49">
        <f t="shared" si="11"/>
        <v>1</v>
      </c>
      <c r="H521" s="55">
        <f>COUNTIF(G502:G545,"7")</f>
        <v>0</v>
      </c>
    </row>
    <row r="522" spans="1:8" x14ac:dyDescent="0.25">
      <c r="A522" s="52"/>
      <c r="B522" s="46"/>
      <c r="C522" s="46"/>
      <c r="D522" s="47"/>
      <c r="E522" s="46"/>
      <c r="F522" s="48"/>
      <c r="G522" s="46">
        <f t="shared" si="11"/>
        <v>1</v>
      </c>
      <c r="H522" s="53"/>
    </row>
    <row r="523" spans="1:8" x14ac:dyDescent="0.25">
      <c r="A523" s="54"/>
      <c r="B523" s="49"/>
      <c r="C523" s="49"/>
      <c r="D523" s="50"/>
      <c r="E523" s="49"/>
      <c r="F523" s="49"/>
      <c r="G523" s="49">
        <f t="shared" si="11"/>
        <v>1</v>
      </c>
      <c r="H523" s="55" t="s">
        <v>50</v>
      </c>
    </row>
    <row r="524" spans="1:8" x14ac:dyDescent="0.25">
      <c r="A524" s="52"/>
      <c r="B524" s="46"/>
      <c r="C524" s="46"/>
      <c r="D524" s="47"/>
      <c r="E524" s="46"/>
      <c r="F524" s="51"/>
      <c r="G524" s="46">
        <f t="shared" si="11"/>
        <v>1</v>
      </c>
      <c r="H524" s="53">
        <f>COUNTIF(G502:G545,"8")</f>
        <v>0</v>
      </c>
    </row>
    <row r="525" spans="1:8" x14ac:dyDescent="0.25">
      <c r="A525" s="54"/>
      <c r="B525" s="49"/>
      <c r="C525" s="49"/>
      <c r="D525" s="50"/>
      <c r="E525" s="49"/>
      <c r="F525" s="48"/>
      <c r="G525" s="49">
        <f t="shared" si="11"/>
        <v>1</v>
      </c>
      <c r="H525" s="55"/>
    </row>
    <row r="526" spans="1:8" x14ac:dyDescent="0.25">
      <c r="A526" s="52"/>
      <c r="B526" s="46"/>
      <c r="C526" s="46"/>
      <c r="D526" s="47"/>
      <c r="E526" s="46"/>
      <c r="F526" s="51"/>
      <c r="G526" s="46">
        <f t="shared" si="11"/>
        <v>1</v>
      </c>
      <c r="H526" s="53" t="s">
        <v>51</v>
      </c>
    </row>
    <row r="527" spans="1:8" x14ac:dyDescent="0.25">
      <c r="A527" s="54"/>
      <c r="B527" s="49"/>
      <c r="C527" s="49"/>
      <c r="D527" s="50"/>
      <c r="E527" s="49"/>
      <c r="F527" s="51"/>
      <c r="G527" s="49">
        <f t="shared" si="11"/>
        <v>1</v>
      </c>
      <c r="H527" s="55">
        <f>COUNTIF(G502:G545,"9")</f>
        <v>0</v>
      </c>
    </row>
    <row r="528" spans="1:8" x14ac:dyDescent="0.25">
      <c r="A528" s="52"/>
      <c r="B528" s="46"/>
      <c r="C528" s="46"/>
      <c r="D528" s="47"/>
      <c r="E528" s="46"/>
      <c r="F528" s="48"/>
      <c r="G528" s="46">
        <f t="shared" si="11"/>
        <v>1</v>
      </c>
      <c r="H528" s="53"/>
    </row>
    <row r="529" spans="1:8" x14ac:dyDescent="0.25">
      <c r="A529" s="54"/>
      <c r="B529" s="49"/>
      <c r="C529" s="49"/>
      <c r="D529" s="50"/>
      <c r="E529" s="49"/>
      <c r="F529" s="51"/>
      <c r="G529" s="49">
        <f t="shared" si="11"/>
        <v>1</v>
      </c>
      <c r="H529" s="55" t="s">
        <v>52</v>
      </c>
    </row>
    <row r="530" spans="1:8" x14ac:dyDescent="0.25">
      <c r="A530" s="52"/>
      <c r="B530" s="46"/>
      <c r="C530" s="46"/>
      <c r="D530" s="47"/>
      <c r="E530" s="46"/>
      <c r="F530" s="48"/>
      <c r="G530" s="46">
        <f t="shared" si="11"/>
        <v>1</v>
      </c>
      <c r="H530" s="53">
        <f>COUNTIF(G502:G545,"10")</f>
        <v>0</v>
      </c>
    </row>
    <row r="531" spans="1:8" x14ac:dyDescent="0.25">
      <c r="A531" s="54"/>
      <c r="B531" s="49"/>
      <c r="C531" s="49"/>
      <c r="D531" s="50"/>
      <c r="E531" s="49"/>
      <c r="F531" s="51"/>
      <c r="G531" s="49">
        <f t="shared" si="11"/>
        <v>1</v>
      </c>
      <c r="H531" s="55"/>
    </row>
    <row r="532" spans="1:8" x14ac:dyDescent="0.25">
      <c r="A532" s="52"/>
      <c r="B532" s="46"/>
      <c r="C532" s="46"/>
      <c r="D532" s="47"/>
      <c r="E532" s="46"/>
      <c r="F532" s="48"/>
      <c r="G532" s="46">
        <f t="shared" si="11"/>
        <v>1</v>
      </c>
      <c r="H532" s="53" t="s">
        <v>53</v>
      </c>
    </row>
    <row r="533" spans="1:8" x14ac:dyDescent="0.25">
      <c r="A533" s="54"/>
      <c r="B533" s="49"/>
      <c r="C533" s="49"/>
      <c r="D533" s="50"/>
      <c r="E533" s="49"/>
      <c r="F533" s="51"/>
      <c r="G533" s="49">
        <f t="shared" si="11"/>
        <v>1</v>
      </c>
      <c r="H533" s="55">
        <f>COUNTIF(G502:G545,"11")</f>
        <v>0</v>
      </c>
    </row>
    <row r="534" spans="1:8" x14ac:dyDescent="0.25">
      <c r="A534" s="52"/>
      <c r="B534" s="46"/>
      <c r="C534" s="46"/>
      <c r="D534" s="47"/>
      <c r="E534" s="46"/>
      <c r="F534" s="48"/>
      <c r="G534" s="46">
        <f t="shared" si="11"/>
        <v>1</v>
      </c>
      <c r="H534" s="53"/>
    </row>
    <row r="535" spans="1:8" x14ac:dyDescent="0.25">
      <c r="A535" s="54"/>
      <c r="B535" s="49"/>
      <c r="C535" s="49"/>
      <c r="D535" s="50"/>
      <c r="E535" s="49"/>
      <c r="F535" s="51"/>
      <c r="G535" s="49">
        <f t="shared" si="11"/>
        <v>1</v>
      </c>
      <c r="H535" s="55" t="s">
        <v>54</v>
      </c>
    </row>
    <row r="536" spans="1:8" x14ac:dyDescent="0.25">
      <c r="A536" s="52"/>
      <c r="B536" s="46"/>
      <c r="C536" s="46"/>
      <c r="D536" s="47"/>
      <c r="E536" s="46"/>
      <c r="F536" s="48"/>
      <c r="G536" s="46">
        <f t="shared" si="11"/>
        <v>1</v>
      </c>
      <c r="H536" s="53">
        <f>COUNTIF(G502:G545,"12")</f>
        <v>0</v>
      </c>
    </row>
    <row r="537" spans="1:8" x14ac:dyDescent="0.25">
      <c r="A537" s="54"/>
      <c r="B537" s="49"/>
      <c r="C537" s="49"/>
      <c r="D537" s="50"/>
      <c r="E537" s="49"/>
      <c r="F537" s="51"/>
      <c r="G537" s="49">
        <f t="shared" si="11"/>
        <v>1</v>
      </c>
      <c r="H537" s="55"/>
    </row>
    <row r="538" spans="1:8" x14ac:dyDescent="0.25">
      <c r="A538" s="52"/>
      <c r="B538" s="46"/>
      <c r="C538" s="46"/>
      <c r="D538" s="47"/>
      <c r="E538" s="46"/>
      <c r="F538" s="48"/>
      <c r="G538" s="46">
        <f t="shared" si="11"/>
        <v>1</v>
      </c>
      <c r="H538" s="53"/>
    </row>
    <row r="539" spans="1:8" x14ac:dyDescent="0.25">
      <c r="A539" s="54"/>
      <c r="B539" s="49"/>
      <c r="C539" s="49"/>
      <c r="D539" s="50"/>
      <c r="E539" s="49"/>
      <c r="F539" s="51"/>
      <c r="G539" s="49">
        <f t="shared" si="11"/>
        <v>1</v>
      </c>
      <c r="H539" s="55"/>
    </row>
    <row r="540" spans="1:8" x14ac:dyDescent="0.25">
      <c r="A540" s="52"/>
      <c r="B540" s="46"/>
      <c r="C540" s="46"/>
      <c r="D540" s="47"/>
      <c r="E540" s="46"/>
      <c r="F540" s="48"/>
      <c r="G540" s="46">
        <f t="shared" si="11"/>
        <v>1</v>
      </c>
      <c r="H540" s="53"/>
    </row>
    <row r="541" spans="1:8" x14ac:dyDescent="0.25">
      <c r="A541" s="54"/>
      <c r="B541" s="49"/>
      <c r="C541" s="49"/>
      <c r="D541" s="50"/>
      <c r="E541" s="49"/>
      <c r="F541" s="51"/>
      <c r="G541" s="49">
        <f t="shared" si="11"/>
        <v>1</v>
      </c>
      <c r="H541" s="55"/>
    </row>
    <row r="542" spans="1:8" x14ac:dyDescent="0.25">
      <c r="A542" s="52"/>
      <c r="B542" s="46"/>
      <c r="C542" s="46"/>
      <c r="D542" s="47"/>
      <c r="E542" s="46"/>
      <c r="F542" s="48"/>
      <c r="G542" s="46">
        <f t="shared" si="11"/>
        <v>1</v>
      </c>
      <c r="H542" s="53"/>
    </row>
    <row r="543" spans="1:8" x14ac:dyDescent="0.25">
      <c r="A543" s="54"/>
      <c r="B543" s="49"/>
      <c r="C543" s="49"/>
      <c r="D543" s="50"/>
      <c r="E543" s="49"/>
      <c r="F543" s="51"/>
      <c r="G543" s="49">
        <f t="shared" si="11"/>
        <v>1</v>
      </c>
      <c r="H543" s="55"/>
    </row>
    <row r="544" spans="1:8" x14ac:dyDescent="0.25">
      <c r="A544" s="52"/>
      <c r="B544" s="46"/>
      <c r="C544" s="46"/>
      <c r="D544" s="47"/>
      <c r="E544" s="46"/>
      <c r="F544" s="48"/>
      <c r="G544" s="46">
        <f t="shared" si="11"/>
        <v>1</v>
      </c>
      <c r="H544" s="53"/>
    </row>
    <row r="545" spans="1:8" x14ac:dyDescent="0.25">
      <c r="A545" s="54"/>
      <c r="B545" s="49"/>
      <c r="C545" s="49"/>
      <c r="D545" s="50"/>
      <c r="E545" s="49"/>
      <c r="F545" s="51"/>
      <c r="G545" s="49">
        <f t="shared" si="11"/>
        <v>1</v>
      </c>
      <c r="H545" s="55"/>
    </row>
    <row r="546" spans="1:8" ht="27.75" customHeight="1" x14ac:dyDescent="0.35">
      <c r="A546" s="425"/>
      <c r="B546" s="426"/>
      <c r="C546" s="427" t="s">
        <v>55</v>
      </c>
      <c r="D546" s="427"/>
      <c r="E546" s="58" t="s">
        <v>56</v>
      </c>
      <c r="F546" s="428" t="s">
        <v>57</v>
      </c>
      <c r="G546" s="428"/>
      <c r="H546" s="429"/>
    </row>
    <row r="547" spans="1:8" ht="27.75" customHeight="1" x14ac:dyDescent="0.35">
      <c r="A547" s="410" t="s">
        <v>58</v>
      </c>
      <c r="B547" s="411"/>
      <c r="C547" s="412">
        <f>COUNTIF(C502:C545,"Appartamento")</f>
        <v>0</v>
      </c>
      <c r="D547" s="412"/>
      <c r="E547" s="57">
        <f>COUNTIF(C502:C545,"Villa")</f>
        <v>0</v>
      </c>
      <c r="F547" s="413">
        <f>COUNTIF(C502:C545,"Terreno")+COUNTIF(C502:C545,"Rustico")</f>
        <v>0</v>
      </c>
      <c r="G547" s="413"/>
      <c r="H547" s="414"/>
    </row>
    <row r="548" spans="1:8" ht="27.75" customHeight="1" x14ac:dyDescent="0.35">
      <c r="A548" s="415" t="s">
        <v>59</v>
      </c>
      <c r="B548" s="416"/>
      <c r="C548" s="417"/>
      <c r="D548" s="417"/>
      <c r="E548" s="56"/>
      <c r="F548" s="418"/>
      <c r="G548" s="418"/>
      <c r="H548" s="419"/>
    </row>
  </sheetData>
  <mergeCells count="117">
    <mergeCell ref="F48:H48"/>
    <mergeCell ref="A49:B49"/>
    <mergeCell ref="A48:B48"/>
    <mergeCell ref="A47:B47"/>
    <mergeCell ref="G2:H2"/>
    <mergeCell ref="A1:H1"/>
    <mergeCell ref="F47:H47"/>
    <mergeCell ref="C47:D47"/>
    <mergeCell ref="C49:D49"/>
    <mergeCell ref="C48:D48"/>
    <mergeCell ref="A51:H51"/>
    <mergeCell ref="G52:H52"/>
    <mergeCell ref="A97:B97"/>
    <mergeCell ref="C97:D97"/>
    <mergeCell ref="F97:H97"/>
    <mergeCell ref="A98:B98"/>
    <mergeCell ref="C98:D98"/>
    <mergeCell ref="F98:H98"/>
    <mergeCell ref="F49:H49"/>
    <mergeCell ref="A147:B147"/>
    <mergeCell ref="C147:D147"/>
    <mergeCell ref="F147:H147"/>
    <mergeCell ref="A148:B148"/>
    <mergeCell ref="C148:D148"/>
    <mergeCell ref="F148:H148"/>
    <mergeCell ref="A99:B99"/>
    <mergeCell ref="C99:D99"/>
    <mergeCell ref="F99:H99"/>
    <mergeCell ref="A100:H100"/>
    <mergeCell ref="G101:H101"/>
    <mergeCell ref="A146:B146"/>
    <mergeCell ref="C146:D146"/>
    <mergeCell ref="F146:H146"/>
    <mergeCell ref="A198:B198"/>
    <mergeCell ref="C198:D198"/>
    <mergeCell ref="F198:H198"/>
    <mergeCell ref="A200:H200"/>
    <mergeCell ref="G201:H201"/>
    <mergeCell ref="A246:B246"/>
    <mergeCell ref="C246:D246"/>
    <mergeCell ref="F246:H246"/>
    <mergeCell ref="A150:H150"/>
    <mergeCell ref="G151:H151"/>
    <mergeCell ref="A196:B196"/>
    <mergeCell ref="C196:D196"/>
    <mergeCell ref="F196:H196"/>
    <mergeCell ref="A197:B197"/>
    <mergeCell ref="C197:D197"/>
    <mergeCell ref="F197:H197"/>
    <mergeCell ref="A250:H250"/>
    <mergeCell ref="G251:H251"/>
    <mergeCell ref="A296:B296"/>
    <mergeCell ref="C296:D296"/>
    <mergeCell ref="F296:H296"/>
    <mergeCell ref="A297:B297"/>
    <mergeCell ref="C297:D297"/>
    <mergeCell ref="F297:H297"/>
    <mergeCell ref="A247:B247"/>
    <mergeCell ref="C247:D247"/>
    <mergeCell ref="F247:H247"/>
    <mergeCell ref="A248:B248"/>
    <mergeCell ref="C248:D248"/>
    <mergeCell ref="F248:H248"/>
    <mergeCell ref="A347:B347"/>
    <mergeCell ref="C347:D347"/>
    <mergeCell ref="F347:H347"/>
    <mergeCell ref="A348:B348"/>
    <mergeCell ref="C348:D348"/>
    <mergeCell ref="F348:H348"/>
    <mergeCell ref="A298:B298"/>
    <mergeCell ref="C298:D298"/>
    <mergeCell ref="F298:H298"/>
    <mergeCell ref="A300:H300"/>
    <mergeCell ref="G301:H301"/>
    <mergeCell ref="A346:B346"/>
    <mergeCell ref="C346:D346"/>
    <mergeCell ref="F346:H346"/>
    <mergeCell ref="A398:B398"/>
    <mergeCell ref="C398:D398"/>
    <mergeCell ref="F398:H398"/>
    <mergeCell ref="A400:H400"/>
    <mergeCell ref="G401:H401"/>
    <mergeCell ref="A446:B446"/>
    <mergeCell ref="C446:D446"/>
    <mergeCell ref="F446:H446"/>
    <mergeCell ref="A350:H350"/>
    <mergeCell ref="G351:H351"/>
    <mergeCell ref="A396:B396"/>
    <mergeCell ref="A397:B397"/>
    <mergeCell ref="A450:H450"/>
    <mergeCell ref="G451:H451"/>
    <mergeCell ref="A496:B496"/>
    <mergeCell ref="C496:D496"/>
    <mergeCell ref="F496:H496"/>
    <mergeCell ref="A497:B497"/>
    <mergeCell ref="C497:D497"/>
    <mergeCell ref="F497:H497"/>
    <mergeCell ref="A447:B447"/>
    <mergeCell ref="C447:D447"/>
    <mergeCell ref="F447:H447"/>
    <mergeCell ref="A448:B448"/>
    <mergeCell ref="C448:D448"/>
    <mergeCell ref="F448:H448"/>
    <mergeCell ref="A547:B547"/>
    <mergeCell ref="C547:D547"/>
    <mergeCell ref="F547:H547"/>
    <mergeCell ref="A548:B548"/>
    <mergeCell ref="C548:D548"/>
    <mergeCell ref="F548:H548"/>
    <mergeCell ref="A498:B498"/>
    <mergeCell ref="C498:D498"/>
    <mergeCell ref="F498:H498"/>
    <mergeCell ref="A500:H500"/>
    <mergeCell ref="G501:H501"/>
    <mergeCell ref="A546:B546"/>
    <mergeCell ref="C546:D546"/>
    <mergeCell ref="F546:H546"/>
  </mergeCells>
  <pageMargins left="0.29166666666666669" right="0.26041666666666669" top="0.27083333333333331" bottom="0.1562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E528"/>
  <sheetViews>
    <sheetView view="pageLayout" topLeftCell="A467" zoomScale="75" zoomScaleNormal="100" zoomScalePageLayoutView="75" workbookViewId="0">
      <selection activeCell="M488" sqref="M488"/>
    </sheetView>
  </sheetViews>
  <sheetFormatPr defaultColWidth="9.140625" defaultRowHeight="15" x14ac:dyDescent="0.25"/>
  <cols>
    <col min="1" max="2" width="19.28515625" customWidth="1"/>
    <col min="3" max="3" width="19.42578125" customWidth="1"/>
    <col min="4" max="5" width="19.28515625" customWidth="1"/>
  </cols>
  <sheetData>
    <row r="1" spans="1:5" ht="24" thickBot="1" x14ac:dyDescent="0.3">
      <c r="A1" s="454" t="s">
        <v>125</v>
      </c>
      <c r="B1" s="455"/>
      <c r="C1" s="455"/>
      <c r="D1" s="455"/>
      <c r="E1" s="456"/>
    </row>
    <row r="2" spans="1:5" ht="15.75" thickBot="1" x14ac:dyDescent="0.3">
      <c r="B2" s="1"/>
      <c r="C2" s="1"/>
      <c r="D2" s="1"/>
    </row>
    <row r="3" spans="1:5" ht="23.25" customHeight="1" x14ac:dyDescent="0.25">
      <c r="A3" s="101"/>
      <c r="B3" s="113" t="s">
        <v>55</v>
      </c>
      <c r="C3" s="103" t="s">
        <v>56</v>
      </c>
      <c r="D3" s="113" t="s">
        <v>119</v>
      </c>
      <c r="E3" s="104" t="s">
        <v>13</v>
      </c>
    </row>
    <row r="4" spans="1:5" ht="23.25" customHeight="1" x14ac:dyDescent="0.25">
      <c r="A4" s="105" t="s">
        <v>58</v>
      </c>
      <c r="B4" s="114">
        <f>SUMIF('Compravendite tabella'!C3:C46,"Appartamento",'Compravendite tabella'!D3:D46)</f>
        <v>8275000</v>
      </c>
      <c r="C4" s="107">
        <f>SUMIF('Compravendite tabella'!C3:C46,"Villa",'Compravendite tabella'!D3:D46)</f>
        <v>7815000</v>
      </c>
      <c r="D4" s="114">
        <f>SUMIF('Compravendite tabella'!C3:C46,"Terreno",'Compravendite tabella'!D3:D46)+SUMIF('Compravendite tabella'!C3:C46,"Rustico",'Compravendite tabella'!D3:D46)</f>
        <v>1095000</v>
      </c>
      <c r="E4" s="112">
        <f>SUM(B4:D4)</f>
        <v>17185000</v>
      </c>
    </row>
    <row r="5" spans="1:5" ht="23.25" customHeight="1" thickBot="1" x14ac:dyDescent="0.3">
      <c r="A5" s="106" t="s">
        <v>120</v>
      </c>
      <c r="B5" s="115">
        <f>B4/'Compravendite tabella'!C48</f>
        <v>318269.23076923075</v>
      </c>
      <c r="C5" s="108">
        <f>C4/'Compravendite tabella'!E48</f>
        <v>1302500</v>
      </c>
      <c r="D5" s="115">
        <f>D4/'Compravendite tabella'!F48</f>
        <v>273750</v>
      </c>
      <c r="E5" s="109">
        <f>E4/SUM('Compravendite tabella'!C48+'Compravendite tabella'!E48+'Compravendite tabella'!F48)</f>
        <v>477361.11111111112</v>
      </c>
    </row>
    <row r="6" spans="1:5" ht="15.75" thickBot="1" x14ac:dyDescent="0.3">
      <c r="A6" s="44"/>
      <c r="B6" s="44"/>
      <c r="C6" s="44"/>
      <c r="D6" s="44"/>
      <c r="E6" s="44"/>
    </row>
    <row r="7" spans="1:5" ht="23.25" customHeight="1" x14ac:dyDescent="0.25">
      <c r="A7" s="116" t="s">
        <v>121</v>
      </c>
      <c r="B7" s="103" t="s">
        <v>122</v>
      </c>
      <c r="C7" s="113" t="s">
        <v>123</v>
      </c>
      <c r="D7" s="103" t="s">
        <v>124</v>
      </c>
      <c r="E7" s="104" t="s">
        <v>13</v>
      </c>
    </row>
    <row r="8" spans="1:5" ht="23.25" customHeight="1" x14ac:dyDescent="0.25">
      <c r="A8" s="117">
        <f>COUNTIF('Compravendite tabella'!A3:A46,"I")</f>
        <v>14</v>
      </c>
      <c r="B8" s="102">
        <f>COUNTIF('Compravendite tabella'!A3:A46,"T")</f>
        <v>20</v>
      </c>
      <c r="C8" s="119">
        <f>COUNTIF('Compravendite tabella'!A3:A46,"A")</f>
        <v>2</v>
      </c>
      <c r="D8" s="102">
        <f>COUNTIF('Compravendite tabella'!A3:A46,"M")</f>
        <v>0</v>
      </c>
      <c r="E8" s="111">
        <f>SUM(A8:D8)</f>
        <v>36</v>
      </c>
    </row>
    <row r="9" spans="1:5" ht="23.25" customHeight="1" thickBot="1" x14ac:dyDescent="0.3">
      <c r="A9" s="118">
        <f>SUMIFS('Compravendite tabella'!D3:D46,'Compravendite tabella'!A3:A46,"I")</f>
        <v>4809000</v>
      </c>
      <c r="B9" s="110">
        <f>SUMIFS('Compravendite tabella'!D3:D46,'Compravendite tabella'!A3:A46,"T")</f>
        <v>11766000</v>
      </c>
      <c r="C9" s="120">
        <f>SUMIFS('Compravendite tabella'!D3:D46,'Compravendite tabella'!A3:A46,"A")</f>
        <v>610000</v>
      </c>
      <c r="D9" s="110">
        <f>SUMIFS('Compravendite tabella'!D3:D46,'Compravendite tabella'!A3:A46,"M")</f>
        <v>0</v>
      </c>
      <c r="E9" s="109">
        <f>SUM(A9:D9)</f>
        <v>17185000</v>
      </c>
    </row>
    <row r="10" spans="1:5" x14ac:dyDescent="0.25">
      <c r="A10" s="44"/>
      <c r="B10" s="44"/>
      <c r="C10" s="44"/>
      <c r="D10" s="44"/>
      <c r="E10" s="44"/>
    </row>
    <row r="51" spans="1:5" ht="15.75" thickBot="1" x14ac:dyDescent="0.3"/>
    <row r="52" spans="1:5" ht="24" thickBot="1" x14ac:dyDescent="0.3">
      <c r="A52" s="454" t="s">
        <v>126</v>
      </c>
      <c r="B52" s="455"/>
      <c r="C52" s="455"/>
      <c r="D52" s="455"/>
      <c r="E52" s="456"/>
    </row>
    <row r="53" spans="1:5" ht="15.75" thickBot="1" x14ac:dyDescent="0.3">
      <c r="B53" s="1"/>
      <c r="C53" s="1"/>
      <c r="D53" s="1"/>
    </row>
    <row r="54" spans="1:5" ht="23.25" customHeight="1" x14ac:dyDescent="0.25">
      <c r="A54" s="101"/>
      <c r="B54" s="113" t="s">
        <v>55</v>
      </c>
      <c r="C54" s="103" t="s">
        <v>56</v>
      </c>
      <c r="D54" s="113" t="s">
        <v>119</v>
      </c>
      <c r="E54" s="104" t="s">
        <v>13</v>
      </c>
    </row>
    <row r="55" spans="1:5" ht="23.25" customHeight="1" x14ac:dyDescent="0.25">
      <c r="A55" s="105" t="s">
        <v>58</v>
      </c>
      <c r="B55" s="114">
        <f>SUMIF('Compravendite tabella'!C53:C96,"Appartamento",'Compravendite tabella'!D53:D96)</f>
        <v>7084100</v>
      </c>
      <c r="C55" s="107">
        <f>SUMIF('Compravendite tabella'!C53:C96,"Villa",'Compravendite tabella'!D53:D96)</f>
        <v>11555000</v>
      </c>
      <c r="D55" s="114">
        <f>SUMIF('Compravendite tabella'!C53:C96,"Terreno",'Compravendite tabella'!D53:D96)+SUMIF('Compravendite tabella'!C53:C96,"Rustico",'Compravendite tabella'!D53:D96)</f>
        <v>602500</v>
      </c>
      <c r="E55" s="112">
        <f>SUM(B55:D55)</f>
        <v>19241600</v>
      </c>
    </row>
    <row r="56" spans="1:5" ht="23.25" customHeight="1" thickBot="1" x14ac:dyDescent="0.3">
      <c r="A56" s="106" t="s">
        <v>120</v>
      </c>
      <c r="B56" s="115">
        <f>B55/'Compravendite tabella'!C98</f>
        <v>295170.83333333331</v>
      </c>
      <c r="C56" s="108">
        <f>C55/'Compravendite tabella'!E98</f>
        <v>962916.66666666663</v>
      </c>
      <c r="D56" s="115">
        <f>D55/'Compravendite tabella'!F98</f>
        <v>301250</v>
      </c>
      <c r="E56" s="109">
        <f>E55/SUM('Compravendite tabella'!C98+'Compravendite tabella'!E98+'Compravendite tabella'!F98)</f>
        <v>506357.89473684208</v>
      </c>
    </row>
    <row r="57" spans="1:5" ht="15.75" thickBot="1" x14ac:dyDescent="0.3">
      <c r="A57" s="44"/>
      <c r="B57" s="44"/>
      <c r="C57" s="44"/>
      <c r="D57" s="44"/>
      <c r="E57" s="44"/>
    </row>
    <row r="58" spans="1:5" ht="23.25" customHeight="1" x14ac:dyDescent="0.25">
      <c r="A58" s="116" t="s">
        <v>121</v>
      </c>
      <c r="B58" s="103" t="s">
        <v>122</v>
      </c>
      <c r="C58" s="113" t="s">
        <v>123</v>
      </c>
      <c r="D58" s="103" t="s">
        <v>124</v>
      </c>
      <c r="E58" s="104" t="s">
        <v>13</v>
      </c>
    </row>
    <row r="59" spans="1:5" ht="23.25" customHeight="1" x14ac:dyDescent="0.25">
      <c r="A59" s="117">
        <f>COUNTIF('Compravendite tabella'!A53:A96,"I")</f>
        <v>15</v>
      </c>
      <c r="B59" s="102">
        <f>COUNTIF('Compravendite tabella'!A53:A96,"T")</f>
        <v>20</v>
      </c>
      <c r="C59" s="119">
        <f>COUNTIF('Compravendite tabella'!A53:A96,"A")</f>
        <v>1</v>
      </c>
      <c r="D59" s="102">
        <f>COUNTIF('Compravendite tabella'!A53:A96,"M")</f>
        <v>2</v>
      </c>
      <c r="E59" s="111">
        <f>SUM(A59:D59)</f>
        <v>38</v>
      </c>
    </row>
    <row r="60" spans="1:5" ht="23.25" customHeight="1" thickBot="1" x14ac:dyDescent="0.3">
      <c r="A60" s="118">
        <f>SUMIFS('Compravendite tabella'!D53:D96,'Compravendite tabella'!A53:A96,"I")</f>
        <v>6037500</v>
      </c>
      <c r="B60" s="110">
        <f>SUMIFS('Compravendite tabella'!D53:D96,'Compravendite tabella'!A53:A96,"T")</f>
        <v>11211000</v>
      </c>
      <c r="C60" s="120">
        <f>SUMIFS('Compravendite tabella'!D53:D96,'Compravendite tabella'!A53:A96,"A")</f>
        <v>158100</v>
      </c>
      <c r="D60" s="110">
        <f>SUMIFS('Compravendite tabella'!D53:D96,'Compravendite tabella'!A53:A96,"M")</f>
        <v>1835000</v>
      </c>
      <c r="E60" s="109">
        <f>SUM(A60:D60)</f>
        <v>19241600</v>
      </c>
    </row>
    <row r="102" spans="1:5" ht="15.75" thickBot="1" x14ac:dyDescent="0.3"/>
    <row r="103" spans="1:5" ht="24" thickBot="1" x14ac:dyDescent="0.3">
      <c r="A103" s="454" t="s">
        <v>127</v>
      </c>
      <c r="B103" s="455"/>
      <c r="C103" s="455"/>
      <c r="D103" s="455"/>
      <c r="E103" s="456"/>
    </row>
    <row r="104" spans="1:5" ht="15.75" thickBot="1" x14ac:dyDescent="0.3">
      <c r="B104" s="1"/>
      <c r="C104" s="1"/>
      <c r="D104" s="1"/>
    </row>
    <row r="105" spans="1:5" ht="23.25" customHeight="1" x14ac:dyDescent="0.25">
      <c r="A105" s="101"/>
      <c r="B105" s="113" t="s">
        <v>55</v>
      </c>
      <c r="C105" s="103" t="s">
        <v>56</v>
      </c>
      <c r="D105" s="113" t="s">
        <v>119</v>
      </c>
      <c r="E105" s="104" t="s">
        <v>13</v>
      </c>
    </row>
    <row r="106" spans="1:5" ht="23.25" customHeight="1" x14ac:dyDescent="0.25">
      <c r="A106" s="105" t="s">
        <v>58</v>
      </c>
      <c r="B106" s="114">
        <f>SUMIF('Compravendite tabella'!C102:C145,"Appartamento",'Compravendite tabella'!D102:D145)</f>
        <v>8372000</v>
      </c>
      <c r="C106" s="107">
        <f>SUMIF('Compravendite tabella'!C102:C145,"Villa",'Compravendite tabella'!D102:D145)</f>
        <v>10470000</v>
      </c>
      <c r="D106" s="114">
        <f>SUMIF('Compravendite tabella'!C102:C145,"Terreno",'Compravendite tabella'!D102:D145)+SUMIF('Compravendite tabella'!C102:C145,"Rustico",'Compravendite tabella'!D102:D145)</f>
        <v>0</v>
      </c>
      <c r="E106" s="112">
        <f>SUM(B106:D106)</f>
        <v>18842000</v>
      </c>
    </row>
    <row r="107" spans="1:5" ht="23.25" customHeight="1" thickBot="1" x14ac:dyDescent="0.3">
      <c r="A107" s="106" t="s">
        <v>120</v>
      </c>
      <c r="B107" s="115">
        <f>B106/'Compravendite tabella'!C147</f>
        <v>348833.33333333331</v>
      </c>
      <c r="C107" s="108">
        <f>C106/'Compravendite tabella'!E147</f>
        <v>1047000</v>
      </c>
      <c r="D107" s="121" t="e">
        <f>D106/'Compravendite tabella'!F147</f>
        <v>#DIV/0!</v>
      </c>
      <c r="E107" s="109">
        <f>E106/SUM('Compravendite tabella'!C147+'Compravendite tabella'!E147+'Compravendite tabella'!F147)</f>
        <v>554176.4705882353</v>
      </c>
    </row>
    <row r="108" spans="1:5" ht="15.75" thickBot="1" x14ac:dyDescent="0.3">
      <c r="A108" s="44"/>
      <c r="B108" s="44"/>
      <c r="C108" s="44"/>
      <c r="D108" s="44"/>
      <c r="E108" s="44"/>
    </row>
    <row r="109" spans="1:5" ht="23.25" customHeight="1" x14ac:dyDescent="0.25">
      <c r="A109" s="116" t="s">
        <v>121</v>
      </c>
      <c r="B109" s="103" t="s">
        <v>122</v>
      </c>
      <c r="C109" s="113" t="s">
        <v>123</v>
      </c>
      <c r="D109" s="103" t="s">
        <v>124</v>
      </c>
      <c r="E109" s="104" t="s">
        <v>13</v>
      </c>
    </row>
    <row r="110" spans="1:5" ht="23.25" customHeight="1" x14ac:dyDescent="0.25">
      <c r="A110" s="117">
        <f>COUNTIF('Compravendite tabella'!A102:A145,"I")</f>
        <v>14</v>
      </c>
      <c r="B110" s="102">
        <f>COUNTIF('Compravendite tabella'!A102:A145,"T")</f>
        <v>18</v>
      </c>
      <c r="C110" s="119">
        <f>COUNTIF('Compravendite tabella'!A102:A145,"A")</f>
        <v>0</v>
      </c>
      <c r="D110" s="102">
        <f>COUNTIF('Compravendite tabella'!A102:A145,"M")</f>
        <v>2</v>
      </c>
      <c r="E110" s="111">
        <f>SUM(A110:D110)</f>
        <v>34</v>
      </c>
    </row>
    <row r="111" spans="1:5" ht="23.25" customHeight="1" thickBot="1" x14ac:dyDescent="0.3">
      <c r="A111" s="118">
        <f>SUMIFS('Compravendite tabella'!D102:D145,'Compravendite tabella'!A102:A145,"I")</f>
        <v>6227000</v>
      </c>
      <c r="B111" s="110">
        <f>SUMIFS('Compravendite tabella'!D102:D145,'Compravendite tabella'!A102:A145,"T")</f>
        <v>10655000</v>
      </c>
      <c r="C111" s="120">
        <f>SUMIFS('Compravendite tabella'!D102:D145,'Compravendite tabella'!A102:A145,"A")</f>
        <v>0</v>
      </c>
      <c r="D111" s="110">
        <f>SUMIFS('Compravendite tabella'!D102:D145,'Compravendite tabella'!A102:A145,"M")</f>
        <v>1960000</v>
      </c>
      <c r="E111" s="109">
        <f>SUM(A111:D111)</f>
        <v>18842000</v>
      </c>
    </row>
    <row r="153" spans="1:5" ht="15.75" thickBot="1" x14ac:dyDescent="0.3"/>
    <row r="154" spans="1:5" ht="24" thickBot="1" x14ac:dyDescent="0.3">
      <c r="A154" s="454" t="s">
        <v>128</v>
      </c>
      <c r="B154" s="455"/>
      <c r="C154" s="455"/>
      <c r="D154" s="455"/>
      <c r="E154" s="456"/>
    </row>
    <row r="155" spans="1:5" ht="15.75" thickBot="1" x14ac:dyDescent="0.3">
      <c r="B155" s="1"/>
      <c r="C155" s="1"/>
      <c r="D155" s="1"/>
    </row>
    <row r="156" spans="1:5" ht="23.25" customHeight="1" x14ac:dyDescent="0.25">
      <c r="A156" s="101"/>
      <c r="B156" s="113" t="s">
        <v>55</v>
      </c>
      <c r="C156" s="103" t="s">
        <v>56</v>
      </c>
      <c r="D156" s="113" t="s">
        <v>119</v>
      </c>
      <c r="E156" s="104" t="s">
        <v>13</v>
      </c>
    </row>
    <row r="157" spans="1:5" ht="23.25" customHeight="1" x14ac:dyDescent="0.25">
      <c r="A157" s="105" t="s">
        <v>58</v>
      </c>
      <c r="B157" s="114">
        <f>SUMIF('Compravendite tabella'!C152:C195,"Appartamento",'Compravendite tabella'!D152:D195)</f>
        <v>12347000</v>
      </c>
      <c r="C157" s="107">
        <f>SUMIF('Compravendite tabella'!C152:C195,"Villa",'Compravendite tabella'!D152:D195)</f>
        <v>5863000</v>
      </c>
      <c r="D157" s="114">
        <f>SUMIF('Compravendite tabella'!C152:C195,"Terreno",'Compravendite tabella'!D152:D195)+SUMIF('Compravendite tabella'!C152:C195,"Rustico",'Compravendite tabella'!D152:D195)</f>
        <v>150000</v>
      </c>
      <c r="E157" s="112">
        <f>SUM(B157:D157)</f>
        <v>18360000</v>
      </c>
    </row>
    <row r="158" spans="1:5" ht="23.25" customHeight="1" thickBot="1" x14ac:dyDescent="0.3">
      <c r="A158" s="106" t="s">
        <v>120</v>
      </c>
      <c r="B158" s="115">
        <f>B157/'Compravendite tabella'!C197</f>
        <v>398290.32258064515</v>
      </c>
      <c r="C158" s="108">
        <f>C157/'Compravendite tabella'!E197</f>
        <v>977166.66666666663</v>
      </c>
      <c r="D158" s="115">
        <f>D157/'Compravendite tabella'!F197</f>
        <v>150000</v>
      </c>
      <c r="E158" s="109">
        <f>E157/SUM('Compravendite tabella'!C197+'Compravendite tabella'!E197+'Compravendite tabella'!F197)</f>
        <v>483157.89473684208</v>
      </c>
    </row>
    <row r="159" spans="1:5" ht="15.75" thickBot="1" x14ac:dyDescent="0.3">
      <c r="A159" s="44"/>
      <c r="B159" s="44"/>
      <c r="C159" s="44"/>
      <c r="D159" s="44"/>
      <c r="E159" s="44"/>
    </row>
    <row r="160" spans="1:5" ht="23.25" customHeight="1" x14ac:dyDescent="0.25">
      <c r="A160" s="116" t="s">
        <v>121</v>
      </c>
      <c r="B160" s="103" t="s">
        <v>122</v>
      </c>
      <c r="C160" s="113" t="s">
        <v>123</v>
      </c>
      <c r="D160" s="103" t="s">
        <v>124</v>
      </c>
      <c r="E160" s="104" t="s">
        <v>13</v>
      </c>
    </row>
    <row r="161" spans="1:5" ht="23.25" customHeight="1" x14ac:dyDescent="0.25">
      <c r="A161" s="117">
        <f>COUNTIF('Compravendite tabella'!A152:A195,"I")</f>
        <v>17</v>
      </c>
      <c r="B161" s="102">
        <f>COUNTIF('Compravendite tabella'!A152:A195,"T")</f>
        <v>19</v>
      </c>
      <c r="C161" s="119">
        <f>COUNTIF('Compravendite tabella'!A152:A195,"A")</f>
        <v>1</v>
      </c>
      <c r="D161" s="102">
        <f>COUNTIF('Compravendite tabella'!A152:A195,"M")</f>
        <v>1</v>
      </c>
      <c r="E161" s="111">
        <f>SUM(A161:D161)</f>
        <v>38</v>
      </c>
    </row>
    <row r="162" spans="1:5" ht="23.25" customHeight="1" thickBot="1" x14ac:dyDescent="0.3">
      <c r="A162" s="118">
        <f>SUMIFS('Compravendite tabella'!D152:D195,'Compravendite tabella'!A152:A195,"I")</f>
        <v>5319000</v>
      </c>
      <c r="B162" s="110">
        <f>SUMIFS('Compravendite tabella'!D152:D195,'Compravendite tabella'!A152:A195,"T")</f>
        <v>12306000</v>
      </c>
      <c r="C162" s="120">
        <f>SUMIFS('Compravendite tabella'!D152:D195,'Compravendite tabella'!A152:A195,"A")</f>
        <v>560000</v>
      </c>
      <c r="D162" s="110">
        <f>SUMIFS('Compravendite tabella'!D152:D195,'Compravendite tabella'!A152:A195,"M")</f>
        <v>175000</v>
      </c>
      <c r="E162" s="109">
        <f>SUM(A162:D162)</f>
        <v>18360000</v>
      </c>
    </row>
    <row r="204" spans="1:5" ht="15.75" thickBot="1" x14ac:dyDescent="0.3"/>
    <row r="205" spans="1:5" ht="24" thickBot="1" x14ac:dyDescent="0.3">
      <c r="A205" s="454" t="s">
        <v>129</v>
      </c>
      <c r="B205" s="455"/>
      <c r="C205" s="455"/>
      <c r="D205" s="455"/>
      <c r="E205" s="456"/>
    </row>
    <row r="206" spans="1:5" ht="15.75" thickBot="1" x14ac:dyDescent="0.3">
      <c r="B206" s="1"/>
      <c r="C206" s="1"/>
      <c r="D206" s="1"/>
    </row>
    <row r="207" spans="1:5" ht="23.25" customHeight="1" x14ac:dyDescent="0.25">
      <c r="A207" s="101"/>
      <c r="B207" s="113" t="s">
        <v>55</v>
      </c>
      <c r="C207" s="103" t="s">
        <v>56</v>
      </c>
      <c r="D207" s="113" t="s">
        <v>119</v>
      </c>
      <c r="E207" s="104" t="s">
        <v>13</v>
      </c>
    </row>
    <row r="208" spans="1:5" ht="23.25" customHeight="1" x14ac:dyDescent="0.25">
      <c r="A208" s="105" t="s">
        <v>58</v>
      </c>
      <c r="B208" s="114">
        <f>SUMIF('Compravendite tabella'!C202:C245,"Appartamento",'Compravendite tabella'!D202:D245)</f>
        <v>10400000</v>
      </c>
      <c r="C208" s="107">
        <f>SUMIF('Compravendite tabella'!C202:C245,"Villa",'Compravendite tabella'!D202:D245)</f>
        <v>7120000</v>
      </c>
      <c r="D208" s="114">
        <f>SUMIF('Compravendite tabella'!C202:C245,"Terreno",'Compravendite tabella'!D202:D245)+SUMIF('Compravendite tabella'!C202:C245,"Rustico",'Compravendite tabella'!D202:D245)</f>
        <v>0</v>
      </c>
      <c r="E208" s="112">
        <f>SUM(B208:D208)</f>
        <v>17520000</v>
      </c>
    </row>
    <row r="209" spans="1:5" ht="23.25" customHeight="1" thickBot="1" x14ac:dyDescent="0.3">
      <c r="A209" s="106" t="s">
        <v>120</v>
      </c>
      <c r="B209" s="115">
        <f>B208/'Compravendite tabella'!C247</f>
        <v>400000</v>
      </c>
      <c r="C209" s="108">
        <f>C208/'Compravendite tabella'!E247</f>
        <v>1017142.8571428572</v>
      </c>
      <c r="D209" s="115">
        <v>0</v>
      </c>
      <c r="E209" s="109">
        <f>E208/SUM('Compravendite tabella'!C247+'Compravendite tabella'!E247+'Compravendite tabella'!F247)</f>
        <v>530909.09090909094</v>
      </c>
    </row>
    <row r="210" spans="1:5" ht="15.75" thickBot="1" x14ac:dyDescent="0.3">
      <c r="A210" s="44"/>
      <c r="B210" s="44"/>
      <c r="C210" s="44"/>
      <c r="D210" s="44"/>
      <c r="E210" s="44"/>
    </row>
    <row r="211" spans="1:5" ht="23.25" customHeight="1" x14ac:dyDescent="0.25">
      <c r="A211" s="116" t="s">
        <v>121</v>
      </c>
      <c r="B211" s="103" t="s">
        <v>122</v>
      </c>
      <c r="C211" s="113" t="s">
        <v>123</v>
      </c>
      <c r="D211" s="103" t="s">
        <v>124</v>
      </c>
      <c r="E211" s="104" t="s">
        <v>13</v>
      </c>
    </row>
    <row r="212" spans="1:5" ht="23.25" customHeight="1" x14ac:dyDescent="0.25">
      <c r="A212" s="117">
        <f>COUNTIF('Compravendite tabella'!A202:A245,"I")</f>
        <v>17</v>
      </c>
      <c r="B212" s="102">
        <f>COUNTIF('Compravendite tabella'!A202:A245,"T")</f>
        <v>16</v>
      </c>
      <c r="C212" s="119">
        <f>COUNTIF('Compravendite tabella'!A202:A245,"A")</f>
        <v>0</v>
      </c>
      <c r="D212" s="102">
        <f>COUNTIF('Compravendite tabella'!A202:A245,"M")</f>
        <v>0</v>
      </c>
      <c r="E212" s="111">
        <f>SUM(A212:D212)</f>
        <v>33</v>
      </c>
    </row>
    <row r="213" spans="1:5" ht="23.25" customHeight="1" thickBot="1" x14ac:dyDescent="0.3">
      <c r="A213" s="118">
        <f>SUMIFS('Compravendite tabella'!D202:D245,'Compravendite tabella'!A202:A245,"I")</f>
        <v>6735000</v>
      </c>
      <c r="B213" s="110">
        <f>SUMIFS('Compravendite tabella'!D202:D245,'Compravendite tabella'!A202:A245,"T")</f>
        <v>10785000</v>
      </c>
      <c r="C213" s="120">
        <f>SUMIFS('Compravendite tabella'!D202:D245,'Compravendite tabella'!A202:A245,"A")</f>
        <v>0</v>
      </c>
      <c r="D213" s="110">
        <f>SUMIFS('Compravendite tabella'!D202:D245,'Compravendite tabella'!A202:A245,"M")</f>
        <v>0</v>
      </c>
      <c r="E213" s="109">
        <f>SUM(A213:D213)</f>
        <v>17520000</v>
      </c>
    </row>
    <row r="255" spans="1:5" ht="15.75" thickBot="1" x14ac:dyDescent="0.3"/>
    <row r="256" spans="1:5" ht="24" thickBot="1" x14ac:dyDescent="0.3">
      <c r="A256" s="454" t="s">
        <v>130</v>
      </c>
      <c r="B256" s="455"/>
      <c r="C256" s="455"/>
      <c r="D256" s="455"/>
      <c r="E256" s="456"/>
    </row>
    <row r="257" spans="1:5" ht="15.75" thickBot="1" x14ac:dyDescent="0.3">
      <c r="B257" s="1"/>
      <c r="C257" s="1"/>
      <c r="D257" s="1"/>
    </row>
    <row r="258" spans="1:5" ht="23.25" customHeight="1" x14ac:dyDescent="0.25">
      <c r="A258" s="101"/>
      <c r="B258" s="113" t="s">
        <v>55</v>
      </c>
      <c r="C258" s="103" t="s">
        <v>56</v>
      </c>
      <c r="D258" s="113" t="s">
        <v>119</v>
      </c>
      <c r="E258" s="104" t="s">
        <v>13</v>
      </c>
    </row>
    <row r="259" spans="1:5" ht="23.25" customHeight="1" x14ac:dyDescent="0.25">
      <c r="A259" s="105" t="s">
        <v>58</v>
      </c>
      <c r="B259" s="114">
        <f>SUMIF('Compravendite tabella'!C252:C295,"Appartamento",'Compravendite tabella'!D252:D295)</f>
        <v>6869000</v>
      </c>
      <c r="C259" s="107">
        <f>SUMIF('Compravendite tabella'!C252:C295,"Villa",'Compravendite tabella'!D252:D295)</f>
        <v>14563000</v>
      </c>
      <c r="D259" s="114">
        <f>SUMIF('Compravendite tabella'!C252:C295,"Terreno",'Compravendite tabella'!D252:D295)+SUMIF('Compravendite tabella'!C252:C295,"Rustico",'Compravendite tabella'!D252:D295)</f>
        <v>115000</v>
      </c>
      <c r="E259" s="112">
        <f>SUM(B259:D259)</f>
        <v>21547000</v>
      </c>
    </row>
    <row r="260" spans="1:5" ht="23.25" customHeight="1" thickBot="1" x14ac:dyDescent="0.3">
      <c r="A260" s="106" t="s">
        <v>120</v>
      </c>
      <c r="B260" s="115">
        <f>B259/'Compravendite tabella'!C297</f>
        <v>429312.5</v>
      </c>
      <c r="C260" s="108">
        <f>C259/'Compravendite tabella'!E297</f>
        <v>1040214.2857142857</v>
      </c>
      <c r="D260" s="115">
        <f>D259/'Compravendite tabella'!F297</f>
        <v>115000</v>
      </c>
      <c r="E260" s="109">
        <f>E259/SUM('Compravendite tabella'!C297+'Compravendite tabella'!E297+'Compravendite tabella'!F297)</f>
        <v>695064.51612903224</v>
      </c>
    </row>
    <row r="261" spans="1:5" ht="15.75" thickBot="1" x14ac:dyDescent="0.3">
      <c r="A261" s="44"/>
      <c r="B261" s="44"/>
      <c r="C261" s="44"/>
      <c r="D261" s="44"/>
      <c r="E261" s="44"/>
    </row>
    <row r="262" spans="1:5" ht="23.25" customHeight="1" x14ac:dyDescent="0.25">
      <c r="A262" s="116" t="s">
        <v>121</v>
      </c>
      <c r="B262" s="103" t="s">
        <v>122</v>
      </c>
      <c r="C262" s="113" t="s">
        <v>123</v>
      </c>
      <c r="D262" s="103" t="s">
        <v>124</v>
      </c>
      <c r="E262" s="104" t="s">
        <v>13</v>
      </c>
    </row>
    <row r="263" spans="1:5" ht="23.25" customHeight="1" x14ac:dyDescent="0.25">
      <c r="A263" s="117">
        <f>COUNTIF('Compravendite tabella'!A252:A295,"I")</f>
        <v>11</v>
      </c>
      <c r="B263" s="102">
        <f>COUNTIF('Compravendite tabella'!A252:A295,"T")</f>
        <v>16</v>
      </c>
      <c r="C263" s="119">
        <f>COUNTIF('Compravendite tabella'!A252:A295,"A")</f>
        <v>0</v>
      </c>
      <c r="D263" s="102">
        <f>COUNTIF('Compravendite tabella'!A252:A295,"M")</f>
        <v>4</v>
      </c>
      <c r="E263" s="111">
        <f>SUM(A263:D263)</f>
        <v>31</v>
      </c>
    </row>
    <row r="264" spans="1:5" ht="23.25" customHeight="1" thickBot="1" x14ac:dyDescent="0.3">
      <c r="A264" s="118">
        <f>SUMIFS('Compravendite tabella'!D252:D295,'Compravendite tabella'!A252:A295,"I")</f>
        <v>6738000</v>
      </c>
      <c r="B264" s="110">
        <f>SUMIFS('Compravendite tabella'!D252:D295,'Compravendite tabella'!A252:A295,"T")</f>
        <v>12559000</v>
      </c>
      <c r="C264" s="120">
        <f>SUMIFS('Compravendite tabella'!D252:D295,'Compravendite tabella'!A252:A295,"A")</f>
        <v>0</v>
      </c>
      <c r="D264" s="110">
        <f>SUMIFS('Compravendite tabella'!D252:D295,'Compravendite tabella'!A252:A295,"M")</f>
        <v>2250000</v>
      </c>
      <c r="E264" s="109">
        <f>SUM(A264:D264)</f>
        <v>21547000</v>
      </c>
    </row>
    <row r="306" spans="1:5" ht="15.75" thickBot="1" x14ac:dyDescent="0.3"/>
    <row r="307" spans="1:5" ht="24" thickBot="1" x14ac:dyDescent="0.3">
      <c r="A307" s="454" t="s">
        <v>131</v>
      </c>
      <c r="B307" s="455"/>
      <c r="C307" s="455"/>
      <c r="D307" s="455"/>
      <c r="E307" s="456"/>
    </row>
    <row r="308" spans="1:5" ht="15.75" thickBot="1" x14ac:dyDescent="0.3">
      <c r="B308" s="1"/>
      <c r="C308" s="1"/>
      <c r="D308" s="1"/>
    </row>
    <row r="309" spans="1:5" ht="23.25" customHeight="1" x14ac:dyDescent="0.25">
      <c r="A309" s="101"/>
      <c r="B309" s="113" t="s">
        <v>55</v>
      </c>
      <c r="C309" s="103" t="s">
        <v>56</v>
      </c>
      <c r="D309" s="113" t="s">
        <v>119</v>
      </c>
      <c r="E309" s="104" t="s">
        <v>13</v>
      </c>
    </row>
    <row r="310" spans="1:5" ht="23.25" customHeight="1" x14ac:dyDescent="0.25">
      <c r="A310" s="105" t="s">
        <v>58</v>
      </c>
      <c r="B310" s="114">
        <f>SUMIF('Compravendite tabella'!C302:C345,"Appartamento",'Compravendite tabella'!D302:D345)</f>
        <v>6930000</v>
      </c>
      <c r="C310" s="107">
        <f>SUMIF('Compravendite tabella'!C302:C345,"Villa",'Compravendite tabella'!D302:D345)</f>
        <v>6424000</v>
      </c>
      <c r="D310" s="114">
        <f>SUMIF('Compravendite tabella'!C302:C345,"Terreno",'Compravendite tabella'!D302:D345)+SUMIF('Compravendite tabella'!C302:C345,"Rustico",'Compravendite tabella'!D302:D345)</f>
        <v>480000</v>
      </c>
      <c r="E310" s="112">
        <f>SUM(B310:D310)</f>
        <v>13834000</v>
      </c>
    </row>
    <row r="311" spans="1:5" ht="23.25" customHeight="1" thickBot="1" x14ac:dyDescent="0.3">
      <c r="A311" s="106" t="s">
        <v>120</v>
      </c>
      <c r="B311" s="115">
        <f>B310/'Compravendite tabella'!C347</f>
        <v>462000</v>
      </c>
      <c r="C311" s="108">
        <f>C310/'Compravendite tabella'!E347</f>
        <v>713777.77777777775</v>
      </c>
      <c r="D311" s="115">
        <f>D310/'Compravendite tabella'!F347</f>
        <v>480000</v>
      </c>
      <c r="E311" s="109">
        <f>E310/SUM('Compravendite tabella'!C347+'Compravendite tabella'!E347+'Compravendite tabella'!F347)</f>
        <v>553360</v>
      </c>
    </row>
    <row r="312" spans="1:5" ht="15.75" thickBot="1" x14ac:dyDescent="0.3">
      <c r="A312" s="44"/>
      <c r="B312" s="44"/>
      <c r="C312" s="44"/>
      <c r="D312" s="44"/>
      <c r="E312" s="44"/>
    </row>
    <row r="313" spans="1:5" ht="23.25" customHeight="1" x14ac:dyDescent="0.25">
      <c r="A313" s="116" t="s">
        <v>121</v>
      </c>
      <c r="B313" s="103" t="s">
        <v>122</v>
      </c>
      <c r="C313" s="113" t="s">
        <v>123</v>
      </c>
      <c r="D313" s="103" t="s">
        <v>124</v>
      </c>
      <c r="E313" s="104" t="s">
        <v>13</v>
      </c>
    </row>
    <row r="314" spans="1:5" ht="23.25" customHeight="1" x14ac:dyDescent="0.25">
      <c r="A314" s="117">
        <f>COUNTIF('Compravendite tabella'!A302:A345,"I")</f>
        <v>11</v>
      </c>
      <c r="B314" s="102">
        <f>COUNTIF('Compravendite tabella'!A302:A345,"T")</f>
        <v>9</v>
      </c>
      <c r="C314" s="119">
        <f>COUNTIF('Compravendite tabella'!A302:A345,"A")</f>
        <v>2</v>
      </c>
      <c r="D314" s="102">
        <f>COUNTIF('Compravendite tabella'!A302:A345,"M")</f>
        <v>3</v>
      </c>
      <c r="E314" s="111">
        <f>SUM(A314:D314)</f>
        <v>25</v>
      </c>
    </row>
    <row r="315" spans="1:5" ht="23.25" customHeight="1" thickBot="1" x14ac:dyDescent="0.3">
      <c r="A315" s="118">
        <f>SUMIFS('Compravendite tabella'!D302:D345,'Compravendite tabella'!A302:A345,"I")</f>
        <v>4915000</v>
      </c>
      <c r="B315" s="110">
        <f>SUMIFS('Compravendite tabella'!D302:D345,'Compravendite tabella'!A302:A345,"T")</f>
        <v>6129000</v>
      </c>
      <c r="C315" s="120">
        <f>SUMIFS('Compravendite tabella'!D302:D345,'Compravendite tabella'!A302:A345,"A")</f>
        <v>1500000</v>
      </c>
      <c r="D315" s="110">
        <f>SUMIFS('Compravendite tabella'!D302:D345,'Compravendite tabella'!A302:A345,"M")</f>
        <v>1290000</v>
      </c>
      <c r="E315" s="109">
        <f>SUM(A315:D315)</f>
        <v>13834000</v>
      </c>
    </row>
    <row r="357" spans="1:5" ht="15.75" thickBot="1" x14ac:dyDescent="0.3"/>
    <row r="358" spans="1:5" ht="24" thickBot="1" x14ac:dyDescent="0.3">
      <c r="A358" s="454" t="s">
        <v>145</v>
      </c>
      <c r="B358" s="455"/>
      <c r="C358" s="455"/>
      <c r="D358" s="455"/>
      <c r="E358" s="456"/>
    </row>
    <row r="359" spans="1:5" ht="15.75" thickBot="1" x14ac:dyDescent="0.3">
      <c r="B359" s="1"/>
      <c r="C359" s="1"/>
      <c r="D359" s="1"/>
    </row>
    <row r="360" spans="1:5" x14ac:dyDescent="0.25">
      <c r="A360" s="101"/>
      <c r="B360" s="113" t="s">
        <v>55</v>
      </c>
      <c r="C360" s="103" t="s">
        <v>56</v>
      </c>
      <c r="D360" s="113" t="s">
        <v>119</v>
      </c>
      <c r="E360" s="104" t="s">
        <v>13</v>
      </c>
    </row>
    <row r="361" spans="1:5" ht="15.75" x14ac:dyDescent="0.25">
      <c r="A361" s="105" t="s">
        <v>58</v>
      </c>
      <c r="B361" s="114">
        <f>SUMIF('Compravendite tabella'!C353:C396,"Appartamento",'Compravendite tabella'!D353:D396)</f>
        <v>5695553</v>
      </c>
      <c r="C361" s="107">
        <f>SUMIF('Compravendite tabella'!C353:C396,"Villa",'Compravendite tabella'!D353:D396)</f>
        <v>12975000</v>
      </c>
      <c r="D361" s="114">
        <f>SUMIF('Compravendite tabella'!C353:C396,"Terreno",'Compravendite tabella'!D353:D396)+SUMIF('Compravendite tabella'!C353:C396,"Rustico",'Compravendite tabella'!D353:D396)</f>
        <v>700000</v>
      </c>
      <c r="E361" s="112">
        <f>SUM(B361:D361)</f>
        <v>19370553</v>
      </c>
    </row>
    <row r="362" spans="1:5" ht="15.75" thickBot="1" x14ac:dyDescent="0.3">
      <c r="A362" s="106" t="s">
        <v>120</v>
      </c>
      <c r="B362" s="115">
        <f>B361/'Compravendite tabella'!C397</f>
        <v>517777.54545454547</v>
      </c>
      <c r="C362" s="108">
        <f>C361/'Compravendite tabella'!E397</f>
        <v>1621875</v>
      </c>
      <c r="D362" s="121">
        <f>D361/'Compravendite tabella'!F397</f>
        <v>700000</v>
      </c>
      <c r="E362" s="109">
        <f>E361/SUM('Compravendite tabella'!C397+'Compravendite tabella'!E397+'Compravendite tabella'!F397)</f>
        <v>968527.65</v>
      </c>
    </row>
    <row r="363" spans="1:5" ht="15.75" thickBot="1" x14ac:dyDescent="0.3">
      <c r="A363" s="44"/>
      <c r="B363" s="44"/>
      <c r="C363" s="44"/>
      <c r="D363" s="44"/>
      <c r="E363" s="44"/>
    </row>
    <row r="364" spans="1:5" x14ac:dyDescent="0.25">
      <c r="A364" s="116" t="s">
        <v>121</v>
      </c>
      <c r="B364" s="103" t="s">
        <v>122</v>
      </c>
      <c r="C364" s="113" t="s">
        <v>123</v>
      </c>
      <c r="D364" s="103" t="s">
        <v>124</v>
      </c>
      <c r="E364" s="104" t="s">
        <v>13</v>
      </c>
    </row>
    <row r="365" spans="1:5" ht="15.75" x14ac:dyDescent="0.25">
      <c r="A365" s="117">
        <f>COUNTIF('Compravendite tabella'!A353:A396,"I")</f>
        <v>11</v>
      </c>
      <c r="B365" s="102">
        <f>COUNTIF('Compravendite tabella'!A353:A396,"T")</f>
        <v>5</v>
      </c>
      <c r="C365" s="119">
        <f>COUNTIF('Compravendite tabella'!A353:A396,"A")</f>
        <v>0</v>
      </c>
      <c r="D365" s="102">
        <f>COUNTIF('Compravendite tabella'!A353:A396,"M")</f>
        <v>4</v>
      </c>
      <c r="E365" s="111">
        <f>SUM(A365:D365)</f>
        <v>20</v>
      </c>
    </row>
    <row r="366" spans="1:5" ht="15.75" thickBot="1" x14ac:dyDescent="0.3">
      <c r="A366" s="118">
        <f>SUMIFS('Compravendite tabella'!D353:D396,'Compravendite tabella'!A353:A396,"I")</f>
        <v>9724053</v>
      </c>
      <c r="B366" s="110">
        <f>SUMIFS('Compravendite tabella'!D353:D396,'Compravendite tabella'!A353:A396,"T")</f>
        <v>5656500</v>
      </c>
      <c r="C366" s="120">
        <f>SUMIFS('Compravendite tabella'!D353:D396,'Compravendite tabella'!A353:A396,"A")</f>
        <v>0</v>
      </c>
      <c r="D366" s="110">
        <f>SUMIFS('Compravendite tabella'!D353:D396,'Compravendite tabella'!A353:A396,"M")</f>
        <v>3990000</v>
      </c>
      <c r="E366" s="109">
        <f>SUM(A366:D366)</f>
        <v>19370553</v>
      </c>
    </row>
    <row r="411" spans="1:5" ht="15.75" thickBot="1" x14ac:dyDescent="0.3"/>
    <row r="412" spans="1:5" ht="24" thickBot="1" x14ac:dyDescent="0.3">
      <c r="A412" s="454" t="s">
        <v>165</v>
      </c>
      <c r="B412" s="455"/>
      <c r="C412" s="455"/>
      <c r="D412" s="455"/>
      <c r="E412" s="456"/>
    </row>
    <row r="413" spans="1:5" ht="15.75" thickBot="1" x14ac:dyDescent="0.3">
      <c r="B413" s="1"/>
      <c r="C413" s="1"/>
      <c r="D413" s="1"/>
    </row>
    <row r="414" spans="1:5" x14ac:dyDescent="0.25">
      <c r="A414" s="101"/>
      <c r="B414" s="113" t="s">
        <v>55</v>
      </c>
      <c r="C414" s="103" t="s">
        <v>56</v>
      </c>
      <c r="D414" s="113" t="s">
        <v>119</v>
      </c>
      <c r="E414" s="104" t="s">
        <v>13</v>
      </c>
    </row>
    <row r="415" spans="1:5" ht="15.75" x14ac:dyDescent="0.25">
      <c r="A415" s="105" t="s">
        <v>58</v>
      </c>
      <c r="B415" s="114">
        <f>SUMIF('Compravendite tabella'!C402:C445,"Appartamento",'Compravendite tabella'!D402:D445)</f>
        <v>0</v>
      </c>
      <c r="C415" s="107">
        <f>SUMIF('Compravendite tabella'!C402:C445,"Villa",'Compravendite tabella'!D402:D445)</f>
        <v>0</v>
      </c>
      <c r="D415" s="114">
        <f>SUMIF('Compravendite tabella'!C402:C445,"Terreno",'Compravendite tabella'!D402:D445)+SUMIF('Compravendite tabella'!C402:C445,"Rustico",'Compravendite tabella'!D402:D445)</f>
        <v>0</v>
      </c>
      <c r="E415" s="112">
        <f>SUM(B415:D415)</f>
        <v>0</v>
      </c>
    </row>
    <row r="416" spans="1:5" ht="15.75" thickBot="1" x14ac:dyDescent="0.3">
      <c r="A416" s="106" t="s">
        <v>120</v>
      </c>
      <c r="B416" s="115" t="e">
        <f>B415/'Compravendite tabella'!C447</f>
        <v>#DIV/0!</v>
      </c>
      <c r="C416" s="108" t="e">
        <f>C415/'Compravendite tabella'!E447</f>
        <v>#DIV/0!</v>
      </c>
      <c r="D416" s="121" t="e">
        <f>D415/'Compravendite tabella'!F447</f>
        <v>#DIV/0!</v>
      </c>
      <c r="E416" s="109" t="e">
        <f>E415/('Compravendite tabella'!C447+'Compravendite tabella'!E447+'Compravendite tabella'!F447)</f>
        <v>#DIV/0!</v>
      </c>
    </row>
    <row r="417" spans="1:5" ht="15.75" thickBot="1" x14ac:dyDescent="0.3">
      <c r="A417" s="44"/>
      <c r="B417" s="44"/>
      <c r="C417" s="44"/>
      <c r="D417" s="44"/>
      <c r="E417" s="44"/>
    </row>
    <row r="418" spans="1:5" x14ac:dyDescent="0.25">
      <c r="A418" s="116" t="s">
        <v>121</v>
      </c>
      <c r="B418" s="103" t="s">
        <v>122</v>
      </c>
      <c r="C418" s="113" t="s">
        <v>123</v>
      </c>
      <c r="D418" s="103" t="s">
        <v>124</v>
      </c>
      <c r="E418" s="104" t="s">
        <v>13</v>
      </c>
    </row>
    <row r="419" spans="1:5" ht="15.75" x14ac:dyDescent="0.25">
      <c r="A419" s="117">
        <f>COUNTIF('Compravendite tabella'!A402:A445,"I")</f>
        <v>0</v>
      </c>
      <c r="B419" s="102">
        <f>COUNTIF('Compravendite tabella'!A402:A445,"T")</f>
        <v>0</v>
      </c>
      <c r="C419" s="119">
        <f>COUNTIF('Compravendite tabella'!A402:A445,"A")</f>
        <v>0</v>
      </c>
      <c r="D419" s="102">
        <f>COUNTIF('Compravendite tabella'!A402:A445,"M")</f>
        <v>0</v>
      </c>
      <c r="E419" s="111">
        <f>SUM(A419:D419)</f>
        <v>0</v>
      </c>
    </row>
    <row r="420" spans="1:5" ht="15.75" thickBot="1" x14ac:dyDescent="0.3">
      <c r="A420" s="118">
        <f>SUMIF('Compravendite tabella'!A402:A445,"I",'Compravendite tabella'!D402:D445)</f>
        <v>0</v>
      </c>
      <c r="B420" s="110">
        <f>SUMIF('Compravendite tabella'!A402:A445,"T",'Compravendite tabella'!D402:D445)</f>
        <v>0</v>
      </c>
      <c r="C420" s="120">
        <f>SUMIF('Compravendite tabella'!A402:A445,"A",'Compravendite tabella'!D402:D445)</f>
        <v>0</v>
      </c>
      <c r="D420" s="110">
        <f>SUMIF('Compravendite tabella'!A402:A445,"M",'Compravendite tabella'!D402:D445)</f>
        <v>0</v>
      </c>
      <c r="E420" s="109">
        <f>SUM(A420:D420)</f>
        <v>0</v>
      </c>
    </row>
    <row r="465" spans="1:5" ht="15.75" thickBot="1" x14ac:dyDescent="0.3"/>
    <row r="466" spans="1:5" ht="24" thickBot="1" x14ac:dyDescent="0.3">
      <c r="A466" s="454" t="s">
        <v>166</v>
      </c>
      <c r="B466" s="455"/>
      <c r="C466" s="455"/>
      <c r="D466" s="455"/>
      <c r="E466" s="456"/>
    </row>
    <row r="467" spans="1:5" ht="15.75" thickBot="1" x14ac:dyDescent="0.3">
      <c r="B467" s="1"/>
      <c r="C467" s="1"/>
      <c r="D467" s="1"/>
    </row>
    <row r="468" spans="1:5" x14ac:dyDescent="0.25">
      <c r="A468" s="101"/>
      <c r="B468" s="113" t="s">
        <v>55</v>
      </c>
      <c r="C468" s="103" t="s">
        <v>56</v>
      </c>
      <c r="D468" s="113" t="s">
        <v>119</v>
      </c>
      <c r="E468" s="104" t="s">
        <v>13</v>
      </c>
    </row>
    <row r="469" spans="1:5" ht="15.75" x14ac:dyDescent="0.25">
      <c r="A469" s="105" t="s">
        <v>58</v>
      </c>
      <c r="B469" s="114">
        <f>SUMIF('Compravendite tabella'!C452:C495,"Appartamento",'Compravendite tabella'!D452:D495)</f>
        <v>0</v>
      </c>
      <c r="C469" s="107">
        <f>SUMIF('Compravendite tabella'!C452:C495,"Villa",'Compravendite tabella'!D452:D495)</f>
        <v>0</v>
      </c>
      <c r="D469" s="114">
        <f>SUMIF('Compravendite tabella'!C452:C495,"Terreno",'Compravendite tabella'!D452:D495)+SUMIF('Compravendite tabella'!C452:C495,"Rustico",'Compravendite tabella'!D452:D495)</f>
        <v>0</v>
      </c>
      <c r="E469" s="112">
        <f>SUM(B469:D469)</f>
        <v>0</v>
      </c>
    </row>
    <row r="470" spans="1:5" ht="15.75" thickBot="1" x14ac:dyDescent="0.3">
      <c r="A470" s="106" t="s">
        <v>120</v>
      </c>
      <c r="B470" s="115" t="e">
        <f>B469/'Compravendite tabella'!C497</f>
        <v>#DIV/0!</v>
      </c>
      <c r="C470" s="108" t="e">
        <f>C469/'Compravendite tabella'!E497</f>
        <v>#DIV/0!</v>
      </c>
      <c r="D470" s="121" t="e">
        <f>D469/'Compravendite tabella'!F497</f>
        <v>#DIV/0!</v>
      </c>
      <c r="E470" s="109" t="e">
        <f>E469/SUM('Compravendite tabella'!C497+'Compravendite tabella'!E497+'Compravendite tabella'!F497)</f>
        <v>#DIV/0!</v>
      </c>
    </row>
    <row r="471" spans="1:5" ht="15.75" thickBot="1" x14ac:dyDescent="0.3">
      <c r="A471" s="44"/>
      <c r="B471" s="44"/>
      <c r="C471" s="44"/>
      <c r="D471" s="44"/>
      <c r="E471" s="44"/>
    </row>
    <row r="472" spans="1:5" x14ac:dyDescent="0.25">
      <c r="A472" s="116" t="s">
        <v>121</v>
      </c>
      <c r="B472" s="103" t="s">
        <v>122</v>
      </c>
      <c r="C472" s="113" t="s">
        <v>123</v>
      </c>
      <c r="D472" s="103" t="s">
        <v>124</v>
      </c>
      <c r="E472" s="104" t="s">
        <v>13</v>
      </c>
    </row>
    <row r="473" spans="1:5" ht="15.75" x14ac:dyDescent="0.25">
      <c r="A473" s="117">
        <f>COUNTIF('Compravendite tabella'!A452:A495,"I")</f>
        <v>0</v>
      </c>
      <c r="B473" s="102">
        <f>COUNTIF('Compravendite tabella'!A452:A495,"T")</f>
        <v>0</v>
      </c>
      <c r="C473" s="119">
        <f>COUNTIF('Compravendite tabella'!A452:A495,"A")</f>
        <v>0</v>
      </c>
      <c r="D473" s="102">
        <f>COUNTIF('Compravendite tabella'!A452:A495,"M")</f>
        <v>0</v>
      </c>
      <c r="E473" s="111">
        <f>SUM(A473:D473)</f>
        <v>0</v>
      </c>
    </row>
    <row r="474" spans="1:5" ht="15.75" thickBot="1" x14ac:dyDescent="0.3">
      <c r="A474" s="118">
        <f>SUMIF('Compravendite tabella'!A452:A495,"I",'Compravendite tabella'!D452:D495)</f>
        <v>0</v>
      </c>
      <c r="B474" s="110">
        <f>SUMIF('Compravendite tabella'!A452:A495,"T",'Compravendite tabella'!D452:D495)</f>
        <v>0</v>
      </c>
      <c r="C474" s="120">
        <f>SUMIF('Compravendite tabella'!A452:A495,"A",'Compravendite tabella'!D452:D495)</f>
        <v>0</v>
      </c>
      <c r="D474" s="110">
        <f>SUMIF('Compravendite tabella'!A452:A495,"M",'Compravendite tabella'!D452:D495)</f>
        <v>0</v>
      </c>
      <c r="E474" s="109">
        <f>SUM(A474:D474)</f>
        <v>0</v>
      </c>
    </row>
    <row r="519" spans="1:5" ht="15.75" thickBot="1" x14ac:dyDescent="0.3"/>
    <row r="520" spans="1:5" ht="24" thickBot="1" x14ac:dyDescent="0.3">
      <c r="A520" s="454" t="s">
        <v>167</v>
      </c>
      <c r="B520" s="455"/>
      <c r="C520" s="455"/>
      <c r="D520" s="455"/>
      <c r="E520" s="456"/>
    </row>
    <row r="521" spans="1:5" ht="15.75" thickBot="1" x14ac:dyDescent="0.3">
      <c r="B521" s="1"/>
      <c r="C521" s="1"/>
      <c r="D521" s="1"/>
    </row>
    <row r="522" spans="1:5" x14ac:dyDescent="0.25">
      <c r="A522" s="101"/>
      <c r="B522" s="113" t="s">
        <v>55</v>
      </c>
      <c r="C522" s="103" t="s">
        <v>56</v>
      </c>
      <c r="D522" s="113" t="s">
        <v>119</v>
      </c>
      <c r="E522" s="104" t="s">
        <v>13</v>
      </c>
    </row>
    <row r="523" spans="1:5" ht="15.75" x14ac:dyDescent="0.25">
      <c r="A523" s="105" t="s">
        <v>58</v>
      </c>
      <c r="B523" s="114">
        <f>SUMIF('Compravendite tabella'!C502:C545,"Appartamento",'Compravendite tabella'!D502:D545)</f>
        <v>0</v>
      </c>
      <c r="C523" s="107">
        <f>SUMIF('Compravendite tabella'!C502:C545,"Villa",'Compravendite tabella'!D502:D545)</f>
        <v>0</v>
      </c>
      <c r="D523" s="114">
        <f>SUMIF('Compravendite tabella'!C502:C545,"Terreno",'Compravendite tabella'!D502:D545)+SUMIF('Compravendite tabella'!C502:C545,"Rustico",'Compravendite tabella'!D502:D545)</f>
        <v>0</v>
      </c>
      <c r="E523" s="112">
        <f>SUM(B523:D523)</f>
        <v>0</v>
      </c>
    </row>
    <row r="524" spans="1:5" ht="15.75" thickBot="1" x14ac:dyDescent="0.3">
      <c r="A524" s="106" t="s">
        <v>120</v>
      </c>
      <c r="B524" s="115" t="e">
        <f>B523/'Compravendite tabella'!C547</f>
        <v>#DIV/0!</v>
      </c>
      <c r="C524" s="108" t="e">
        <f>C523/'Compravendite tabella'!E547</f>
        <v>#DIV/0!</v>
      </c>
      <c r="D524" s="121" t="e">
        <f>D523/'Compravendite tabella'!F547</f>
        <v>#DIV/0!</v>
      </c>
      <c r="E524" s="109" t="e">
        <f>E523/SUM('Compravendite tabella'!C547+'Compravendite tabella'!E547+'Compravendite tabella'!F547)</f>
        <v>#DIV/0!</v>
      </c>
    </row>
    <row r="525" spans="1:5" ht="15.75" thickBot="1" x14ac:dyDescent="0.3">
      <c r="A525" s="44"/>
      <c r="B525" s="44"/>
      <c r="C525" s="44"/>
      <c r="D525" s="44"/>
      <c r="E525" s="44"/>
    </row>
    <row r="526" spans="1:5" x14ac:dyDescent="0.25">
      <c r="A526" s="116" t="s">
        <v>121</v>
      </c>
      <c r="B526" s="103" t="s">
        <v>122</v>
      </c>
      <c r="C526" s="113" t="s">
        <v>123</v>
      </c>
      <c r="D526" s="103" t="s">
        <v>124</v>
      </c>
      <c r="E526" s="104" t="s">
        <v>13</v>
      </c>
    </row>
    <row r="527" spans="1:5" ht="15.75" x14ac:dyDescent="0.25">
      <c r="A527" s="117">
        <f>COUNTIF('Compravendite tabella'!A502:A545,"I")</f>
        <v>0</v>
      </c>
      <c r="B527" s="102">
        <f>COUNTIF('Compravendite tabella'!A502:A545,"T")</f>
        <v>0</v>
      </c>
      <c r="C527" s="119">
        <f>COUNTIF('Compravendite tabella'!A502:A545,"A")</f>
        <v>0</v>
      </c>
      <c r="D527" s="102">
        <f>COUNTIF('Compravendite tabella'!A502:A545,"M")</f>
        <v>0</v>
      </c>
      <c r="E527" s="111">
        <f>SUM(A527:D527)</f>
        <v>0</v>
      </c>
    </row>
    <row r="528" spans="1:5" ht="15.75" thickBot="1" x14ac:dyDescent="0.3">
      <c r="A528" s="118">
        <f>SUMIF('Compravendite tabella'!A502:A545,"I",'Compravendite tabella'!D502:D545)</f>
        <v>0</v>
      </c>
      <c r="B528" s="110">
        <f>SUMIF('Compravendite tabella'!A502:A545,"T",'Compravendite tabella'!D502:D545)</f>
        <v>0</v>
      </c>
      <c r="C528" s="120">
        <f>SUMIF('Compravendite tabella'!A502:A545,"A",'Compravendite tabella'!D502:D545)</f>
        <v>0</v>
      </c>
      <c r="D528" s="110">
        <f>SUMIF('Compravendite tabella'!A502:A545,"M",'Compravendite tabella'!D502:D545)</f>
        <v>0</v>
      </c>
      <c r="E528" s="109">
        <f>SUM(A528:D528)</f>
        <v>0</v>
      </c>
    </row>
  </sheetData>
  <mergeCells count="11">
    <mergeCell ref="A412:E412"/>
    <mergeCell ref="A466:E466"/>
    <mergeCell ref="A520:E520"/>
    <mergeCell ref="A358:E358"/>
    <mergeCell ref="A307:E307"/>
    <mergeCell ref="A256:E256"/>
    <mergeCell ref="A1:E1"/>
    <mergeCell ref="A52:E52"/>
    <mergeCell ref="A103:E103"/>
    <mergeCell ref="A154:E154"/>
    <mergeCell ref="A205:E205"/>
  </mergeCells>
  <pageMargins left="0.33333333333333331" right="0.26041666666666669" top="0.28125" bottom="0.27083333333333331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O451"/>
  <sheetViews>
    <sheetView view="pageLayout" zoomScale="97" zoomScaleNormal="100" zoomScalePageLayoutView="97" workbookViewId="0">
      <selection activeCell="A405" sqref="A405:I448"/>
    </sheetView>
  </sheetViews>
  <sheetFormatPr defaultColWidth="9.140625" defaultRowHeight="15" x14ac:dyDescent="0.25"/>
  <cols>
    <col min="1" max="1" width="3.42578125" customWidth="1"/>
    <col min="2" max="2" width="24.5703125" customWidth="1"/>
    <col min="3" max="3" width="10" customWidth="1"/>
    <col min="4" max="4" width="15.42578125" customWidth="1"/>
    <col min="5" max="5" width="5.5703125" customWidth="1"/>
    <col min="6" max="6" width="8.7109375" customWidth="1"/>
    <col min="7" max="8" width="11" customWidth="1"/>
    <col min="9" max="9" width="10" customWidth="1"/>
    <col min="15" max="15" width="19" customWidth="1"/>
  </cols>
  <sheetData>
    <row r="1" spans="1:11" ht="33.950000000000003" customHeight="1" x14ac:dyDescent="0.25">
      <c r="A1" s="420" t="s">
        <v>151</v>
      </c>
      <c r="B1" s="421"/>
      <c r="C1" s="421"/>
      <c r="D1" s="421"/>
      <c r="E1" s="421"/>
      <c r="F1" s="421"/>
      <c r="G1" s="421"/>
      <c r="H1" s="421"/>
      <c r="I1" s="422"/>
      <c r="J1" s="44"/>
      <c r="K1" s="44"/>
    </row>
    <row r="2" spans="1:11" ht="33.950000000000003" customHeight="1" x14ac:dyDescent="0.25">
      <c r="A2" s="64" t="s">
        <v>29</v>
      </c>
      <c r="B2" s="65" t="s">
        <v>30</v>
      </c>
      <c r="C2" s="65" t="s">
        <v>31</v>
      </c>
      <c r="D2" s="65" t="s">
        <v>32</v>
      </c>
      <c r="E2" s="65" t="s">
        <v>90</v>
      </c>
      <c r="F2" s="65"/>
      <c r="G2" s="78" t="s">
        <v>91</v>
      </c>
      <c r="H2" s="78" t="s">
        <v>34</v>
      </c>
      <c r="I2" s="79" t="s">
        <v>92</v>
      </c>
      <c r="J2" s="44"/>
      <c r="K2" s="44"/>
    </row>
    <row r="3" spans="1:11" x14ac:dyDescent="0.25">
      <c r="A3" s="59" t="s">
        <v>39</v>
      </c>
      <c r="B3" s="60" t="s">
        <v>150</v>
      </c>
      <c r="C3" s="60" t="s">
        <v>45</v>
      </c>
      <c r="D3" s="66">
        <v>205000</v>
      </c>
      <c r="E3" s="60" t="s">
        <v>93</v>
      </c>
      <c r="F3" s="60"/>
      <c r="G3" s="48">
        <v>43845</v>
      </c>
      <c r="H3" s="48"/>
      <c r="I3" s="80"/>
    </row>
    <row r="4" spans="1:11" x14ac:dyDescent="0.25">
      <c r="A4" s="54" t="s">
        <v>39</v>
      </c>
      <c r="B4" s="60" t="s">
        <v>150</v>
      </c>
      <c r="C4" s="49" t="s">
        <v>67</v>
      </c>
      <c r="D4" s="67">
        <v>480000</v>
      </c>
      <c r="E4" s="49" t="s">
        <v>93</v>
      </c>
      <c r="F4" s="49"/>
      <c r="G4" s="51">
        <v>43846</v>
      </c>
      <c r="H4" s="51"/>
      <c r="I4" s="81"/>
    </row>
    <row r="5" spans="1:11" x14ac:dyDescent="0.25">
      <c r="A5" s="52" t="s">
        <v>39</v>
      </c>
      <c r="B5" s="60" t="s">
        <v>150</v>
      </c>
      <c r="C5" s="46" t="s">
        <v>67</v>
      </c>
      <c r="D5" s="68">
        <v>780000</v>
      </c>
      <c r="E5" s="46" t="s">
        <v>67</v>
      </c>
      <c r="F5" s="46"/>
      <c r="G5" s="48">
        <v>43853</v>
      </c>
      <c r="H5" s="48">
        <v>43876</v>
      </c>
      <c r="I5" s="80">
        <f>H5-G5</f>
        <v>23</v>
      </c>
    </row>
    <row r="6" spans="1:11" x14ac:dyDescent="0.25">
      <c r="A6" s="54" t="s">
        <v>39</v>
      </c>
      <c r="B6" s="60" t="s">
        <v>150</v>
      </c>
      <c r="C6" s="49" t="s">
        <v>45</v>
      </c>
      <c r="D6" s="67">
        <v>385000</v>
      </c>
      <c r="E6" s="49" t="s">
        <v>94</v>
      </c>
      <c r="F6" s="49"/>
      <c r="G6" s="51">
        <v>43864</v>
      </c>
      <c r="H6" s="51"/>
      <c r="I6" s="81"/>
    </row>
    <row r="7" spans="1:11" x14ac:dyDescent="0.25">
      <c r="A7" s="52" t="s">
        <v>39</v>
      </c>
      <c r="B7" s="60" t="s">
        <v>150</v>
      </c>
      <c r="C7" s="46" t="s">
        <v>45</v>
      </c>
      <c r="D7" s="68">
        <v>199700</v>
      </c>
      <c r="E7" s="46" t="s">
        <v>93</v>
      </c>
      <c r="F7" s="46"/>
      <c r="G7" s="48">
        <v>43867</v>
      </c>
      <c r="H7" s="48"/>
      <c r="I7" s="80"/>
    </row>
    <row r="8" spans="1:11" x14ac:dyDescent="0.25">
      <c r="A8" s="54" t="s">
        <v>39</v>
      </c>
      <c r="B8" s="60" t="s">
        <v>150</v>
      </c>
      <c r="C8" s="49" t="s">
        <v>45</v>
      </c>
      <c r="D8" s="67">
        <v>235000</v>
      </c>
      <c r="E8" s="49" t="s">
        <v>93</v>
      </c>
      <c r="F8" s="49"/>
      <c r="G8" s="51">
        <v>43868</v>
      </c>
      <c r="H8" s="51">
        <v>43980</v>
      </c>
      <c r="I8" s="81">
        <f>H8-G8</f>
        <v>112</v>
      </c>
    </row>
    <row r="9" spans="1:11" x14ac:dyDescent="0.25">
      <c r="A9" s="52" t="s">
        <v>39</v>
      </c>
      <c r="B9" s="60" t="s">
        <v>150</v>
      </c>
      <c r="C9" s="46" t="s">
        <v>45</v>
      </c>
      <c r="D9" s="68">
        <v>415000</v>
      </c>
      <c r="E9" s="46" t="s">
        <v>93</v>
      </c>
      <c r="F9" s="46"/>
      <c r="G9" s="48">
        <v>43869</v>
      </c>
      <c r="H9" s="48">
        <v>44029</v>
      </c>
      <c r="I9" s="80">
        <f>H9-G9</f>
        <v>160</v>
      </c>
    </row>
    <row r="10" spans="1:11" x14ac:dyDescent="0.25">
      <c r="A10" s="54" t="s">
        <v>39</v>
      </c>
      <c r="B10" s="60" t="s">
        <v>150</v>
      </c>
      <c r="C10" s="49" t="s">
        <v>67</v>
      </c>
      <c r="D10" s="67">
        <v>930000</v>
      </c>
      <c r="E10" s="49" t="s">
        <v>93</v>
      </c>
      <c r="F10" s="49"/>
      <c r="G10" s="51">
        <v>43873</v>
      </c>
      <c r="H10" s="51"/>
      <c r="I10" s="81"/>
    </row>
    <row r="11" spans="1:11" x14ac:dyDescent="0.25">
      <c r="A11" s="52" t="s">
        <v>39</v>
      </c>
      <c r="B11" s="60" t="s">
        <v>150</v>
      </c>
      <c r="C11" s="46" t="s">
        <v>67</v>
      </c>
      <c r="D11" s="68">
        <v>1550000</v>
      </c>
      <c r="E11" s="46" t="s">
        <v>93</v>
      </c>
      <c r="F11" s="46"/>
      <c r="G11" s="48">
        <v>43881</v>
      </c>
      <c r="H11" s="48">
        <v>44074</v>
      </c>
      <c r="I11" s="80">
        <f>H11-G11</f>
        <v>193</v>
      </c>
    </row>
    <row r="12" spans="1:11" x14ac:dyDescent="0.25">
      <c r="A12" s="54" t="s">
        <v>39</v>
      </c>
      <c r="B12" s="60" t="s">
        <v>150</v>
      </c>
      <c r="C12" s="49" t="s">
        <v>67</v>
      </c>
      <c r="D12" s="67">
        <v>3450000</v>
      </c>
      <c r="E12" s="49" t="s">
        <v>94</v>
      </c>
      <c r="F12" s="49"/>
      <c r="G12" s="51">
        <v>43860</v>
      </c>
      <c r="H12" s="51"/>
      <c r="I12" s="81"/>
    </row>
    <row r="13" spans="1:11" x14ac:dyDescent="0.25">
      <c r="A13" s="52" t="s">
        <v>39</v>
      </c>
      <c r="B13" s="60" t="s">
        <v>150</v>
      </c>
      <c r="C13" s="46" t="s">
        <v>67</v>
      </c>
      <c r="D13" s="68">
        <v>998000</v>
      </c>
      <c r="E13" s="46" t="s">
        <v>94</v>
      </c>
      <c r="F13" s="46"/>
      <c r="G13" s="48">
        <v>43882</v>
      </c>
      <c r="H13" s="48"/>
      <c r="I13" s="80"/>
    </row>
    <row r="14" spans="1:11" x14ac:dyDescent="0.25">
      <c r="A14" s="54" t="s">
        <v>39</v>
      </c>
      <c r="B14" s="60" t="s">
        <v>150</v>
      </c>
      <c r="C14" s="49" t="s">
        <v>45</v>
      </c>
      <c r="D14" s="67">
        <v>200000</v>
      </c>
      <c r="E14" s="49" t="s">
        <v>94</v>
      </c>
      <c r="F14" s="49"/>
      <c r="G14" s="51">
        <v>43899</v>
      </c>
      <c r="H14" s="51"/>
      <c r="I14" s="81"/>
    </row>
    <row r="15" spans="1:11" x14ac:dyDescent="0.25">
      <c r="A15" s="52" t="s">
        <v>39</v>
      </c>
      <c r="B15" s="60" t="s">
        <v>150</v>
      </c>
      <c r="C15" s="46" t="s">
        <v>45</v>
      </c>
      <c r="D15" s="68">
        <v>350000</v>
      </c>
      <c r="E15" s="46" t="s">
        <v>94</v>
      </c>
      <c r="F15" s="46"/>
      <c r="G15" s="48">
        <v>43899</v>
      </c>
      <c r="H15" s="48"/>
      <c r="I15" s="80"/>
    </row>
    <row r="16" spans="1:11" x14ac:dyDescent="0.25">
      <c r="A16" s="54" t="s">
        <v>39</v>
      </c>
      <c r="B16" s="60" t="s">
        <v>150</v>
      </c>
      <c r="C16" s="49" t="s">
        <v>45</v>
      </c>
      <c r="D16" s="67">
        <v>410000</v>
      </c>
      <c r="E16" s="49" t="s">
        <v>93</v>
      </c>
      <c r="F16" s="49"/>
      <c r="G16" s="51">
        <v>43957</v>
      </c>
      <c r="H16" s="51"/>
      <c r="I16" s="81"/>
    </row>
    <row r="17" spans="1:9" x14ac:dyDescent="0.25">
      <c r="A17" s="52" t="s">
        <v>39</v>
      </c>
      <c r="B17" s="60" t="s">
        <v>150</v>
      </c>
      <c r="C17" s="46" t="s">
        <v>45</v>
      </c>
      <c r="D17" s="68">
        <v>490000</v>
      </c>
      <c r="E17" s="46" t="s">
        <v>94</v>
      </c>
      <c r="F17" s="46"/>
      <c r="G17" s="48">
        <v>43957</v>
      </c>
      <c r="H17" s="48"/>
      <c r="I17" s="80"/>
    </row>
    <row r="18" spans="1:9" x14ac:dyDescent="0.25">
      <c r="A18" s="54" t="s">
        <v>39</v>
      </c>
      <c r="B18" s="60" t="s">
        <v>150</v>
      </c>
      <c r="C18" s="49" t="s">
        <v>67</v>
      </c>
      <c r="D18" s="67">
        <v>2870000</v>
      </c>
      <c r="E18" s="49" t="s">
        <v>93</v>
      </c>
      <c r="F18" s="49"/>
      <c r="G18" s="51">
        <v>43901</v>
      </c>
      <c r="H18" s="51"/>
      <c r="I18" s="81"/>
    </row>
    <row r="19" spans="1:9" x14ac:dyDescent="0.25">
      <c r="A19" s="52" t="s">
        <v>39</v>
      </c>
      <c r="B19" s="60" t="s">
        <v>150</v>
      </c>
      <c r="C19" s="46" t="s">
        <v>95</v>
      </c>
      <c r="D19" s="68">
        <v>185000</v>
      </c>
      <c r="E19" s="46" t="s">
        <v>93</v>
      </c>
      <c r="F19" s="46"/>
      <c r="G19" s="48">
        <v>43936</v>
      </c>
      <c r="H19" s="48"/>
      <c r="I19" s="80"/>
    </row>
    <row r="20" spans="1:9" x14ac:dyDescent="0.25">
      <c r="A20" s="54" t="s">
        <v>39</v>
      </c>
      <c r="B20" s="60" t="s">
        <v>150</v>
      </c>
      <c r="C20" s="49" t="s">
        <v>45</v>
      </c>
      <c r="D20" s="67">
        <v>540000</v>
      </c>
      <c r="E20" s="49" t="s">
        <v>93</v>
      </c>
      <c r="F20" s="49"/>
      <c r="G20" s="51">
        <v>43957</v>
      </c>
      <c r="H20" s="51"/>
      <c r="I20" s="81"/>
    </row>
    <row r="21" spans="1:9" x14ac:dyDescent="0.25">
      <c r="A21" s="52" t="s">
        <v>39</v>
      </c>
      <c r="B21" s="60" t="s">
        <v>150</v>
      </c>
      <c r="C21" s="46" t="s">
        <v>45</v>
      </c>
      <c r="D21" s="68">
        <v>387000</v>
      </c>
      <c r="E21" s="46" t="s">
        <v>93</v>
      </c>
      <c r="F21" s="46"/>
      <c r="G21" s="48">
        <v>43959</v>
      </c>
      <c r="H21" s="48">
        <v>44020</v>
      </c>
      <c r="I21" s="80">
        <f>H21-G21</f>
        <v>61</v>
      </c>
    </row>
    <row r="22" spans="1:9" x14ac:dyDescent="0.25">
      <c r="A22" s="54" t="s">
        <v>39</v>
      </c>
      <c r="B22" s="60" t="s">
        <v>150</v>
      </c>
      <c r="C22" s="49" t="s">
        <v>45</v>
      </c>
      <c r="D22" s="67">
        <v>550000</v>
      </c>
      <c r="E22" s="49" t="s">
        <v>93</v>
      </c>
      <c r="F22" s="49"/>
      <c r="G22" s="51">
        <v>43983</v>
      </c>
      <c r="H22" s="51">
        <v>44039</v>
      </c>
      <c r="I22" s="81">
        <f>H22-G22</f>
        <v>56</v>
      </c>
    </row>
    <row r="23" spans="1:9" x14ac:dyDescent="0.25">
      <c r="A23" s="52" t="s">
        <v>35</v>
      </c>
      <c r="B23" s="60" t="s">
        <v>150</v>
      </c>
      <c r="C23" s="46" t="s">
        <v>45</v>
      </c>
      <c r="D23" s="68">
        <v>420000</v>
      </c>
      <c r="E23" s="46" t="s">
        <v>94</v>
      </c>
      <c r="F23" s="46"/>
      <c r="G23" s="48">
        <v>43995</v>
      </c>
      <c r="H23" s="48">
        <v>44031</v>
      </c>
      <c r="I23" s="80">
        <f>H23-G23</f>
        <v>36</v>
      </c>
    </row>
    <row r="24" spans="1:9" x14ac:dyDescent="0.25">
      <c r="A24" s="54" t="s">
        <v>39</v>
      </c>
      <c r="B24" s="60" t="s">
        <v>150</v>
      </c>
      <c r="C24" s="49" t="s">
        <v>45</v>
      </c>
      <c r="D24" s="67">
        <v>495000</v>
      </c>
      <c r="E24" s="49" t="s">
        <v>93</v>
      </c>
      <c r="F24" s="49"/>
      <c r="G24" s="51">
        <v>43997</v>
      </c>
      <c r="H24" s="51">
        <v>44040</v>
      </c>
      <c r="I24" s="81">
        <f>H24-G24</f>
        <v>43</v>
      </c>
    </row>
    <row r="25" spans="1:9" x14ac:dyDescent="0.25">
      <c r="A25" s="52" t="s">
        <v>39</v>
      </c>
      <c r="B25" s="60" t="s">
        <v>150</v>
      </c>
      <c r="C25" s="46" t="s">
        <v>67</v>
      </c>
      <c r="D25" s="68">
        <v>1100000</v>
      </c>
      <c r="E25" s="46" t="s">
        <v>93</v>
      </c>
      <c r="F25" s="46"/>
      <c r="G25" s="48">
        <v>43997</v>
      </c>
      <c r="H25" s="48"/>
      <c r="I25" s="80"/>
    </row>
    <row r="26" spans="1:9" x14ac:dyDescent="0.25">
      <c r="A26" s="54" t="s">
        <v>39</v>
      </c>
      <c r="B26" s="60" t="s">
        <v>150</v>
      </c>
      <c r="C26" s="49" t="s">
        <v>45</v>
      </c>
      <c r="D26" s="67">
        <v>240000</v>
      </c>
      <c r="E26" s="49" t="s">
        <v>67</v>
      </c>
      <c r="F26" s="49"/>
      <c r="G26" s="51">
        <v>43979</v>
      </c>
      <c r="H26" s="51">
        <v>44089</v>
      </c>
      <c r="I26" s="81">
        <f>H26-G26</f>
        <v>110</v>
      </c>
    </row>
    <row r="27" spans="1:9" x14ac:dyDescent="0.25">
      <c r="A27" s="52" t="s">
        <v>39</v>
      </c>
      <c r="B27" s="60" t="s">
        <v>150</v>
      </c>
      <c r="C27" s="46"/>
      <c r="D27" s="68">
        <v>510000</v>
      </c>
      <c r="E27" s="46" t="s">
        <v>93</v>
      </c>
      <c r="F27" s="46"/>
      <c r="G27" s="48">
        <v>44023</v>
      </c>
      <c r="H27" s="48"/>
      <c r="I27" s="80"/>
    </row>
    <row r="28" spans="1:9" x14ac:dyDescent="0.25">
      <c r="A28" s="54" t="s">
        <v>39</v>
      </c>
      <c r="B28" s="60" t="s">
        <v>150</v>
      </c>
      <c r="C28" s="49" t="s">
        <v>45</v>
      </c>
      <c r="D28" s="67">
        <v>190000</v>
      </c>
      <c r="E28" s="49" t="s">
        <v>93</v>
      </c>
      <c r="F28" s="49"/>
      <c r="G28" s="51">
        <v>44026</v>
      </c>
      <c r="H28" s="51"/>
      <c r="I28" s="81"/>
    </row>
    <row r="29" spans="1:9" x14ac:dyDescent="0.25">
      <c r="A29" s="52" t="s">
        <v>39</v>
      </c>
      <c r="B29" s="60" t="s">
        <v>150</v>
      </c>
      <c r="C29" s="46" t="s">
        <v>67</v>
      </c>
      <c r="D29" s="68">
        <v>360000</v>
      </c>
      <c r="E29" s="46" t="s">
        <v>93</v>
      </c>
      <c r="F29" s="46"/>
      <c r="G29" s="48">
        <v>44030</v>
      </c>
      <c r="H29" s="48"/>
      <c r="I29" s="80"/>
    </row>
    <row r="30" spans="1:9" x14ac:dyDescent="0.25">
      <c r="A30" s="54" t="s">
        <v>39</v>
      </c>
      <c r="B30" s="60" t="s">
        <v>150</v>
      </c>
      <c r="C30" s="49" t="s">
        <v>45</v>
      </c>
      <c r="D30" s="67">
        <v>290000</v>
      </c>
      <c r="E30" s="49" t="s">
        <v>93</v>
      </c>
      <c r="F30" s="49"/>
      <c r="G30" s="51">
        <v>44046</v>
      </c>
      <c r="H30" s="51"/>
      <c r="I30" s="81"/>
    </row>
    <row r="31" spans="1:9" x14ac:dyDescent="0.25">
      <c r="A31" s="52" t="s">
        <v>39</v>
      </c>
      <c r="B31" s="60" t="s">
        <v>150</v>
      </c>
      <c r="C31" s="46" t="s">
        <v>45</v>
      </c>
      <c r="D31" s="68">
        <v>330000</v>
      </c>
      <c r="E31" s="46" t="s">
        <v>93</v>
      </c>
      <c r="F31" s="46"/>
      <c r="G31" s="48">
        <v>44046</v>
      </c>
      <c r="H31" s="48"/>
      <c r="I31" s="80"/>
    </row>
    <row r="32" spans="1:9" x14ac:dyDescent="0.25">
      <c r="A32" s="54" t="s">
        <v>39</v>
      </c>
      <c r="B32" s="60" t="s">
        <v>150</v>
      </c>
      <c r="C32" s="49" t="s">
        <v>45</v>
      </c>
      <c r="D32" s="67">
        <v>730000</v>
      </c>
      <c r="E32" s="49" t="s">
        <v>93</v>
      </c>
      <c r="F32" s="49"/>
      <c r="G32" s="51">
        <v>44062</v>
      </c>
      <c r="H32" s="51"/>
      <c r="I32" s="81"/>
    </row>
    <row r="33" spans="1:9" x14ac:dyDescent="0.25">
      <c r="A33" s="52" t="s">
        <v>35</v>
      </c>
      <c r="B33" s="60" t="s">
        <v>150</v>
      </c>
      <c r="C33" s="46" t="s">
        <v>67</v>
      </c>
      <c r="D33" s="68">
        <v>1450000</v>
      </c>
      <c r="E33" s="46" t="s">
        <v>93</v>
      </c>
      <c r="F33" s="46"/>
      <c r="G33" s="48">
        <v>44054</v>
      </c>
      <c r="H33" s="48">
        <v>44305</v>
      </c>
      <c r="I33" s="80">
        <f>H33-G33</f>
        <v>251</v>
      </c>
    </row>
    <row r="34" spans="1:9" x14ac:dyDescent="0.25">
      <c r="A34" s="54" t="s">
        <v>39</v>
      </c>
      <c r="B34" s="60" t="s">
        <v>150</v>
      </c>
      <c r="C34" s="49" t="s">
        <v>67</v>
      </c>
      <c r="D34" s="67">
        <v>615000</v>
      </c>
      <c r="E34" s="49" t="s">
        <v>93</v>
      </c>
      <c r="F34" s="49"/>
      <c r="G34" s="51">
        <v>44051</v>
      </c>
      <c r="H34" s="51"/>
      <c r="I34" s="81"/>
    </row>
    <row r="35" spans="1:9" x14ac:dyDescent="0.25">
      <c r="A35" s="52" t="s">
        <v>39</v>
      </c>
      <c r="B35" s="60" t="s">
        <v>150</v>
      </c>
      <c r="C35" s="46" t="s">
        <v>45</v>
      </c>
      <c r="D35" s="68">
        <v>360000</v>
      </c>
      <c r="E35" s="46" t="s">
        <v>93</v>
      </c>
      <c r="F35" s="46"/>
      <c r="G35" s="48">
        <v>44065</v>
      </c>
      <c r="H35" s="48"/>
      <c r="I35" s="80"/>
    </row>
    <row r="36" spans="1:9" x14ac:dyDescent="0.25">
      <c r="A36" s="54" t="s">
        <v>39</v>
      </c>
      <c r="B36" s="60" t="s">
        <v>150</v>
      </c>
      <c r="C36" s="49" t="s">
        <v>45</v>
      </c>
      <c r="D36" s="67">
        <v>499000</v>
      </c>
      <c r="E36" s="49" t="s">
        <v>93</v>
      </c>
      <c r="F36" s="49"/>
      <c r="G36" s="51">
        <v>44060</v>
      </c>
      <c r="H36" s="51"/>
      <c r="I36" s="81"/>
    </row>
    <row r="37" spans="1:9" x14ac:dyDescent="0.25">
      <c r="A37" s="52" t="s">
        <v>39</v>
      </c>
      <c r="B37" s="60" t="s">
        <v>150</v>
      </c>
      <c r="C37" s="46" t="s">
        <v>45</v>
      </c>
      <c r="D37" s="68">
        <v>245000</v>
      </c>
      <c r="E37" s="46" t="s">
        <v>93</v>
      </c>
      <c r="F37" s="46"/>
      <c r="G37" s="48">
        <v>44081</v>
      </c>
      <c r="H37" s="48">
        <v>44250</v>
      </c>
      <c r="I37" s="80">
        <f>H37-G37</f>
        <v>169</v>
      </c>
    </row>
    <row r="38" spans="1:9" x14ac:dyDescent="0.25">
      <c r="A38" s="54" t="s">
        <v>39</v>
      </c>
      <c r="B38" s="60" t="s">
        <v>150</v>
      </c>
      <c r="C38" s="49" t="s">
        <v>45</v>
      </c>
      <c r="D38" s="67">
        <v>347000</v>
      </c>
      <c r="E38" s="49" t="s">
        <v>93</v>
      </c>
      <c r="F38" s="49"/>
      <c r="G38" s="51">
        <v>44089</v>
      </c>
      <c r="H38" s="51"/>
      <c r="I38" s="81"/>
    </row>
    <row r="39" spans="1:9" x14ac:dyDescent="0.25">
      <c r="A39" s="52" t="s">
        <v>35</v>
      </c>
      <c r="B39" s="60" t="s">
        <v>150</v>
      </c>
      <c r="C39" s="46" t="s">
        <v>45</v>
      </c>
      <c r="D39" s="68">
        <v>420000</v>
      </c>
      <c r="E39" s="46" t="s">
        <v>93</v>
      </c>
      <c r="F39" s="46"/>
      <c r="G39" s="48">
        <v>44091</v>
      </c>
      <c r="H39" s="48">
        <v>44168</v>
      </c>
      <c r="I39" s="80">
        <f>H39-G39</f>
        <v>77</v>
      </c>
    </row>
    <row r="40" spans="1:9" x14ac:dyDescent="0.25">
      <c r="A40" s="54" t="s">
        <v>39</v>
      </c>
      <c r="B40" s="60" t="s">
        <v>150</v>
      </c>
      <c r="C40" s="49" t="s">
        <v>67</v>
      </c>
      <c r="D40" s="50">
        <v>650000</v>
      </c>
      <c r="E40" s="49" t="s">
        <v>94</v>
      </c>
      <c r="F40" s="49"/>
      <c r="G40" s="51">
        <v>43791</v>
      </c>
      <c r="H40" s="51"/>
      <c r="I40" s="81"/>
    </row>
    <row r="41" spans="1:9" x14ac:dyDescent="0.25">
      <c r="A41" s="52" t="s">
        <v>39</v>
      </c>
      <c r="B41" s="60" t="s">
        <v>150</v>
      </c>
      <c r="C41" s="46" t="s">
        <v>67</v>
      </c>
      <c r="D41" s="47">
        <v>630000</v>
      </c>
      <c r="E41" s="46" t="s">
        <v>93</v>
      </c>
      <c r="F41" s="46"/>
      <c r="G41" s="48">
        <v>44008</v>
      </c>
      <c r="H41" s="48">
        <v>44202</v>
      </c>
      <c r="I41" s="80">
        <f>H41-G41</f>
        <v>194</v>
      </c>
    </row>
    <row r="42" spans="1:9" x14ac:dyDescent="0.25">
      <c r="A42" s="54" t="s">
        <v>39</v>
      </c>
      <c r="B42" s="60" t="s">
        <v>150</v>
      </c>
      <c r="C42" s="49" t="s">
        <v>45</v>
      </c>
      <c r="D42" s="50">
        <v>125000</v>
      </c>
      <c r="E42" s="49" t="s">
        <v>93</v>
      </c>
      <c r="F42" s="49"/>
      <c r="G42" s="51">
        <v>44093</v>
      </c>
      <c r="H42" s="51"/>
      <c r="I42" s="81"/>
    </row>
    <row r="43" spans="1:9" x14ac:dyDescent="0.25">
      <c r="A43" s="52" t="s">
        <v>39</v>
      </c>
      <c r="B43" s="60" t="s">
        <v>150</v>
      </c>
      <c r="C43" s="46" t="s">
        <v>67</v>
      </c>
      <c r="D43" s="47">
        <v>445000</v>
      </c>
      <c r="E43" s="46" t="s">
        <v>93</v>
      </c>
      <c r="F43" s="46"/>
      <c r="G43" s="48">
        <v>44102</v>
      </c>
      <c r="H43" s="48">
        <v>44292</v>
      </c>
      <c r="I43" s="80">
        <f>H43-G43</f>
        <v>190</v>
      </c>
    </row>
    <row r="44" spans="1:9" x14ac:dyDescent="0.25">
      <c r="A44" s="54" t="s">
        <v>35</v>
      </c>
      <c r="B44" s="60" t="s">
        <v>150</v>
      </c>
      <c r="C44" s="49" t="s">
        <v>67</v>
      </c>
      <c r="D44" s="50">
        <v>385000</v>
      </c>
      <c r="E44" s="49" t="s">
        <v>93</v>
      </c>
      <c r="F44" s="49"/>
      <c r="G44" s="51">
        <v>44110</v>
      </c>
      <c r="H44" s="51">
        <v>44331</v>
      </c>
      <c r="I44" s="81">
        <f>H44-G44</f>
        <v>221</v>
      </c>
    </row>
    <row r="45" spans="1:9" x14ac:dyDescent="0.25">
      <c r="A45" s="52" t="s">
        <v>39</v>
      </c>
      <c r="B45" s="60" t="s">
        <v>150</v>
      </c>
      <c r="C45" s="46" t="s">
        <v>67</v>
      </c>
      <c r="D45" s="47">
        <v>695000</v>
      </c>
      <c r="E45" s="46" t="s">
        <v>94</v>
      </c>
      <c r="F45" s="46"/>
      <c r="G45" s="48">
        <v>44099</v>
      </c>
      <c r="H45" s="48"/>
      <c r="I45" s="80"/>
    </row>
    <row r="46" spans="1:9" x14ac:dyDescent="0.25">
      <c r="A46" s="54" t="s">
        <v>39</v>
      </c>
      <c r="B46" s="60" t="s">
        <v>150</v>
      </c>
      <c r="C46" s="49" t="s">
        <v>67</v>
      </c>
      <c r="D46" s="50">
        <v>720000</v>
      </c>
      <c r="E46" s="49" t="s">
        <v>93</v>
      </c>
      <c r="F46" s="49"/>
      <c r="G46" s="51">
        <v>44115</v>
      </c>
      <c r="H46" s="51">
        <v>44340</v>
      </c>
      <c r="I46" s="81">
        <f>H46-G46</f>
        <v>225</v>
      </c>
    </row>
    <row r="47" spans="1:9" ht="27.75" customHeight="1" x14ac:dyDescent="0.35">
      <c r="A47" s="425"/>
      <c r="B47" s="426"/>
      <c r="C47" s="427" t="s">
        <v>55</v>
      </c>
      <c r="D47" s="427"/>
      <c r="E47" s="58" t="s">
        <v>56</v>
      </c>
      <c r="F47" s="58"/>
      <c r="G47" s="428" t="s">
        <v>57</v>
      </c>
      <c r="H47" s="428"/>
      <c r="I47" s="429"/>
    </row>
    <row r="48" spans="1:9" ht="27.75" customHeight="1" x14ac:dyDescent="0.35">
      <c r="A48" s="410" t="s">
        <v>58</v>
      </c>
      <c r="B48" s="411"/>
      <c r="C48" s="412">
        <f>COUNTIF(C3:C46,"A")+COUNTIF(C53:C96,"A")</f>
        <v>28</v>
      </c>
      <c r="D48" s="412"/>
      <c r="E48" s="57">
        <f>COUNTIF(C3:C46,"V")+COUNTIF(C53:C96,"V")</f>
        <v>19</v>
      </c>
      <c r="F48" s="57"/>
      <c r="G48" s="413">
        <f>COUNTIF(C3:C46,"T")+COUNTIF(C3:C46,"R")+COUNTIF(C53:C96,"T")++COUNTIF(C53:C96,"R")</f>
        <v>1</v>
      </c>
      <c r="H48" s="413"/>
      <c r="I48" s="414"/>
    </row>
    <row r="49" spans="1:11" ht="27.75" customHeight="1" x14ac:dyDescent="0.35">
      <c r="A49" s="415" t="s">
        <v>59</v>
      </c>
      <c r="B49" s="416"/>
      <c r="C49" s="464">
        <v>50</v>
      </c>
      <c r="D49" s="465"/>
      <c r="E49" s="465"/>
      <c r="F49" s="465"/>
      <c r="G49" s="465"/>
      <c r="H49" s="465"/>
      <c r="I49" s="466"/>
    </row>
    <row r="51" spans="1:11" ht="33.950000000000003" customHeight="1" x14ac:dyDescent="0.25">
      <c r="A51" s="420" t="s">
        <v>152</v>
      </c>
      <c r="B51" s="421"/>
      <c r="C51" s="421"/>
      <c r="D51" s="421"/>
      <c r="E51" s="421"/>
      <c r="F51" s="421"/>
      <c r="G51" s="421"/>
      <c r="H51" s="421"/>
      <c r="I51" s="422"/>
      <c r="J51" s="44"/>
      <c r="K51" s="44"/>
    </row>
    <row r="52" spans="1:11" ht="33.950000000000003" customHeight="1" x14ac:dyDescent="0.25">
      <c r="A52" s="64" t="s">
        <v>29</v>
      </c>
      <c r="B52" s="65" t="s">
        <v>30</v>
      </c>
      <c r="C52" s="65" t="s">
        <v>31</v>
      </c>
      <c r="D52" s="65" t="s">
        <v>32</v>
      </c>
      <c r="E52" s="65" t="s">
        <v>90</v>
      </c>
      <c r="F52" s="65"/>
      <c r="G52" s="78" t="s">
        <v>91</v>
      </c>
      <c r="H52" s="78" t="s">
        <v>34</v>
      </c>
      <c r="I52" s="79" t="s">
        <v>92</v>
      </c>
      <c r="J52" s="44"/>
      <c r="K52" s="44"/>
    </row>
    <row r="53" spans="1:11" x14ac:dyDescent="0.25">
      <c r="A53" s="59" t="s">
        <v>39</v>
      </c>
      <c r="B53" s="60" t="s">
        <v>150</v>
      </c>
      <c r="C53" s="60" t="s">
        <v>45</v>
      </c>
      <c r="D53" s="61">
        <v>350000</v>
      </c>
      <c r="E53" s="60" t="s">
        <v>67</v>
      </c>
      <c r="F53" s="60"/>
      <c r="G53" s="48">
        <v>44121</v>
      </c>
      <c r="H53" s="48"/>
      <c r="I53" s="80">
        <f>H53-G53</f>
        <v>-44121</v>
      </c>
    </row>
    <row r="54" spans="1:11" x14ac:dyDescent="0.25">
      <c r="A54" s="54" t="s">
        <v>39</v>
      </c>
      <c r="B54" s="60" t="s">
        <v>150</v>
      </c>
      <c r="C54" s="49" t="s">
        <v>45</v>
      </c>
      <c r="D54" s="50">
        <v>730000</v>
      </c>
      <c r="E54" s="49" t="s">
        <v>67</v>
      </c>
      <c r="F54" s="49"/>
      <c r="G54" s="51">
        <v>44144</v>
      </c>
      <c r="H54" s="51"/>
      <c r="I54" s="81">
        <f>H54-G54</f>
        <v>-44144</v>
      </c>
    </row>
    <row r="55" spans="1:11" x14ac:dyDescent="0.25">
      <c r="A55" s="52" t="s">
        <v>39</v>
      </c>
      <c r="B55" s="60" t="s">
        <v>150</v>
      </c>
      <c r="C55" s="46" t="s">
        <v>45</v>
      </c>
      <c r="D55" s="47">
        <v>341000</v>
      </c>
      <c r="E55" s="46" t="s">
        <v>67</v>
      </c>
      <c r="F55" s="46"/>
      <c r="G55" s="48">
        <v>44144</v>
      </c>
      <c r="H55" s="48"/>
      <c r="I55" s="80">
        <f>H55-G55</f>
        <v>-44144</v>
      </c>
    </row>
    <row r="56" spans="1:11" x14ac:dyDescent="0.25">
      <c r="A56" s="54" t="s">
        <v>39</v>
      </c>
      <c r="B56" s="60" t="s">
        <v>150</v>
      </c>
      <c r="C56" s="49" t="s">
        <v>67</v>
      </c>
      <c r="D56" s="50">
        <v>1400000</v>
      </c>
      <c r="E56" s="49" t="s">
        <v>67</v>
      </c>
      <c r="F56" s="49"/>
      <c r="G56" s="51">
        <v>44144</v>
      </c>
      <c r="H56" s="51"/>
      <c r="I56" s="81">
        <f t="shared" ref="I56:I95" si="0">H56-G56</f>
        <v>-44144</v>
      </c>
    </row>
    <row r="57" spans="1:11" x14ac:dyDescent="0.25">
      <c r="A57" s="52" t="s">
        <v>39</v>
      </c>
      <c r="B57" s="60" t="s">
        <v>150</v>
      </c>
      <c r="C57" s="46" t="s">
        <v>67</v>
      </c>
      <c r="D57" s="47">
        <v>2950000</v>
      </c>
      <c r="E57" s="46" t="s">
        <v>67</v>
      </c>
      <c r="F57" s="46"/>
      <c r="G57" s="48">
        <v>44185</v>
      </c>
      <c r="H57" s="48"/>
      <c r="I57" s="80">
        <f t="shared" si="0"/>
        <v>-44185</v>
      </c>
    </row>
    <row r="58" spans="1:11" x14ac:dyDescent="0.25">
      <c r="A58" s="54"/>
      <c r="B58" s="49"/>
      <c r="C58" s="49"/>
      <c r="D58" s="50"/>
      <c r="E58" s="49"/>
      <c r="F58" s="49"/>
      <c r="G58" s="51"/>
      <c r="H58" s="51"/>
      <c r="I58" s="81">
        <f t="shared" si="0"/>
        <v>0</v>
      </c>
    </row>
    <row r="59" spans="1:11" x14ac:dyDescent="0.25">
      <c r="A59" s="52"/>
      <c r="B59" s="46"/>
      <c r="C59" s="46"/>
      <c r="D59" s="47"/>
      <c r="E59" s="46"/>
      <c r="F59" s="46"/>
      <c r="G59" s="48"/>
      <c r="H59" s="48"/>
      <c r="I59" s="80">
        <f t="shared" si="0"/>
        <v>0</v>
      </c>
    </row>
    <row r="60" spans="1:11" x14ac:dyDescent="0.25">
      <c r="A60" s="54"/>
      <c r="B60" s="49"/>
      <c r="C60" s="49"/>
      <c r="D60" s="50"/>
      <c r="E60" s="49"/>
      <c r="F60" s="49"/>
      <c r="G60" s="51"/>
      <c r="H60" s="51"/>
      <c r="I60" s="81">
        <f t="shared" si="0"/>
        <v>0</v>
      </c>
    </row>
    <row r="61" spans="1:11" x14ac:dyDescent="0.25">
      <c r="A61" s="52"/>
      <c r="B61" s="46"/>
      <c r="C61" s="46"/>
      <c r="D61" s="47"/>
      <c r="E61" s="46"/>
      <c r="F61" s="46"/>
      <c r="G61" s="48"/>
      <c r="H61" s="48"/>
      <c r="I61" s="80">
        <f t="shared" si="0"/>
        <v>0</v>
      </c>
    </row>
    <row r="62" spans="1:11" x14ac:dyDescent="0.25">
      <c r="A62" s="54"/>
      <c r="B62" s="49"/>
      <c r="C62" s="49"/>
      <c r="D62" s="50"/>
      <c r="E62" s="49"/>
      <c r="F62" s="49"/>
      <c r="G62" s="51"/>
      <c r="H62" s="51"/>
      <c r="I62" s="81">
        <f t="shared" si="0"/>
        <v>0</v>
      </c>
    </row>
    <row r="63" spans="1:11" x14ac:dyDescent="0.25">
      <c r="A63" s="52"/>
      <c r="B63" s="46"/>
      <c r="C63" s="46"/>
      <c r="D63" s="47"/>
      <c r="E63" s="46"/>
      <c r="F63" s="46"/>
      <c r="G63" s="48"/>
      <c r="H63" s="48"/>
      <c r="I63" s="80">
        <f t="shared" si="0"/>
        <v>0</v>
      </c>
    </row>
    <row r="64" spans="1:11" x14ac:dyDescent="0.25">
      <c r="A64" s="54"/>
      <c r="B64" s="49"/>
      <c r="C64" s="49"/>
      <c r="D64" s="50"/>
      <c r="E64" s="49"/>
      <c r="F64" s="49"/>
      <c r="G64" s="51"/>
      <c r="H64" s="51"/>
      <c r="I64" s="81">
        <f t="shared" si="0"/>
        <v>0</v>
      </c>
    </row>
    <row r="65" spans="1:9" x14ac:dyDescent="0.25">
      <c r="A65" s="52"/>
      <c r="B65" s="46"/>
      <c r="C65" s="46"/>
      <c r="D65" s="47"/>
      <c r="E65" s="46"/>
      <c r="F65" s="46"/>
      <c r="G65" s="48"/>
      <c r="H65" s="48"/>
      <c r="I65" s="80">
        <f t="shared" si="0"/>
        <v>0</v>
      </c>
    </row>
    <row r="66" spans="1:9" x14ac:dyDescent="0.25">
      <c r="A66" s="54"/>
      <c r="B66" s="49"/>
      <c r="C66" s="49"/>
      <c r="D66" s="50"/>
      <c r="E66" s="49"/>
      <c r="F66" s="49"/>
      <c r="G66" s="51"/>
      <c r="H66" s="51"/>
      <c r="I66" s="81">
        <f t="shared" si="0"/>
        <v>0</v>
      </c>
    </row>
    <row r="67" spans="1:9" x14ac:dyDescent="0.25">
      <c r="A67" s="52"/>
      <c r="B67" s="46"/>
      <c r="C67" s="46"/>
      <c r="D67" s="47"/>
      <c r="E67" s="46"/>
      <c r="F67" s="46"/>
      <c r="G67" s="48"/>
      <c r="H67" s="48"/>
      <c r="I67" s="80">
        <f t="shared" si="0"/>
        <v>0</v>
      </c>
    </row>
    <row r="68" spans="1:9" x14ac:dyDescent="0.25">
      <c r="A68" s="54"/>
      <c r="B68" s="49"/>
      <c r="C68" s="49"/>
      <c r="D68" s="50"/>
      <c r="E68" s="49"/>
      <c r="F68" s="49"/>
      <c r="G68" s="51"/>
      <c r="H68" s="51"/>
      <c r="I68" s="81">
        <f t="shared" si="0"/>
        <v>0</v>
      </c>
    </row>
    <row r="69" spans="1:9" x14ac:dyDescent="0.25">
      <c r="A69" s="52"/>
      <c r="B69" s="46"/>
      <c r="C69" s="46"/>
      <c r="D69" s="47"/>
      <c r="E69" s="46"/>
      <c r="F69" s="46"/>
      <c r="G69" s="48"/>
      <c r="H69" s="48"/>
      <c r="I69" s="80">
        <f t="shared" si="0"/>
        <v>0</v>
      </c>
    </row>
    <row r="70" spans="1:9" x14ac:dyDescent="0.25">
      <c r="A70" s="54"/>
      <c r="B70" s="49"/>
      <c r="C70" s="49"/>
      <c r="D70" s="50"/>
      <c r="E70" s="49"/>
      <c r="F70" s="49"/>
      <c r="G70" s="51"/>
      <c r="H70" s="51"/>
      <c r="I70" s="81">
        <f t="shared" si="0"/>
        <v>0</v>
      </c>
    </row>
    <row r="71" spans="1:9" x14ac:dyDescent="0.25">
      <c r="A71" s="52"/>
      <c r="B71" s="46"/>
      <c r="C71" s="46"/>
      <c r="D71" s="47"/>
      <c r="E71" s="46"/>
      <c r="F71" s="46"/>
      <c r="G71" s="48"/>
      <c r="H71" s="48"/>
      <c r="I71" s="80">
        <f t="shared" si="0"/>
        <v>0</v>
      </c>
    </row>
    <row r="72" spans="1:9" x14ac:dyDescent="0.25">
      <c r="A72" s="54"/>
      <c r="B72" s="49"/>
      <c r="C72" s="49"/>
      <c r="D72" s="50"/>
      <c r="E72" s="49"/>
      <c r="F72" s="49"/>
      <c r="G72" s="51"/>
      <c r="H72" s="51"/>
      <c r="I72" s="81">
        <f t="shared" si="0"/>
        <v>0</v>
      </c>
    </row>
    <row r="73" spans="1:9" x14ac:dyDescent="0.25">
      <c r="A73" s="52"/>
      <c r="B73" s="46"/>
      <c r="C73" s="46"/>
      <c r="D73" s="47"/>
      <c r="E73" s="46"/>
      <c r="F73" s="46"/>
      <c r="G73" s="48"/>
      <c r="H73" s="48"/>
      <c r="I73" s="80">
        <f t="shared" si="0"/>
        <v>0</v>
      </c>
    </row>
    <row r="74" spans="1:9" x14ac:dyDescent="0.25">
      <c r="A74" s="54"/>
      <c r="B74" s="49"/>
      <c r="C74" s="49"/>
      <c r="D74" s="50"/>
      <c r="E74" s="49"/>
      <c r="F74" s="49"/>
      <c r="G74" s="51"/>
      <c r="H74" s="51"/>
      <c r="I74" s="81">
        <f t="shared" si="0"/>
        <v>0</v>
      </c>
    </row>
    <row r="75" spans="1:9" x14ac:dyDescent="0.25">
      <c r="A75" s="52"/>
      <c r="B75" s="46"/>
      <c r="C75" s="46"/>
      <c r="D75" s="47"/>
      <c r="E75" s="46"/>
      <c r="F75" s="46"/>
      <c r="G75" s="48"/>
      <c r="H75" s="48"/>
      <c r="I75" s="80">
        <f t="shared" si="0"/>
        <v>0</v>
      </c>
    </row>
    <row r="76" spans="1:9" x14ac:dyDescent="0.25">
      <c r="A76" s="54"/>
      <c r="B76" s="49"/>
      <c r="C76" s="49"/>
      <c r="D76" s="50"/>
      <c r="E76" s="49"/>
      <c r="F76" s="49"/>
      <c r="G76" s="51"/>
      <c r="H76" s="51"/>
      <c r="I76" s="81">
        <f t="shared" si="0"/>
        <v>0</v>
      </c>
    </row>
    <row r="77" spans="1:9" x14ac:dyDescent="0.25">
      <c r="A77" s="52"/>
      <c r="B77" s="46"/>
      <c r="C77" s="46"/>
      <c r="D77" s="47"/>
      <c r="E77" s="46"/>
      <c r="F77" s="46"/>
      <c r="G77" s="48"/>
      <c r="H77" s="48"/>
      <c r="I77" s="80">
        <f t="shared" si="0"/>
        <v>0</v>
      </c>
    </row>
    <row r="78" spans="1:9" x14ac:dyDescent="0.25">
      <c r="A78" s="54"/>
      <c r="B78" s="49"/>
      <c r="C78" s="49"/>
      <c r="D78" s="50"/>
      <c r="E78" s="49"/>
      <c r="F78" s="49"/>
      <c r="G78" s="51"/>
      <c r="H78" s="51"/>
      <c r="I78" s="81">
        <f t="shared" si="0"/>
        <v>0</v>
      </c>
    </row>
    <row r="79" spans="1:9" x14ac:dyDescent="0.25">
      <c r="A79" s="52"/>
      <c r="B79" s="46"/>
      <c r="C79" s="46"/>
      <c r="D79" s="47"/>
      <c r="E79" s="46"/>
      <c r="F79" s="46"/>
      <c r="G79" s="48"/>
      <c r="H79" s="48"/>
      <c r="I79" s="80">
        <f t="shared" si="0"/>
        <v>0</v>
      </c>
    </row>
    <row r="80" spans="1:9" x14ac:dyDescent="0.25">
      <c r="A80" s="54"/>
      <c r="B80" s="49"/>
      <c r="C80" s="49"/>
      <c r="D80" s="50"/>
      <c r="E80" s="49"/>
      <c r="F80" s="49"/>
      <c r="G80" s="51"/>
      <c r="H80" s="51"/>
      <c r="I80" s="81">
        <f t="shared" si="0"/>
        <v>0</v>
      </c>
    </row>
    <row r="81" spans="1:9" x14ac:dyDescent="0.25">
      <c r="A81" s="52"/>
      <c r="B81" s="46"/>
      <c r="C81" s="46"/>
      <c r="D81" s="47"/>
      <c r="E81" s="46"/>
      <c r="F81" s="46"/>
      <c r="G81" s="48"/>
      <c r="H81" s="48"/>
      <c r="I81" s="80">
        <f t="shared" si="0"/>
        <v>0</v>
      </c>
    </row>
    <row r="82" spans="1:9" x14ac:dyDescent="0.25">
      <c r="A82" s="54"/>
      <c r="B82" s="49"/>
      <c r="C82" s="49"/>
      <c r="D82" s="50"/>
      <c r="E82" s="49"/>
      <c r="F82" s="49"/>
      <c r="G82" s="51"/>
      <c r="H82" s="51"/>
      <c r="I82" s="81">
        <f t="shared" si="0"/>
        <v>0</v>
      </c>
    </row>
    <row r="83" spans="1:9" x14ac:dyDescent="0.25">
      <c r="A83" s="52"/>
      <c r="B83" s="46"/>
      <c r="C83" s="46"/>
      <c r="D83" s="47"/>
      <c r="E83" s="46"/>
      <c r="F83" s="46"/>
      <c r="G83" s="48"/>
      <c r="H83" s="48"/>
      <c r="I83" s="80">
        <f t="shared" si="0"/>
        <v>0</v>
      </c>
    </row>
    <row r="84" spans="1:9" x14ac:dyDescent="0.25">
      <c r="A84" s="54"/>
      <c r="B84" s="49"/>
      <c r="C84" s="49"/>
      <c r="D84" s="50"/>
      <c r="E84" s="49"/>
      <c r="F84" s="49"/>
      <c r="G84" s="51"/>
      <c r="H84" s="51"/>
      <c r="I84" s="81">
        <f t="shared" si="0"/>
        <v>0</v>
      </c>
    </row>
    <row r="85" spans="1:9" x14ac:dyDescent="0.25">
      <c r="A85" s="52"/>
      <c r="B85" s="46"/>
      <c r="C85" s="46"/>
      <c r="D85" s="47"/>
      <c r="E85" s="46"/>
      <c r="F85" s="46"/>
      <c r="G85" s="48"/>
      <c r="H85" s="48"/>
      <c r="I85" s="80">
        <f t="shared" si="0"/>
        <v>0</v>
      </c>
    </row>
    <row r="86" spans="1:9" x14ac:dyDescent="0.25">
      <c r="A86" s="54"/>
      <c r="B86" s="49"/>
      <c r="C86" s="49"/>
      <c r="D86" s="50"/>
      <c r="E86" s="49"/>
      <c r="F86" s="49"/>
      <c r="G86" s="51"/>
      <c r="H86" s="51"/>
      <c r="I86" s="81">
        <f t="shared" si="0"/>
        <v>0</v>
      </c>
    </row>
    <row r="87" spans="1:9" x14ac:dyDescent="0.25">
      <c r="A87" s="52"/>
      <c r="B87" s="46"/>
      <c r="C87" s="46"/>
      <c r="D87" s="47"/>
      <c r="E87" s="46"/>
      <c r="F87" s="46"/>
      <c r="G87" s="48"/>
      <c r="H87" s="48"/>
      <c r="I87" s="80">
        <f t="shared" si="0"/>
        <v>0</v>
      </c>
    </row>
    <row r="88" spans="1:9" x14ac:dyDescent="0.25">
      <c r="A88" s="54"/>
      <c r="B88" s="49"/>
      <c r="C88" s="49"/>
      <c r="D88" s="50"/>
      <c r="E88" s="49"/>
      <c r="F88" s="49"/>
      <c r="G88" s="51"/>
      <c r="H88" s="51"/>
      <c r="I88" s="81">
        <f t="shared" si="0"/>
        <v>0</v>
      </c>
    </row>
    <row r="89" spans="1:9" x14ac:dyDescent="0.25">
      <c r="A89" s="52"/>
      <c r="B89" s="46"/>
      <c r="C89" s="46"/>
      <c r="D89" s="47"/>
      <c r="E89" s="46"/>
      <c r="F89" s="46"/>
      <c r="G89" s="48"/>
      <c r="H89" s="48"/>
      <c r="I89" s="80">
        <f t="shared" si="0"/>
        <v>0</v>
      </c>
    </row>
    <row r="90" spans="1:9" x14ac:dyDescent="0.25">
      <c r="A90" s="54"/>
      <c r="B90" s="49"/>
      <c r="C90" s="49"/>
      <c r="D90" s="50"/>
      <c r="E90" s="49"/>
      <c r="F90" s="49"/>
      <c r="G90" s="51"/>
      <c r="H90" s="51"/>
      <c r="I90" s="81">
        <f t="shared" si="0"/>
        <v>0</v>
      </c>
    </row>
    <row r="91" spans="1:9" x14ac:dyDescent="0.25">
      <c r="A91" s="52"/>
      <c r="B91" s="46"/>
      <c r="C91" s="46"/>
      <c r="D91" s="47"/>
      <c r="E91" s="46"/>
      <c r="F91" s="46"/>
      <c r="G91" s="48"/>
      <c r="H91" s="48"/>
      <c r="I91" s="80">
        <f t="shared" si="0"/>
        <v>0</v>
      </c>
    </row>
    <row r="92" spans="1:9" x14ac:dyDescent="0.25">
      <c r="A92" s="54"/>
      <c r="B92" s="49"/>
      <c r="C92" s="49"/>
      <c r="D92" s="50"/>
      <c r="E92" s="49"/>
      <c r="F92" s="49"/>
      <c r="G92" s="51"/>
      <c r="H92" s="51"/>
      <c r="I92" s="81">
        <f t="shared" si="0"/>
        <v>0</v>
      </c>
    </row>
    <row r="93" spans="1:9" x14ac:dyDescent="0.25">
      <c r="A93" s="52"/>
      <c r="B93" s="46"/>
      <c r="C93" s="46"/>
      <c r="D93" s="47"/>
      <c r="E93" s="46"/>
      <c r="F93" s="46"/>
      <c r="G93" s="48"/>
      <c r="H93" s="48"/>
      <c r="I93" s="80">
        <f t="shared" si="0"/>
        <v>0</v>
      </c>
    </row>
    <row r="94" spans="1:9" x14ac:dyDescent="0.25">
      <c r="A94" s="54"/>
      <c r="B94" s="49"/>
      <c r="C94" s="49"/>
      <c r="D94" s="50"/>
      <c r="E94" s="49"/>
      <c r="F94" s="49"/>
      <c r="G94" s="51"/>
      <c r="H94" s="51"/>
      <c r="I94" s="81">
        <f t="shared" si="0"/>
        <v>0</v>
      </c>
    </row>
    <row r="95" spans="1:9" x14ac:dyDescent="0.25">
      <c r="A95" s="52"/>
      <c r="B95" s="46"/>
      <c r="C95" s="46"/>
      <c r="D95" s="47"/>
      <c r="E95" s="46"/>
      <c r="F95" s="46"/>
      <c r="G95" s="48"/>
      <c r="H95" s="48"/>
      <c r="I95" s="80">
        <f t="shared" si="0"/>
        <v>0</v>
      </c>
    </row>
    <row r="96" spans="1:9" x14ac:dyDescent="0.25">
      <c r="A96" s="54"/>
      <c r="B96" s="49"/>
      <c r="C96" s="49"/>
      <c r="D96" s="50"/>
      <c r="E96" s="49"/>
      <c r="F96" s="49"/>
      <c r="G96" s="51"/>
      <c r="H96" s="51"/>
      <c r="I96" s="81"/>
    </row>
    <row r="97" spans="1:11" ht="27.75" customHeight="1" x14ac:dyDescent="0.35">
      <c r="A97" s="425"/>
      <c r="B97" s="426"/>
      <c r="C97" s="427" t="s">
        <v>55</v>
      </c>
      <c r="D97" s="427"/>
      <c r="E97" s="58" t="s">
        <v>56</v>
      </c>
      <c r="F97" s="58"/>
      <c r="G97" s="428" t="s">
        <v>57</v>
      </c>
      <c r="H97" s="428"/>
      <c r="I97" s="429"/>
    </row>
    <row r="98" spans="1:11" ht="27.75" customHeight="1" x14ac:dyDescent="0.35">
      <c r="A98" s="410" t="s">
        <v>58</v>
      </c>
      <c r="B98" s="411"/>
      <c r="C98" s="412">
        <f>COUNTIF(C3:C46,"A")+COUNTIF(C53:C96,"A")</f>
        <v>28</v>
      </c>
      <c r="D98" s="412"/>
      <c r="E98" s="57">
        <f>COUNTIF(C3:C46,"V")+COUNTIF(C53:C96,"V")</f>
        <v>19</v>
      </c>
      <c r="F98" s="57"/>
      <c r="G98" s="413">
        <f>COUNTIF(C3:C46,"T")+COUNTIF(C3:C46,"R")+COUNTIF(C53:C96,"T")++COUNTIF(C53:C96,"R")</f>
        <v>1</v>
      </c>
      <c r="H98" s="413"/>
      <c r="I98" s="414"/>
    </row>
    <row r="99" spans="1:11" ht="27.75" customHeight="1" x14ac:dyDescent="0.35">
      <c r="A99" s="415" t="s">
        <v>59</v>
      </c>
      <c r="B99" s="416"/>
      <c r="C99" s="464">
        <v>50</v>
      </c>
      <c r="D99" s="465"/>
      <c r="E99" s="465"/>
      <c r="F99" s="465"/>
      <c r="G99" s="465"/>
      <c r="H99" s="465"/>
      <c r="I99" s="466"/>
    </row>
    <row r="101" spans="1:11" ht="33.950000000000003" customHeight="1" x14ac:dyDescent="0.25">
      <c r="A101" s="420" t="s">
        <v>153</v>
      </c>
      <c r="B101" s="421"/>
      <c r="C101" s="421"/>
      <c r="D101" s="421"/>
      <c r="E101" s="421"/>
      <c r="F101" s="421"/>
      <c r="G101" s="421"/>
      <c r="H101" s="421"/>
      <c r="I101" s="422"/>
      <c r="J101" s="44"/>
      <c r="K101" s="44"/>
    </row>
    <row r="102" spans="1:11" ht="33.950000000000003" customHeight="1" x14ac:dyDescent="0.25">
      <c r="A102" s="64" t="s">
        <v>29</v>
      </c>
      <c r="B102" s="65" t="s">
        <v>30</v>
      </c>
      <c r="C102" s="65" t="s">
        <v>31</v>
      </c>
      <c r="D102" s="65" t="s">
        <v>32</v>
      </c>
      <c r="E102" s="78" t="s">
        <v>90</v>
      </c>
      <c r="F102" s="65"/>
      <c r="G102" s="78" t="s">
        <v>91</v>
      </c>
      <c r="H102" s="78" t="s">
        <v>34</v>
      </c>
      <c r="I102" s="79" t="s">
        <v>92</v>
      </c>
      <c r="J102" s="44"/>
      <c r="K102" s="44"/>
    </row>
    <row r="103" spans="1:11" x14ac:dyDescent="0.25">
      <c r="A103" s="59" t="s">
        <v>39</v>
      </c>
      <c r="B103" s="60" t="s">
        <v>150</v>
      </c>
      <c r="C103" s="60" t="s">
        <v>45</v>
      </c>
      <c r="D103" s="61">
        <v>910000</v>
      </c>
      <c r="E103" s="60" t="s">
        <v>67</v>
      </c>
      <c r="F103" s="60"/>
      <c r="G103" s="48">
        <v>44197</v>
      </c>
      <c r="H103" s="48"/>
      <c r="I103" s="80"/>
    </row>
    <row r="104" spans="1:11" x14ac:dyDescent="0.25">
      <c r="A104" s="54" t="s">
        <v>39</v>
      </c>
      <c r="B104" s="60" t="s">
        <v>150</v>
      </c>
      <c r="C104" s="49" t="s">
        <v>67</v>
      </c>
      <c r="D104" s="50">
        <v>2200000</v>
      </c>
      <c r="E104" s="49" t="s">
        <v>67</v>
      </c>
      <c r="F104" s="49"/>
      <c r="G104" s="51">
        <v>44197</v>
      </c>
      <c r="H104" s="51"/>
      <c r="I104" s="81"/>
    </row>
    <row r="105" spans="1:11" x14ac:dyDescent="0.25">
      <c r="A105" s="52" t="s">
        <v>39</v>
      </c>
      <c r="B105" s="60" t="s">
        <v>150</v>
      </c>
      <c r="C105" s="46" t="s">
        <v>45</v>
      </c>
      <c r="D105" s="47">
        <v>485000</v>
      </c>
      <c r="E105" s="46" t="s">
        <v>93</v>
      </c>
      <c r="F105" s="46"/>
      <c r="G105" s="48">
        <v>44228</v>
      </c>
      <c r="H105" s="48"/>
      <c r="I105" s="80"/>
    </row>
    <row r="106" spans="1:11" x14ac:dyDescent="0.25">
      <c r="A106" s="54" t="s">
        <v>39</v>
      </c>
      <c r="B106" s="60" t="s">
        <v>150</v>
      </c>
      <c r="C106" s="49" t="s">
        <v>67</v>
      </c>
      <c r="D106" s="50"/>
      <c r="E106" s="49"/>
      <c r="F106" s="49"/>
      <c r="G106" s="51"/>
      <c r="H106" s="51"/>
      <c r="I106" s="81"/>
    </row>
    <row r="107" spans="1:11" x14ac:dyDescent="0.25">
      <c r="A107" s="52" t="s">
        <v>39</v>
      </c>
      <c r="B107" s="60" t="s">
        <v>150</v>
      </c>
      <c r="C107" s="46" t="s">
        <v>67</v>
      </c>
      <c r="D107" s="47">
        <v>1270000</v>
      </c>
      <c r="E107" s="46" t="s">
        <v>67</v>
      </c>
      <c r="F107" s="46"/>
      <c r="G107" s="48">
        <v>44221</v>
      </c>
      <c r="H107" s="48"/>
      <c r="I107" s="80"/>
    </row>
    <row r="108" spans="1:11" x14ac:dyDescent="0.25">
      <c r="A108" s="54" t="s">
        <v>39</v>
      </c>
      <c r="B108" s="60" t="s">
        <v>150</v>
      </c>
      <c r="C108" s="49"/>
      <c r="D108" s="50"/>
      <c r="E108" s="49"/>
      <c r="F108" s="49"/>
      <c r="G108" s="51"/>
      <c r="H108" s="51"/>
      <c r="I108" s="81"/>
    </row>
    <row r="109" spans="1:11" x14ac:dyDescent="0.25">
      <c r="A109" s="52" t="s">
        <v>39</v>
      </c>
      <c r="B109" s="60" t="s">
        <v>150</v>
      </c>
      <c r="C109" s="46" t="s">
        <v>67</v>
      </c>
      <c r="D109" s="47">
        <v>880000</v>
      </c>
      <c r="E109" s="46" t="s">
        <v>94</v>
      </c>
      <c r="F109" s="46"/>
      <c r="G109" s="48">
        <v>44211</v>
      </c>
      <c r="H109" s="48">
        <v>44265</v>
      </c>
      <c r="I109" s="80">
        <f>H109-G109</f>
        <v>54</v>
      </c>
    </row>
    <row r="110" spans="1:11" x14ac:dyDescent="0.25">
      <c r="A110" s="54" t="s">
        <v>39</v>
      </c>
      <c r="B110" s="60" t="s">
        <v>150</v>
      </c>
      <c r="C110" s="49" t="s">
        <v>67</v>
      </c>
      <c r="D110" s="50">
        <v>670000</v>
      </c>
      <c r="E110" s="49" t="s">
        <v>94</v>
      </c>
      <c r="F110" s="49"/>
      <c r="G110" s="51">
        <v>44211</v>
      </c>
      <c r="H110" s="51">
        <v>44288</v>
      </c>
      <c r="I110" s="81">
        <f>H110-G110</f>
        <v>77</v>
      </c>
    </row>
    <row r="111" spans="1:11" x14ac:dyDescent="0.25">
      <c r="A111" s="52" t="s">
        <v>39</v>
      </c>
      <c r="B111" s="60" t="s">
        <v>150</v>
      </c>
      <c r="C111" s="46" t="s">
        <v>67</v>
      </c>
      <c r="D111" s="47">
        <v>670000</v>
      </c>
      <c r="E111" s="46" t="s">
        <v>94</v>
      </c>
      <c r="F111" s="46"/>
      <c r="G111" s="48">
        <v>44211</v>
      </c>
      <c r="H111" s="48">
        <v>44405</v>
      </c>
      <c r="I111" s="80">
        <f>H111-G111</f>
        <v>194</v>
      </c>
    </row>
    <row r="112" spans="1:11" x14ac:dyDescent="0.25">
      <c r="A112" s="54" t="s">
        <v>39</v>
      </c>
      <c r="B112" s="60" t="s">
        <v>150</v>
      </c>
      <c r="C112" s="49" t="s">
        <v>45</v>
      </c>
      <c r="D112" s="50">
        <v>660000</v>
      </c>
      <c r="E112" s="49" t="s">
        <v>94</v>
      </c>
      <c r="F112" s="49"/>
      <c r="G112" s="51">
        <v>44245</v>
      </c>
      <c r="H112" s="51"/>
      <c r="I112" s="81"/>
    </row>
    <row r="113" spans="1:9" x14ac:dyDescent="0.25">
      <c r="A113" s="52" t="s">
        <v>39</v>
      </c>
      <c r="B113" s="60" t="s">
        <v>150</v>
      </c>
      <c r="C113" s="46" t="s">
        <v>67</v>
      </c>
      <c r="D113" s="47">
        <v>890000</v>
      </c>
      <c r="E113" s="46" t="s">
        <v>67</v>
      </c>
      <c r="F113" s="46"/>
      <c r="G113" s="48">
        <v>44253</v>
      </c>
      <c r="H113" s="48"/>
      <c r="I113" s="80"/>
    </row>
    <row r="114" spans="1:9" x14ac:dyDescent="0.25">
      <c r="A114" s="54" t="s">
        <v>39</v>
      </c>
      <c r="B114" s="60" t="s">
        <v>150</v>
      </c>
      <c r="C114" s="49" t="s">
        <v>95</v>
      </c>
      <c r="D114" s="50">
        <v>460000</v>
      </c>
      <c r="E114" s="49" t="s">
        <v>93</v>
      </c>
      <c r="F114" s="49"/>
      <c r="G114" s="51">
        <v>44252</v>
      </c>
      <c r="H114" s="51"/>
      <c r="I114" s="81"/>
    </row>
    <row r="115" spans="1:9" x14ac:dyDescent="0.25">
      <c r="A115" s="52" t="s">
        <v>39</v>
      </c>
      <c r="B115" s="60" t="s">
        <v>150</v>
      </c>
      <c r="C115" s="46" t="s">
        <v>45</v>
      </c>
      <c r="D115" s="47">
        <v>725000</v>
      </c>
      <c r="E115" s="46" t="s">
        <v>93</v>
      </c>
      <c r="F115" s="46"/>
      <c r="G115" s="48">
        <v>44263</v>
      </c>
      <c r="H115" s="48"/>
      <c r="I115" s="80"/>
    </row>
    <row r="116" spans="1:9" x14ac:dyDescent="0.25">
      <c r="A116" s="54" t="s">
        <v>39</v>
      </c>
      <c r="B116" s="60" t="s">
        <v>150</v>
      </c>
      <c r="C116" s="49" t="s">
        <v>45</v>
      </c>
      <c r="D116" s="50">
        <v>480000</v>
      </c>
      <c r="E116" s="49"/>
      <c r="F116" s="49"/>
      <c r="G116" s="51"/>
      <c r="H116" s="51"/>
      <c r="I116" s="81"/>
    </row>
    <row r="117" spans="1:9" x14ac:dyDescent="0.25">
      <c r="A117" s="52" t="s">
        <v>39</v>
      </c>
      <c r="B117" s="60" t="s">
        <v>150</v>
      </c>
      <c r="C117" s="46" t="s">
        <v>45</v>
      </c>
      <c r="D117" s="47">
        <v>335000</v>
      </c>
      <c r="E117" s="46" t="s">
        <v>67</v>
      </c>
      <c r="F117" s="46"/>
      <c r="G117" s="48">
        <v>44287</v>
      </c>
      <c r="H117" s="48"/>
      <c r="I117" s="80"/>
    </row>
    <row r="118" spans="1:9" x14ac:dyDescent="0.25">
      <c r="A118" s="82" t="s">
        <v>39</v>
      </c>
      <c r="B118" s="60" t="s">
        <v>150</v>
      </c>
      <c r="C118" s="74" t="s">
        <v>45</v>
      </c>
      <c r="D118" s="75">
        <v>310000</v>
      </c>
      <c r="E118" s="74" t="s">
        <v>67</v>
      </c>
      <c r="F118" s="74"/>
      <c r="G118" s="76">
        <v>44284</v>
      </c>
      <c r="H118" s="51"/>
      <c r="I118" s="81"/>
    </row>
    <row r="119" spans="1:9" x14ac:dyDescent="0.25">
      <c r="A119" s="52" t="s">
        <v>39</v>
      </c>
      <c r="B119" s="60" t="s">
        <v>150</v>
      </c>
      <c r="C119" s="46" t="s">
        <v>67</v>
      </c>
      <c r="D119" s="47">
        <v>1390000</v>
      </c>
      <c r="E119" s="46" t="s">
        <v>93</v>
      </c>
      <c r="F119" s="46"/>
      <c r="G119" s="48">
        <v>44216</v>
      </c>
      <c r="H119" s="48"/>
      <c r="I119" s="80"/>
    </row>
    <row r="120" spans="1:9" x14ac:dyDescent="0.25">
      <c r="A120" s="54" t="s">
        <v>39</v>
      </c>
      <c r="B120" s="60" t="s">
        <v>150</v>
      </c>
      <c r="C120" s="49" t="s">
        <v>45</v>
      </c>
      <c r="D120" s="50">
        <v>380000</v>
      </c>
      <c r="E120" s="49" t="s">
        <v>67</v>
      </c>
      <c r="F120" s="49"/>
      <c r="G120" s="51">
        <v>44308</v>
      </c>
      <c r="H120" s="51"/>
      <c r="I120" s="81"/>
    </row>
    <row r="121" spans="1:9" x14ac:dyDescent="0.25">
      <c r="A121" s="52" t="s">
        <v>39</v>
      </c>
      <c r="B121" s="60" t="s">
        <v>150</v>
      </c>
      <c r="C121" s="46" t="s">
        <v>67</v>
      </c>
      <c r="D121" s="47">
        <v>650000</v>
      </c>
      <c r="E121" s="46" t="s">
        <v>67</v>
      </c>
      <c r="F121" s="46"/>
      <c r="G121" s="48">
        <v>44307</v>
      </c>
      <c r="H121" s="48"/>
      <c r="I121" s="80"/>
    </row>
    <row r="122" spans="1:9" x14ac:dyDescent="0.25">
      <c r="A122" s="54" t="s">
        <v>39</v>
      </c>
      <c r="B122" s="60" t="s">
        <v>150</v>
      </c>
      <c r="C122" s="49" t="s">
        <v>67</v>
      </c>
      <c r="D122" s="50">
        <v>1235000</v>
      </c>
      <c r="E122" s="49" t="s">
        <v>93</v>
      </c>
      <c r="F122" s="49"/>
      <c r="G122" s="51">
        <v>44302</v>
      </c>
      <c r="H122" s="51"/>
      <c r="I122" s="81"/>
    </row>
    <row r="123" spans="1:9" x14ac:dyDescent="0.25">
      <c r="A123" s="52" t="s">
        <v>35</v>
      </c>
      <c r="B123" s="60" t="s">
        <v>150</v>
      </c>
      <c r="C123" s="46" t="s">
        <v>67</v>
      </c>
      <c r="D123" s="47">
        <v>850000</v>
      </c>
      <c r="E123" s="46" t="s">
        <v>93</v>
      </c>
      <c r="F123" s="46"/>
      <c r="G123" s="48">
        <v>44285</v>
      </c>
      <c r="H123" s="48"/>
      <c r="I123" s="80"/>
    </row>
    <row r="124" spans="1:9" x14ac:dyDescent="0.25">
      <c r="A124" s="54" t="s">
        <v>69</v>
      </c>
      <c r="B124" s="60" t="s">
        <v>150</v>
      </c>
      <c r="C124" s="49" t="s">
        <v>45</v>
      </c>
      <c r="D124" s="50">
        <v>245000</v>
      </c>
      <c r="E124" s="49" t="s">
        <v>93</v>
      </c>
      <c r="F124" s="49"/>
      <c r="G124" s="51">
        <v>44320</v>
      </c>
      <c r="H124" s="51">
        <v>44382</v>
      </c>
      <c r="I124" s="81">
        <f>H124-G124</f>
        <v>62</v>
      </c>
    </row>
    <row r="125" spans="1:9" x14ac:dyDescent="0.25">
      <c r="A125" s="52" t="s">
        <v>39</v>
      </c>
      <c r="B125" s="60" t="s">
        <v>150</v>
      </c>
      <c r="C125" s="46" t="s">
        <v>67</v>
      </c>
      <c r="D125" s="47">
        <v>1600000</v>
      </c>
      <c r="E125" s="46" t="s">
        <v>93</v>
      </c>
      <c r="F125" s="46"/>
      <c r="G125" s="48">
        <v>44323</v>
      </c>
      <c r="H125" s="48">
        <v>44389</v>
      </c>
      <c r="I125" s="80">
        <f>H125-G125</f>
        <v>66</v>
      </c>
    </row>
    <row r="126" spans="1:9" x14ac:dyDescent="0.25">
      <c r="A126" s="54" t="s">
        <v>39</v>
      </c>
      <c r="B126" s="60" t="s">
        <v>150</v>
      </c>
      <c r="C126" s="49" t="s">
        <v>45</v>
      </c>
      <c r="D126" s="50">
        <v>195000</v>
      </c>
      <c r="E126" s="49" t="s">
        <v>93</v>
      </c>
      <c r="F126" s="49"/>
      <c r="G126" s="51">
        <v>44330</v>
      </c>
      <c r="H126" s="51">
        <v>44438</v>
      </c>
      <c r="I126" s="81">
        <f>H126-G126</f>
        <v>108</v>
      </c>
    </row>
    <row r="127" spans="1:9" x14ac:dyDescent="0.25">
      <c r="A127" s="52" t="s">
        <v>39</v>
      </c>
      <c r="B127" s="60" t="s">
        <v>150</v>
      </c>
      <c r="C127" s="46" t="s">
        <v>67</v>
      </c>
      <c r="D127" s="47">
        <v>1100000</v>
      </c>
      <c r="E127" s="46" t="s">
        <v>93</v>
      </c>
      <c r="F127" s="46"/>
      <c r="G127" s="48">
        <v>44323</v>
      </c>
      <c r="H127" s="48">
        <v>44401</v>
      </c>
      <c r="I127" s="80">
        <f>H127-G127</f>
        <v>78</v>
      </c>
    </row>
    <row r="128" spans="1:9" x14ac:dyDescent="0.25">
      <c r="A128" s="82" t="s">
        <v>39</v>
      </c>
      <c r="B128" s="60" t="s">
        <v>150</v>
      </c>
      <c r="C128" s="74" t="s">
        <v>45</v>
      </c>
      <c r="D128" s="75">
        <v>215000</v>
      </c>
      <c r="E128" s="74" t="s">
        <v>93</v>
      </c>
      <c r="F128" s="74"/>
      <c r="G128" s="76">
        <v>44337</v>
      </c>
      <c r="H128" s="51"/>
      <c r="I128" s="81"/>
    </row>
    <row r="129" spans="1:9" x14ac:dyDescent="0.25">
      <c r="A129" s="52" t="s">
        <v>69</v>
      </c>
      <c r="B129" s="60" t="s">
        <v>150</v>
      </c>
      <c r="C129" s="46" t="s">
        <v>45</v>
      </c>
      <c r="D129" s="47">
        <v>580000</v>
      </c>
      <c r="E129" s="46" t="s">
        <v>93</v>
      </c>
      <c r="F129" s="46"/>
      <c r="G129" s="48">
        <v>44334</v>
      </c>
      <c r="H129" s="48"/>
      <c r="I129" s="80"/>
    </row>
    <row r="130" spans="1:9" x14ac:dyDescent="0.25">
      <c r="A130" s="54" t="s">
        <v>39</v>
      </c>
      <c r="B130" s="60" t="s">
        <v>150</v>
      </c>
      <c r="C130" s="49" t="s">
        <v>45</v>
      </c>
      <c r="D130" s="50">
        <v>570000</v>
      </c>
      <c r="E130" s="49" t="s">
        <v>93</v>
      </c>
      <c r="F130" s="49"/>
      <c r="G130" s="51">
        <v>44337</v>
      </c>
      <c r="H130" s="51">
        <v>44478</v>
      </c>
      <c r="I130" s="81">
        <f>H130-G130</f>
        <v>141</v>
      </c>
    </row>
    <row r="131" spans="1:9" x14ac:dyDescent="0.25">
      <c r="A131" s="52" t="s">
        <v>39</v>
      </c>
      <c r="B131" s="60" t="s">
        <v>150</v>
      </c>
      <c r="C131" s="46" t="s">
        <v>67</v>
      </c>
      <c r="D131" s="47">
        <v>980000</v>
      </c>
      <c r="E131" s="46" t="s">
        <v>93</v>
      </c>
      <c r="F131" s="46"/>
      <c r="G131" s="48">
        <v>44344</v>
      </c>
      <c r="H131" s="48"/>
      <c r="I131" s="80"/>
    </row>
    <row r="132" spans="1:9" x14ac:dyDescent="0.25">
      <c r="A132" s="54" t="s">
        <v>39</v>
      </c>
      <c r="B132" s="60" t="s">
        <v>150</v>
      </c>
      <c r="C132" s="49" t="s">
        <v>45</v>
      </c>
      <c r="D132" s="50">
        <v>350000</v>
      </c>
      <c r="E132" s="49" t="s">
        <v>93</v>
      </c>
      <c r="F132" s="49"/>
      <c r="G132" s="51">
        <v>44351</v>
      </c>
      <c r="H132" s="51"/>
      <c r="I132" s="81"/>
    </row>
    <row r="133" spans="1:9" x14ac:dyDescent="0.25">
      <c r="A133" s="52" t="s">
        <v>39</v>
      </c>
      <c r="B133" s="60" t="s">
        <v>150</v>
      </c>
      <c r="C133" s="46" t="s">
        <v>45</v>
      </c>
      <c r="D133" s="47">
        <v>235000</v>
      </c>
      <c r="E133" s="46" t="s">
        <v>67</v>
      </c>
      <c r="F133" s="46"/>
      <c r="G133" s="48">
        <v>44358</v>
      </c>
      <c r="H133" s="48"/>
      <c r="I133" s="80"/>
    </row>
    <row r="134" spans="1:9" x14ac:dyDescent="0.25">
      <c r="A134" s="82" t="s">
        <v>39</v>
      </c>
      <c r="B134" s="60" t="s">
        <v>150</v>
      </c>
      <c r="C134" s="74" t="s">
        <v>67</v>
      </c>
      <c r="D134" s="75">
        <v>1580000</v>
      </c>
      <c r="E134" s="74" t="s">
        <v>93</v>
      </c>
      <c r="F134" s="74"/>
      <c r="G134" s="76">
        <v>44341</v>
      </c>
      <c r="H134" s="51"/>
      <c r="I134" s="81"/>
    </row>
    <row r="135" spans="1:9" x14ac:dyDescent="0.25">
      <c r="A135" s="52" t="s">
        <v>39</v>
      </c>
      <c r="B135" s="60" t="s">
        <v>150</v>
      </c>
      <c r="C135" s="46" t="s">
        <v>45</v>
      </c>
      <c r="D135" s="47">
        <v>168000</v>
      </c>
      <c r="E135" s="46" t="s">
        <v>93</v>
      </c>
      <c r="F135" s="46"/>
      <c r="G135" s="48">
        <v>44356</v>
      </c>
      <c r="H135" s="48">
        <v>44427</v>
      </c>
      <c r="I135" s="80">
        <f>H135-G135</f>
        <v>71</v>
      </c>
    </row>
    <row r="136" spans="1:9" x14ac:dyDescent="0.25">
      <c r="A136" s="54" t="s">
        <v>39</v>
      </c>
      <c r="B136" s="60" t="s">
        <v>150</v>
      </c>
      <c r="C136" s="49" t="s">
        <v>45</v>
      </c>
      <c r="D136" s="50">
        <v>590000</v>
      </c>
      <c r="E136" s="49" t="s">
        <v>93</v>
      </c>
      <c r="F136" s="49"/>
      <c r="G136" s="51">
        <v>44450</v>
      </c>
      <c r="H136" s="51">
        <v>44469</v>
      </c>
      <c r="I136" s="81">
        <f>H136-G136</f>
        <v>19</v>
      </c>
    </row>
    <row r="137" spans="1:9" x14ac:dyDescent="0.25">
      <c r="A137" s="52" t="s">
        <v>39</v>
      </c>
      <c r="B137" s="60" t="s">
        <v>150</v>
      </c>
      <c r="C137" s="46" t="s">
        <v>45</v>
      </c>
      <c r="D137" s="47">
        <v>545000</v>
      </c>
      <c r="E137" s="46" t="s">
        <v>93</v>
      </c>
      <c r="F137" s="46"/>
      <c r="G137" s="48">
        <v>44448</v>
      </c>
      <c r="H137" s="48"/>
      <c r="I137" s="80"/>
    </row>
    <row r="138" spans="1:9" x14ac:dyDescent="0.25">
      <c r="A138" s="54" t="s">
        <v>39</v>
      </c>
      <c r="B138" s="60" t="s">
        <v>150</v>
      </c>
      <c r="C138" s="49" t="s">
        <v>67</v>
      </c>
      <c r="D138" s="50">
        <v>1850000</v>
      </c>
      <c r="E138" s="49" t="s">
        <v>67</v>
      </c>
      <c r="F138" s="49"/>
      <c r="G138" s="51">
        <v>44448</v>
      </c>
      <c r="H138" s="51"/>
      <c r="I138" s="81"/>
    </row>
    <row r="139" spans="1:9" x14ac:dyDescent="0.25">
      <c r="A139" s="52" t="s">
        <v>39</v>
      </c>
      <c r="B139" s="60" t="s">
        <v>150</v>
      </c>
      <c r="C139" s="46" t="s">
        <v>67</v>
      </c>
      <c r="D139" s="47">
        <v>740000</v>
      </c>
      <c r="E139" s="46" t="s">
        <v>93</v>
      </c>
      <c r="F139" s="46"/>
      <c r="G139" s="48">
        <v>44453</v>
      </c>
      <c r="H139" s="48">
        <v>44798</v>
      </c>
      <c r="I139" s="136">
        <f>H139-G139</f>
        <v>345</v>
      </c>
    </row>
    <row r="140" spans="1:9" x14ac:dyDescent="0.25">
      <c r="A140" s="54" t="s">
        <v>35</v>
      </c>
      <c r="B140" s="60" t="s">
        <v>150</v>
      </c>
      <c r="C140" s="49" t="s">
        <v>67</v>
      </c>
      <c r="D140" s="50">
        <v>1600000</v>
      </c>
      <c r="E140" s="49" t="s">
        <v>93</v>
      </c>
      <c r="F140" s="49"/>
      <c r="G140" s="51">
        <v>44456</v>
      </c>
      <c r="H140" s="51"/>
      <c r="I140" s="81"/>
    </row>
    <row r="141" spans="1:9" x14ac:dyDescent="0.25">
      <c r="A141" s="52" t="s">
        <v>39</v>
      </c>
      <c r="B141" s="60" t="s">
        <v>150</v>
      </c>
      <c r="C141" s="46" t="s">
        <v>45</v>
      </c>
      <c r="D141" s="47">
        <v>750000</v>
      </c>
      <c r="E141" s="46" t="s">
        <v>93</v>
      </c>
      <c r="F141" s="46"/>
      <c r="G141" s="48">
        <v>44456</v>
      </c>
      <c r="H141" s="48"/>
      <c r="I141" s="80"/>
    </row>
    <row r="142" spans="1:9" x14ac:dyDescent="0.25">
      <c r="A142" s="54" t="s">
        <v>96</v>
      </c>
      <c r="B142" s="60" t="s">
        <v>150</v>
      </c>
      <c r="C142" s="49" t="s">
        <v>45</v>
      </c>
      <c r="D142" s="50">
        <v>500000</v>
      </c>
      <c r="E142" s="49" t="s">
        <v>93</v>
      </c>
      <c r="F142" s="49"/>
      <c r="G142" s="51">
        <v>44470</v>
      </c>
      <c r="H142" s="51"/>
      <c r="I142" s="81"/>
    </row>
    <row r="143" spans="1:9" x14ac:dyDescent="0.25">
      <c r="A143" s="52" t="s">
        <v>39</v>
      </c>
      <c r="B143" s="60" t="s">
        <v>150</v>
      </c>
      <c r="C143" s="46" t="s">
        <v>67</v>
      </c>
      <c r="D143" s="47">
        <v>1270000</v>
      </c>
      <c r="E143" s="46" t="s">
        <v>69</v>
      </c>
      <c r="F143" s="46"/>
      <c r="G143" s="48">
        <v>44483</v>
      </c>
      <c r="H143" s="48"/>
      <c r="I143" s="80"/>
    </row>
    <row r="144" spans="1:9" x14ac:dyDescent="0.25">
      <c r="A144" s="54" t="s">
        <v>39</v>
      </c>
      <c r="B144" s="60" t="s">
        <v>150</v>
      </c>
      <c r="C144" s="49" t="s">
        <v>67</v>
      </c>
      <c r="D144" s="50">
        <v>860000</v>
      </c>
      <c r="E144" s="49" t="s">
        <v>93</v>
      </c>
      <c r="F144" s="49"/>
      <c r="G144" s="51">
        <v>44504</v>
      </c>
      <c r="H144" s="51"/>
      <c r="I144" s="81"/>
    </row>
    <row r="145" spans="1:11" x14ac:dyDescent="0.25">
      <c r="A145" s="52" t="s">
        <v>39</v>
      </c>
      <c r="B145" s="60" t="s">
        <v>150</v>
      </c>
      <c r="C145" s="46" t="s">
        <v>45</v>
      </c>
      <c r="D145" s="47">
        <v>350000</v>
      </c>
      <c r="E145" s="46" t="s">
        <v>93</v>
      </c>
      <c r="F145" s="46"/>
      <c r="G145" s="48">
        <v>44511</v>
      </c>
      <c r="H145" s="48"/>
      <c r="I145" s="80"/>
    </row>
    <row r="146" spans="1:11" x14ac:dyDescent="0.25">
      <c r="A146" s="54" t="s">
        <v>35</v>
      </c>
      <c r="B146" s="60" t="s">
        <v>150</v>
      </c>
      <c r="C146" s="49" t="s">
        <v>45</v>
      </c>
      <c r="D146" s="50">
        <v>580000</v>
      </c>
      <c r="E146" s="49" t="s">
        <v>93</v>
      </c>
      <c r="F146" s="49"/>
      <c r="G146" s="51">
        <v>44509</v>
      </c>
      <c r="H146" s="51">
        <v>44676</v>
      </c>
      <c r="I146" s="81">
        <f>H146-G146</f>
        <v>167</v>
      </c>
    </row>
    <row r="147" spans="1:11" ht="27.75" customHeight="1" x14ac:dyDescent="0.35">
      <c r="A147" s="425"/>
      <c r="B147" s="426"/>
      <c r="C147" s="427" t="s">
        <v>55</v>
      </c>
      <c r="D147" s="427"/>
      <c r="E147" s="58" t="s">
        <v>56</v>
      </c>
      <c r="F147" s="58"/>
      <c r="G147" s="428" t="s">
        <v>57</v>
      </c>
      <c r="H147" s="428"/>
      <c r="I147" s="429"/>
    </row>
    <row r="148" spans="1:11" ht="27.75" customHeight="1" x14ac:dyDescent="0.35">
      <c r="A148" s="410" t="s">
        <v>58</v>
      </c>
      <c r="B148" s="411"/>
      <c r="C148" s="412">
        <f>COUNTIF(C103:C146,"A")+COUNTIF(C153:C196,"A")</f>
        <v>23</v>
      </c>
      <c r="D148" s="412"/>
      <c r="E148" s="57">
        <f>COUNTIF(C103:C146,"V")+COUNTIF(C153:C196,"v")</f>
        <v>21</v>
      </c>
      <c r="F148" s="57"/>
      <c r="G148" s="413">
        <f>COUNTIF(C103:C146,"T")+COUNTIF(C103:C146,"R")+COUNTIF(C153:C196,"r")+COUNTIF(C153:C196,"t")</f>
        <v>1</v>
      </c>
      <c r="H148" s="413"/>
      <c r="I148" s="414"/>
    </row>
    <row r="149" spans="1:11" ht="27.75" customHeight="1" x14ac:dyDescent="0.35">
      <c r="A149" s="415" t="s">
        <v>59</v>
      </c>
      <c r="B149" s="416"/>
      <c r="C149" s="461">
        <v>60</v>
      </c>
      <c r="D149" s="462"/>
      <c r="E149" s="462"/>
      <c r="F149" s="462"/>
      <c r="G149" s="462"/>
      <c r="H149" s="462"/>
      <c r="I149" s="463"/>
    </row>
    <row r="151" spans="1:11" ht="33.950000000000003" customHeight="1" x14ac:dyDescent="0.25">
      <c r="A151" s="420" t="s">
        <v>154</v>
      </c>
      <c r="B151" s="421"/>
      <c r="C151" s="421"/>
      <c r="D151" s="421"/>
      <c r="E151" s="421"/>
      <c r="F151" s="421"/>
      <c r="G151" s="421"/>
      <c r="H151" s="421"/>
      <c r="I151" s="422"/>
      <c r="J151" s="44"/>
      <c r="K151" s="44"/>
    </row>
    <row r="152" spans="1:11" ht="33.950000000000003" customHeight="1" x14ac:dyDescent="0.25">
      <c r="A152" s="64" t="s">
        <v>29</v>
      </c>
      <c r="B152" s="65" t="s">
        <v>30</v>
      </c>
      <c r="C152" s="65" t="s">
        <v>31</v>
      </c>
      <c r="D152" s="65" t="s">
        <v>32</v>
      </c>
      <c r="E152" s="65" t="s">
        <v>90</v>
      </c>
      <c r="F152" s="65"/>
      <c r="G152" s="78" t="s">
        <v>91</v>
      </c>
      <c r="H152" s="78" t="s">
        <v>34</v>
      </c>
      <c r="I152" s="79" t="s">
        <v>92</v>
      </c>
      <c r="J152" s="44"/>
      <c r="K152" s="44"/>
    </row>
    <row r="153" spans="1:11" x14ac:dyDescent="0.25">
      <c r="A153" s="59" t="s">
        <v>39</v>
      </c>
      <c r="B153" s="60" t="s">
        <v>150</v>
      </c>
      <c r="C153" s="60" t="s">
        <v>67</v>
      </c>
      <c r="D153" s="61">
        <v>995000</v>
      </c>
      <c r="E153" s="60" t="s">
        <v>93</v>
      </c>
      <c r="F153" s="60"/>
      <c r="G153" s="48">
        <v>44537</v>
      </c>
      <c r="H153" s="48">
        <v>44732</v>
      </c>
      <c r="I153" s="81">
        <f>H153-G153</f>
        <v>195</v>
      </c>
    </row>
    <row r="154" spans="1:11" x14ac:dyDescent="0.25">
      <c r="A154" s="54" t="s">
        <v>39</v>
      </c>
      <c r="B154" s="60" t="s">
        <v>150</v>
      </c>
      <c r="C154" s="49" t="s">
        <v>45</v>
      </c>
      <c r="D154" s="50">
        <v>750000</v>
      </c>
      <c r="E154" s="49" t="s">
        <v>93</v>
      </c>
      <c r="F154" s="49"/>
      <c r="G154" s="51">
        <v>44548</v>
      </c>
      <c r="H154" s="51"/>
      <c r="I154" s="81"/>
    </row>
    <row r="155" spans="1:11" x14ac:dyDescent="0.25">
      <c r="A155" s="52"/>
      <c r="B155" s="46"/>
      <c r="C155" s="46"/>
      <c r="D155" s="47"/>
      <c r="E155" s="46"/>
      <c r="F155" s="46"/>
      <c r="G155" s="48"/>
      <c r="H155" s="48"/>
      <c r="I155" s="80">
        <f>H155-G155</f>
        <v>0</v>
      </c>
    </row>
    <row r="156" spans="1:11" x14ac:dyDescent="0.25">
      <c r="A156" s="54"/>
      <c r="B156" s="49"/>
      <c r="C156" s="49"/>
      <c r="D156" s="50"/>
      <c r="E156" s="49"/>
      <c r="F156" s="49"/>
      <c r="G156" s="51"/>
      <c r="H156" s="51"/>
      <c r="I156" s="81">
        <f t="shared" ref="I156:I195" si="1">H156-G156</f>
        <v>0</v>
      </c>
    </row>
    <row r="157" spans="1:11" x14ac:dyDescent="0.25">
      <c r="A157" s="52"/>
      <c r="B157" s="46"/>
      <c r="C157" s="46"/>
      <c r="D157" s="47"/>
      <c r="E157" s="46"/>
      <c r="F157" s="46"/>
      <c r="G157" s="48"/>
      <c r="H157" s="48"/>
      <c r="I157" s="80">
        <f t="shared" si="1"/>
        <v>0</v>
      </c>
    </row>
    <row r="158" spans="1:11" x14ac:dyDescent="0.25">
      <c r="A158" s="54"/>
      <c r="B158" s="49"/>
      <c r="C158" s="49"/>
      <c r="D158" s="50"/>
      <c r="E158" s="49"/>
      <c r="F158" s="49"/>
      <c r="G158" s="51"/>
      <c r="H158" s="51"/>
      <c r="I158" s="81">
        <f t="shared" si="1"/>
        <v>0</v>
      </c>
    </row>
    <row r="159" spans="1:11" x14ac:dyDescent="0.25">
      <c r="A159" s="52"/>
      <c r="B159" s="46"/>
      <c r="C159" s="46"/>
      <c r="D159" s="47"/>
      <c r="E159" s="46"/>
      <c r="F159" s="46"/>
      <c r="G159" s="48"/>
      <c r="H159" s="48"/>
      <c r="I159" s="80">
        <f t="shared" si="1"/>
        <v>0</v>
      </c>
    </row>
    <row r="160" spans="1:11" x14ac:dyDescent="0.25">
      <c r="A160" s="54"/>
      <c r="B160" s="49"/>
      <c r="C160" s="49"/>
      <c r="D160" s="50"/>
      <c r="E160" s="49"/>
      <c r="F160" s="49"/>
      <c r="G160" s="51"/>
      <c r="H160" s="51"/>
      <c r="I160" s="81">
        <f t="shared" si="1"/>
        <v>0</v>
      </c>
    </row>
    <row r="161" spans="1:9" x14ac:dyDescent="0.25">
      <c r="A161" s="52"/>
      <c r="B161" s="46"/>
      <c r="C161" s="46"/>
      <c r="D161" s="47"/>
      <c r="E161" s="46"/>
      <c r="F161" s="46"/>
      <c r="G161" s="48"/>
      <c r="H161" s="48"/>
      <c r="I161" s="80">
        <f t="shared" si="1"/>
        <v>0</v>
      </c>
    </row>
    <row r="162" spans="1:9" x14ac:dyDescent="0.25">
      <c r="A162" s="54"/>
      <c r="B162" s="49"/>
      <c r="C162" s="49"/>
      <c r="D162" s="50"/>
      <c r="E162" s="49"/>
      <c r="F162" s="49"/>
      <c r="G162" s="51"/>
      <c r="H162" s="51"/>
      <c r="I162" s="81">
        <f t="shared" si="1"/>
        <v>0</v>
      </c>
    </row>
    <row r="163" spans="1:9" x14ac:dyDescent="0.25">
      <c r="A163" s="52"/>
      <c r="B163" s="46"/>
      <c r="C163" s="46"/>
      <c r="D163" s="47"/>
      <c r="E163" s="46"/>
      <c r="F163" s="46"/>
      <c r="G163" s="48"/>
      <c r="H163" s="48"/>
      <c r="I163" s="80">
        <f t="shared" si="1"/>
        <v>0</v>
      </c>
    </row>
    <row r="164" spans="1:9" x14ac:dyDescent="0.25">
      <c r="A164" s="54"/>
      <c r="B164" s="49"/>
      <c r="C164" s="49"/>
      <c r="D164" s="50"/>
      <c r="E164" s="49"/>
      <c r="F164" s="49"/>
      <c r="G164" s="51"/>
      <c r="H164" s="51"/>
      <c r="I164" s="81">
        <f t="shared" si="1"/>
        <v>0</v>
      </c>
    </row>
    <row r="165" spans="1:9" x14ac:dyDescent="0.25">
      <c r="A165" s="52"/>
      <c r="B165" s="46"/>
      <c r="C165" s="46"/>
      <c r="D165" s="47"/>
      <c r="E165" s="46"/>
      <c r="F165" s="46"/>
      <c r="G165" s="48"/>
      <c r="H165" s="48"/>
      <c r="I165" s="80">
        <f t="shared" si="1"/>
        <v>0</v>
      </c>
    </row>
    <row r="166" spans="1:9" x14ac:dyDescent="0.25">
      <c r="A166" s="54"/>
      <c r="B166" s="49"/>
      <c r="C166" s="49"/>
      <c r="D166" s="50"/>
      <c r="E166" s="49"/>
      <c r="F166" s="49"/>
      <c r="G166" s="51"/>
      <c r="H166" s="51"/>
      <c r="I166" s="81">
        <f t="shared" si="1"/>
        <v>0</v>
      </c>
    </row>
    <row r="167" spans="1:9" x14ac:dyDescent="0.25">
      <c r="A167" s="52"/>
      <c r="B167" s="46"/>
      <c r="C167" s="46"/>
      <c r="D167" s="47"/>
      <c r="E167" s="46"/>
      <c r="F167" s="46"/>
      <c r="G167" s="48"/>
      <c r="H167" s="48"/>
      <c r="I167" s="80">
        <f t="shared" si="1"/>
        <v>0</v>
      </c>
    </row>
    <row r="168" spans="1:9" x14ac:dyDescent="0.25">
      <c r="A168" s="54"/>
      <c r="B168" s="49"/>
      <c r="C168" s="49"/>
      <c r="D168" s="50"/>
      <c r="E168" s="49"/>
      <c r="F168" s="49"/>
      <c r="G168" s="51"/>
      <c r="H168" s="51"/>
      <c r="I168" s="81">
        <f t="shared" si="1"/>
        <v>0</v>
      </c>
    </row>
    <row r="169" spans="1:9" x14ac:dyDescent="0.25">
      <c r="A169" s="52"/>
      <c r="B169" s="46"/>
      <c r="C169" s="46"/>
      <c r="D169" s="47"/>
      <c r="E169" s="46"/>
      <c r="F169" s="46"/>
      <c r="G169" s="48"/>
      <c r="H169" s="48"/>
      <c r="I169" s="80">
        <f t="shared" si="1"/>
        <v>0</v>
      </c>
    </row>
    <row r="170" spans="1:9" x14ac:dyDescent="0.25">
      <c r="A170" s="54"/>
      <c r="B170" s="49"/>
      <c r="C170" s="49"/>
      <c r="D170" s="50"/>
      <c r="E170" s="49"/>
      <c r="F170" s="49"/>
      <c r="G170" s="51"/>
      <c r="H170" s="51"/>
      <c r="I170" s="81">
        <f t="shared" si="1"/>
        <v>0</v>
      </c>
    </row>
    <row r="171" spans="1:9" x14ac:dyDescent="0.25">
      <c r="A171" s="52"/>
      <c r="B171" s="46"/>
      <c r="C171" s="46"/>
      <c r="D171" s="47"/>
      <c r="E171" s="46"/>
      <c r="F171" s="46"/>
      <c r="G171" s="48"/>
      <c r="H171" s="48"/>
      <c r="I171" s="80">
        <f t="shared" si="1"/>
        <v>0</v>
      </c>
    </row>
    <row r="172" spans="1:9" x14ac:dyDescent="0.25">
      <c r="A172" s="54"/>
      <c r="B172" s="49"/>
      <c r="C172" s="49"/>
      <c r="D172" s="50"/>
      <c r="E172" s="49"/>
      <c r="F172" s="49"/>
      <c r="G172" s="51"/>
      <c r="H172" s="51"/>
      <c r="I172" s="81">
        <f t="shared" si="1"/>
        <v>0</v>
      </c>
    </row>
    <row r="173" spans="1:9" x14ac:dyDescent="0.25">
      <c r="A173" s="52"/>
      <c r="B173" s="46"/>
      <c r="C173" s="46"/>
      <c r="D173" s="47"/>
      <c r="E173" s="46"/>
      <c r="F173" s="46"/>
      <c r="G173" s="48"/>
      <c r="H173" s="48"/>
      <c r="I173" s="80">
        <f t="shared" si="1"/>
        <v>0</v>
      </c>
    </row>
    <row r="174" spans="1:9" x14ac:dyDescent="0.25">
      <c r="A174" s="54"/>
      <c r="B174" s="49"/>
      <c r="C174" s="49"/>
      <c r="D174" s="50"/>
      <c r="E174" s="49"/>
      <c r="F174" s="49"/>
      <c r="G174" s="51"/>
      <c r="H174" s="51"/>
      <c r="I174" s="81">
        <f t="shared" si="1"/>
        <v>0</v>
      </c>
    </row>
    <row r="175" spans="1:9" x14ac:dyDescent="0.25">
      <c r="A175" s="52"/>
      <c r="B175" s="46"/>
      <c r="C175" s="46"/>
      <c r="D175" s="47"/>
      <c r="E175" s="46"/>
      <c r="F175" s="46"/>
      <c r="G175" s="48"/>
      <c r="H175" s="48"/>
      <c r="I175" s="80">
        <f t="shared" si="1"/>
        <v>0</v>
      </c>
    </row>
    <row r="176" spans="1:9" x14ac:dyDescent="0.25">
      <c r="A176" s="54"/>
      <c r="B176" s="49"/>
      <c r="C176" s="49"/>
      <c r="D176" s="50"/>
      <c r="E176" s="49"/>
      <c r="F176" s="49"/>
      <c r="G176" s="51"/>
      <c r="H176" s="51"/>
      <c r="I176" s="81">
        <f t="shared" si="1"/>
        <v>0</v>
      </c>
    </row>
    <row r="177" spans="1:9" x14ac:dyDescent="0.25">
      <c r="A177" s="52"/>
      <c r="B177" s="46"/>
      <c r="C177" s="46"/>
      <c r="D177" s="47"/>
      <c r="E177" s="46"/>
      <c r="F177" s="46"/>
      <c r="G177" s="48"/>
      <c r="H177" s="48"/>
      <c r="I177" s="80">
        <f t="shared" si="1"/>
        <v>0</v>
      </c>
    </row>
    <row r="178" spans="1:9" x14ac:dyDescent="0.25">
      <c r="A178" s="54"/>
      <c r="B178" s="49"/>
      <c r="C178" s="49"/>
      <c r="D178" s="50"/>
      <c r="E178" s="49"/>
      <c r="F178" s="49"/>
      <c r="G178" s="51"/>
      <c r="H178" s="51"/>
      <c r="I178" s="81">
        <f t="shared" si="1"/>
        <v>0</v>
      </c>
    </row>
    <row r="179" spans="1:9" x14ac:dyDescent="0.25">
      <c r="A179" s="52"/>
      <c r="B179" s="46"/>
      <c r="C179" s="46"/>
      <c r="D179" s="47"/>
      <c r="E179" s="46"/>
      <c r="F179" s="46"/>
      <c r="G179" s="48"/>
      <c r="H179" s="48"/>
      <c r="I179" s="80">
        <f t="shared" si="1"/>
        <v>0</v>
      </c>
    </row>
    <row r="180" spans="1:9" x14ac:dyDescent="0.25">
      <c r="A180" s="54"/>
      <c r="B180" s="49"/>
      <c r="C180" s="49"/>
      <c r="D180" s="50"/>
      <c r="E180" s="49"/>
      <c r="F180" s="49"/>
      <c r="G180" s="51"/>
      <c r="H180" s="51"/>
      <c r="I180" s="81">
        <f t="shared" si="1"/>
        <v>0</v>
      </c>
    </row>
    <row r="181" spans="1:9" x14ac:dyDescent="0.25">
      <c r="A181" s="52"/>
      <c r="B181" s="46"/>
      <c r="C181" s="46"/>
      <c r="D181" s="47"/>
      <c r="E181" s="46"/>
      <c r="F181" s="46"/>
      <c r="G181" s="48"/>
      <c r="H181" s="48"/>
      <c r="I181" s="80">
        <f t="shared" si="1"/>
        <v>0</v>
      </c>
    </row>
    <row r="182" spans="1:9" x14ac:dyDescent="0.25">
      <c r="A182" s="54"/>
      <c r="B182" s="49"/>
      <c r="C182" s="49"/>
      <c r="D182" s="50"/>
      <c r="E182" s="49"/>
      <c r="F182" s="49"/>
      <c r="G182" s="51"/>
      <c r="H182" s="51"/>
      <c r="I182" s="81">
        <f t="shared" si="1"/>
        <v>0</v>
      </c>
    </row>
    <row r="183" spans="1:9" x14ac:dyDescent="0.25">
      <c r="A183" s="52"/>
      <c r="B183" s="46"/>
      <c r="C183" s="46"/>
      <c r="D183" s="47"/>
      <c r="E183" s="46"/>
      <c r="F183" s="46"/>
      <c r="G183" s="48"/>
      <c r="H183" s="48"/>
      <c r="I183" s="80">
        <f t="shared" si="1"/>
        <v>0</v>
      </c>
    </row>
    <row r="184" spans="1:9" x14ac:dyDescent="0.25">
      <c r="A184" s="54"/>
      <c r="B184" s="49"/>
      <c r="C184" s="49"/>
      <c r="D184" s="50"/>
      <c r="E184" s="49"/>
      <c r="F184" s="49"/>
      <c r="G184" s="51"/>
      <c r="H184" s="51"/>
      <c r="I184" s="81">
        <f t="shared" si="1"/>
        <v>0</v>
      </c>
    </row>
    <row r="185" spans="1:9" x14ac:dyDescent="0.25">
      <c r="A185" s="52"/>
      <c r="B185" s="46"/>
      <c r="C185" s="46"/>
      <c r="D185" s="47"/>
      <c r="E185" s="46"/>
      <c r="F185" s="46"/>
      <c r="G185" s="48"/>
      <c r="H185" s="48"/>
      <c r="I185" s="80">
        <f t="shared" si="1"/>
        <v>0</v>
      </c>
    </row>
    <row r="186" spans="1:9" x14ac:dyDescent="0.25">
      <c r="A186" s="54"/>
      <c r="B186" s="49"/>
      <c r="C186" s="49"/>
      <c r="D186" s="50"/>
      <c r="E186" s="49"/>
      <c r="F186" s="49"/>
      <c r="G186" s="51"/>
      <c r="H186" s="51"/>
      <c r="I186" s="81">
        <f t="shared" si="1"/>
        <v>0</v>
      </c>
    </row>
    <row r="187" spans="1:9" x14ac:dyDescent="0.25">
      <c r="A187" s="52"/>
      <c r="B187" s="46"/>
      <c r="C187" s="46"/>
      <c r="D187" s="47"/>
      <c r="E187" s="46"/>
      <c r="F187" s="46"/>
      <c r="G187" s="48"/>
      <c r="H187" s="48"/>
      <c r="I187" s="80">
        <f t="shared" si="1"/>
        <v>0</v>
      </c>
    </row>
    <row r="188" spans="1:9" x14ac:dyDescent="0.25">
      <c r="A188" s="54"/>
      <c r="B188" s="49"/>
      <c r="C188" s="49"/>
      <c r="D188" s="50"/>
      <c r="E188" s="49"/>
      <c r="F188" s="49"/>
      <c r="G188" s="51"/>
      <c r="H188" s="51"/>
      <c r="I188" s="81">
        <f t="shared" si="1"/>
        <v>0</v>
      </c>
    </row>
    <row r="189" spans="1:9" x14ac:dyDescent="0.25">
      <c r="A189" s="52"/>
      <c r="B189" s="46"/>
      <c r="C189" s="46"/>
      <c r="D189" s="47"/>
      <c r="E189" s="46"/>
      <c r="F189" s="46"/>
      <c r="G189" s="48"/>
      <c r="H189" s="48"/>
      <c r="I189" s="80">
        <f t="shared" si="1"/>
        <v>0</v>
      </c>
    </row>
    <row r="190" spans="1:9" x14ac:dyDescent="0.25">
      <c r="A190" s="54"/>
      <c r="B190" s="49"/>
      <c r="C190" s="49"/>
      <c r="D190" s="50"/>
      <c r="E190" s="49"/>
      <c r="F190" s="49"/>
      <c r="G190" s="51"/>
      <c r="H190" s="51"/>
      <c r="I190" s="81">
        <f t="shared" si="1"/>
        <v>0</v>
      </c>
    </row>
    <row r="191" spans="1:9" x14ac:dyDescent="0.25">
      <c r="A191" s="52"/>
      <c r="B191" s="46"/>
      <c r="C191" s="46"/>
      <c r="D191" s="47"/>
      <c r="E191" s="46"/>
      <c r="F191" s="46"/>
      <c r="G191" s="48"/>
      <c r="H191" s="48"/>
      <c r="I191" s="80">
        <f t="shared" si="1"/>
        <v>0</v>
      </c>
    </row>
    <row r="192" spans="1:9" x14ac:dyDescent="0.25">
      <c r="A192" s="54"/>
      <c r="B192" s="49"/>
      <c r="C192" s="49"/>
      <c r="D192" s="50"/>
      <c r="E192" s="49"/>
      <c r="F192" s="49"/>
      <c r="G192" s="51"/>
      <c r="H192" s="51"/>
      <c r="I192" s="81">
        <f t="shared" si="1"/>
        <v>0</v>
      </c>
    </row>
    <row r="193" spans="1:11" x14ac:dyDescent="0.25">
      <c r="A193" s="52"/>
      <c r="B193" s="46"/>
      <c r="C193" s="46"/>
      <c r="D193" s="47"/>
      <c r="E193" s="46"/>
      <c r="F193" s="46"/>
      <c r="G193" s="48"/>
      <c r="H193" s="48"/>
      <c r="I193" s="80">
        <f t="shared" si="1"/>
        <v>0</v>
      </c>
    </row>
    <row r="194" spans="1:11" x14ac:dyDescent="0.25">
      <c r="A194" s="54"/>
      <c r="B194" s="49"/>
      <c r="C194" s="49"/>
      <c r="D194" s="50"/>
      <c r="E194" s="49"/>
      <c r="F194" s="49"/>
      <c r="G194" s="51"/>
      <c r="H194" s="51"/>
      <c r="I194" s="81">
        <f t="shared" si="1"/>
        <v>0</v>
      </c>
    </row>
    <row r="195" spans="1:11" x14ac:dyDescent="0.25">
      <c r="A195" s="52"/>
      <c r="B195" s="46"/>
      <c r="C195" s="46"/>
      <c r="D195" s="47"/>
      <c r="E195" s="46"/>
      <c r="F195" s="46"/>
      <c r="G195" s="48"/>
      <c r="H195" s="48"/>
      <c r="I195" s="80">
        <f t="shared" si="1"/>
        <v>0</v>
      </c>
    </row>
    <row r="196" spans="1:11" x14ac:dyDescent="0.25">
      <c r="A196" s="54"/>
      <c r="B196" s="49"/>
      <c r="C196" s="49"/>
      <c r="D196" s="50"/>
      <c r="E196" s="49"/>
      <c r="F196" s="49"/>
      <c r="G196" s="51"/>
      <c r="H196" s="51"/>
      <c r="I196" s="81"/>
    </row>
    <row r="197" spans="1:11" ht="27.75" customHeight="1" x14ac:dyDescent="0.35">
      <c r="A197" s="425"/>
      <c r="B197" s="426"/>
      <c r="C197" s="427" t="s">
        <v>55</v>
      </c>
      <c r="D197" s="427"/>
      <c r="E197" s="58" t="s">
        <v>56</v>
      </c>
      <c r="F197" s="58"/>
      <c r="G197" s="428" t="s">
        <v>57</v>
      </c>
      <c r="H197" s="428"/>
      <c r="I197" s="429"/>
    </row>
    <row r="198" spans="1:11" ht="27.75" customHeight="1" x14ac:dyDescent="0.35">
      <c r="A198" s="410" t="s">
        <v>58</v>
      </c>
      <c r="B198" s="411"/>
      <c r="C198" s="412">
        <f>COUNTIF(C103:C146,"A")+COUNTIF(C153:C196,"A")</f>
        <v>23</v>
      </c>
      <c r="D198" s="412"/>
      <c r="E198" s="57">
        <f>COUNTIF(C103:C146,"V")+COUNTIF(C153:C196,"v")</f>
        <v>21</v>
      </c>
      <c r="F198" s="57"/>
      <c r="G198" s="413">
        <f>COUNTIF(C103:C146,"T")+COUNTIF(C103:C146,"R")+COUNTIF(C153:C196,"r")+COUNTIF(C153:C196,"t")</f>
        <v>1</v>
      </c>
      <c r="H198" s="413"/>
      <c r="I198" s="414"/>
    </row>
    <row r="199" spans="1:11" ht="27.75" customHeight="1" x14ac:dyDescent="0.35">
      <c r="A199" s="415" t="s">
        <v>59</v>
      </c>
      <c r="B199" s="416"/>
      <c r="C199" s="464">
        <v>60</v>
      </c>
      <c r="D199" s="465"/>
      <c r="E199" s="465"/>
      <c r="F199" s="465"/>
      <c r="G199" s="465"/>
      <c r="H199" s="465"/>
      <c r="I199" s="466"/>
    </row>
    <row r="201" spans="1:11" ht="33.950000000000003" customHeight="1" x14ac:dyDescent="0.25">
      <c r="A201" s="420" t="s">
        <v>155</v>
      </c>
      <c r="B201" s="421"/>
      <c r="C201" s="421"/>
      <c r="D201" s="421"/>
      <c r="E201" s="421"/>
      <c r="F201" s="421"/>
      <c r="G201" s="421"/>
      <c r="H201" s="421"/>
      <c r="I201" s="422"/>
      <c r="J201" s="44"/>
      <c r="K201" s="44"/>
    </row>
    <row r="202" spans="1:11" ht="33.950000000000003" customHeight="1" x14ac:dyDescent="0.25">
      <c r="A202" s="64" t="s">
        <v>29</v>
      </c>
      <c r="B202" s="65" t="s">
        <v>30</v>
      </c>
      <c r="C202" s="65" t="s">
        <v>31</v>
      </c>
      <c r="D202" s="65" t="s">
        <v>32</v>
      </c>
      <c r="E202" s="78" t="s">
        <v>90</v>
      </c>
      <c r="F202" s="78" t="s">
        <v>98</v>
      </c>
      <c r="G202" s="78" t="s">
        <v>91</v>
      </c>
      <c r="H202" s="78" t="s">
        <v>34</v>
      </c>
      <c r="I202" s="79" t="s">
        <v>92</v>
      </c>
      <c r="J202" s="44"/>
      <c r="K202" s="44"/>
    </row>
    <row r="203" spans="1:11" x14ac:dyDescent="0.25">
      <c r="A203" s="59" t="s">
        <v>35</v>
      </c>
      <c r="B203" s="60" t="s">
        <v>150</v>
      </c>
      <c r="C203" s="60" t="s">
        <v>67</v>
      </c>
      <c r="D203" s="61">
        <v>1350000</v>
      </c>
      <c r="E203" s="60" t="s">
        <v>93</v>
      </c>
      <c r="F203" s="60" t="s">
        <v>45</v>
      </c>
      <c r="G203" s="48">
        <v>44581</v>
      </c>
      <c r="H203" s="48">
        <v>44671</v>
      </c>
      <c r="I203" s="80">
        <f>H203-G203</f>
        <v>90</v>
      </c>
    </row>
    <row r="204" spans="1:11" x14ac:dyDescent="0.25">
      <c r="A204" s="54" t="s">
        <v>39</v>
      </c>
      <c r="B204" s="60" t="s">
        <v>150</v>
      </c>
      <c r="C204" s="49" t="s">
        <v>45</v>
      </c>
      <c r="D204" s="50">
        <v>420000</v>
      </c>
      <c r="E204" s="49" t="s">
        <v>93</v>
      </c>
      <c r="F204" s="49" t="s">
        <v>45</v>
      </c>
      <c r="G204" s="51">
        <v>44583</v>
      </c>
      <c r="H204" s="51"/>
      <c r="I204" s="81"/>
    </row>
    <row r="205" spans="1:11" x14ac:dyDescent="0.25">
      <c r="A205" s="52" t="s">
        <v>39</v>
      </c>
      <c r="B205" s="60" t="s">
        <v>150</v>
      </c>
      <c r="C205" s="46" t="s">
        <v>45</v>
      </c>
      <c r="D205" s="47">
        <v>395000</v>
      </c>
      <c r="E205" s="46" t="s">
        <v>93</v>
      </c>
      <c r="F205" s="46" t="s">
        <v>45</v>
      </c>
      <c r="G205" s="48">
        <v>44590</v>
      </c>
      <c r="H205" s="48">
        <v>44628</v>
      </c>
      <c r="I205" s="80">
        <f>H205-G205</f>
        <v>38</v>
      </c>
    </row>
    <row r="206" spans="1:11" x14ac:dyDescent="0.25">
      <c r="A206" s="54" t="s">
        <v>39</v>
      </c>
      <c r="B206" s="60" t="s">
        <v>150</v>
      </c>
      <c r="C206" s="49" t="s">
        <v>45</v>
      </c>
      <c r="D206" s="50">
        <v>1050000</v>
      </c>
      <c r="E206" s="49" t="s">
        <v>94</v>
      </c>
      <c r="F206" s="49" t="s">
        <v>97</v>
      </c>
      <c r="G206" s="51">
        <v>44614</v>
      </c>
      <c r="H206" s="51"/>
      <c r="I206" s="81"/>
    </row>
    <row r="207" spans="1:11" x14ac:dyDescent="0.25">
      <c r="A207" s="52" t="s">
        <v>39</v>
      </c>
      <c r="B207" s="60" t="s">
        <v>150</v>
      </c>
      <c r="C207" s="46" t="s">
        <v>67</v>
      </c>
      <c r="D207" s="47">
        <v>830000</v>
      </c>
      <c r="E207" s="46" t="s">
        <v>93</v>
      </c>
      <c r="F207" s="46" t="s">
        <v>45</v>
      </c>
      <c r="G207" s="48">
        <v>44617</v>
      </c>
      <c r="H207" s="48">
        <v>44636</v>
      </c>
      <c r="I207" s="80">
        <f t="shared" ref="I207:I219" si="2">H207-G207</f>
        <v>19</v>
      </c>
    </row>
    <row r="208" spans="1:11" x14ac:dyDescent="0.25">
      <c r="A208" s="54" t="s">
        <v>39</v>
      </c>
      <c r="B208" s="60" t="s">
        <v>150</v>
      </c>
      <c r="C208" s="49" t="s">
        <v>45</v>
      </c>
      <c r="D208" s="50">
        <v>340000</v>
      </c>
      <c r="E208" s="49" t="s">
        <v>93</v>
      </c>
      <c r="F208" s="49" t="s">
        <v>45</v>
      </c>
      <c r="G208" s="51">
        <v>44632</v>
      </c>
      <c r="H208" s="51">
        <v>44656</v>
      </c>
      <c r="I208" s="81">
        <f t="shared" si="2"/>
        <v>24</v>
      </c>
    </row>
    <row r="209" spans="1:9" x14ac:dyDescent="0.25">
      <c r="A209" s="52" t="s">
        <v>39</v>
      </c>
      <c r="B209" s="60" t="s">
        <v>150</v>
      </c>
      <c r="C209" s="46" t="s">
        <v>45</v>
      </c>
      <c r="D209" s="47">
        <v>290000</v>
      </c>
      <c r="E209" s="46" t="s">
        <v>93</v>
      </c>
      <c r="F209" s="46" t="s">
        <v>45</v>
      </c>
      <c r="G209" s="48">
        <v>44631</v>
      </c>
      <c r="H209" s="48">
        <v>44702</v>
      </c>
      <c r="I209" s="136">
        <f t="shared" si="2"/>
        <v>71</v>
      </c>
    </row>
    <row r="210" spans="1:9" x14ac:dyDescent="0.25">
      <c r="A210" s="54" t="s">
        <v>39</v>
      </c>
      <c r="B210" s="60" t="s">
        <v>150</v>
      </c>
      <c r="C210" s="49" t="s">
        <v>67</v>
      </c>
      <c r="D210" s="50">
        <v>1800000</v>
      </c>
      <c r="E210" s="49" t="s">
        <v>93</v>
      </c>
      <c r="F210" s="49" t="s">
        <v>45</v>
      </c>
      <c r="G210" s="51">
        <v>44637</v>
      </c>
      <c r="H210" s="51"/>
      <c r="I210" s="81"/>
    </row>
    <row r="211" spans="1:9" x14ac:dyDescent="0.25">
      <c r="A211" s="52" t="s">
        <v>39</v>
      </c>
      <c r="B211" s="60" t="s">
        <v>150</v>
      </c>
      <c r="C211" s="46" t="s">
        <v>67</v>
      </c>
      <c r="D211" s="47">
        <v>1150000</v>
      </c>
      <c r="E211" s="46" t="s">
        <v>67</v>
      </c>
      <c r="F211" s="46" t="s">
        <v>45</v>
      </c>
      <c r="G211" s="48">
        <v>44658</v>
      </c>
      <c r="H211" s="48"/>
      <c r="I211" s="80"/>
    </row>
    <row r="212" spans="1:9" x14ac:dyDescent="0.25">
      <c r="A212" s="54" t="s">
        <v>39</v>
      </c>
      <c r="B212" s="60" t="s">
        <v>150</v>
      </c>
      <c r="C212" s="49" t="s">
        <v>45</v>
      </c>
      <c r="D212" s="50">
        <v>495000</v>
      </c>
      <c r="E212" s="49" t="s">
        <v>93</v>
      </c>
      <c r="F212" s="49" t="s">
        <v>45</v>
      </c>
      <c r="G212" s="51">
        <v>44659</v>
      </c>
      <c r="H212" s="51"/>
      <c r="I212" s="81"/>
    </row>
    <row r="213" spans="1:9" x14ac:dyDescent="0.25">
      <c r="A213" s="52" t="s">
        <v>39</v>
      </c>
      <c r="B213" s="60" t="s">
        <v>150</v>
      </c>
      <c r="C213" s="46" t="s">
        <v>45</v>
      </c>
      <c r="D213" s="47">
        <v>385000</v>
      </c>
      <c r="E213" s="46" t="s">
        <v>93</v>
      </c>
      <c r="F213" s="46" t="s">
        <v>45</v>
      </c>
      <c r="G213" s="48">
        <v>44660</v>
      </c>
      <c r="H213" s="48"/>
      <c r="I213" s="80"/>
    </row>
    <row r="214" spans="1:9" x14ac:dyDescent="0.25">
      <c r="A214" s="54" t="s">
        <v>39</v>
      </c>
      <c r="B214" s="60" t="s">
        <v>150</v>
      </c>
      <c r="C214" s="49" t="s">
        <v>45</v>
      </c>
      <c r="D214" s="50">
        <v>470000</v>
      </c>
      <c r="E214" s="49" t="s">
        <v>93</v>
      </c>
      <c r="F214" s="49" t="s">
        <v>45</v>
      </c>
      <c r="G214" s="51">
        <v>44662</v>
      </c>
      <c r="H214" s="51"/>
      <c r="I214" s="81"/>
    </row>
    <row r="215" spans="1:9" x14ac:dyDescent="0.25">
      <c r="A215" s="52" t="s">
        <v>39</v>
      </c>
      <c r="B215" s="60" t="s">
        <v>150</v>
      </c>
      <c r="C215" s="46" t="s">
        <v>45</v>
      </c>
      <c r="D215" s="47">
        <v>250000</v>
      </c>
      <c r="E215" s="46" t="s">
        <v>93</v>
      </c>
      <c r="F215" s="46" t="s">
        <v>45</v>
      </c>
      <c r="G215" s="48">
        <v>44663</v>
      </c>
      <c r="H215" s="48">
        <v>44880</v>
      </c>
      <c r="I215" s="136">
        <f t="shared" si="2"/>
        <v>217</v>
      </c>
    </row>
    <row r="216" spans="1:9" x14ac:dyDescent="0.25">
      <c r="A216" s="54" t="s">
        <v>39</v>
      </c>
      <c r="B216" s="60" t="s">
        <v>150</v>
      </c>
      <c r="C216" s="49" t="s">
        <v>45</v>
      </c>
      <c r="D216" s="50">
        <v>590000</v>
      </c>
      <c r="E216" s="49" t="s">
        <v>93</v>
      </c>
      <c r="F216" s="49" t="s">
        <v>45</v>
      </c>
      <c r="G216" s="51">
        <v>44642</v>
      </c>
      <c r="H216" s="51"/>
      <c r="I216" s="81"/>
    </row>
    <row r="217" spans="1:9" x14ac:dyDescent="0.25">
      <c r="A217" s="52" t="s">
        <v>39</v>
      </c>
      <c r="B217" s="60" t="s">
        <v>150</v>
      </c>
      <c r="C217" s="46" t="s">
        <v>67</v>
      </c>
      <c r="D217" s="47">
        <v>2700000</v>
      </c>
      <c r="E217" s="46" t="s">
        <v>93</v>
      </c>
      <c r="F217" s="46" t="s">
        <v>45</v>
      </c>
      <c r="G217" s="48">
        <v>44664</v>
      </c>
      <c r="H217" s="48"/>
      <c r="I217" s="80"/>
    </row>
    <row r="218" spans="1:9" x14ac:dyDescent="0.25">
      <c r="A218" s="54" t="s">
        <v>35</v>
      </c>
      <c r="B218" s="60" t="s">
        <v>150</v>
      </c>
      <c r="C218" s="49" t="s">
        <v>45</v>
      </c>
      <c r="D218" s="50">
        <v>450000</v>
      </c>
      <c r="E218" s="49" t="s">
        <v>93</v>
      </c>
      <c r="F218" s="49" t="s">
        <v>45</v>
      </c>
      <c r="G218" s="51">
        <v>44670</v>
      </c>
      <c r="H218" s="51">
        <v>44705</v>
      </c>
      <c r="I218" s="81">
        <f t="shared" si="2"/>
        <v>35</v>
      </c>
    </row>
    <row r="219" spans="1:9" x14ac:dyDescent="0.25">
      <c r="A219" s="52" t="s">
        <v>39</v>
      </c>
      <c r="B219" s="60" t="s">
        <v>150</v>
      </c>
      <c r="C219" s="46" t="s">
        <v>45</v>
      </c>
      <c r="D219" s="47">
        <v>170000</v>
      </c>
      <c r="E219" s="46" t="s">
        <v>93</v>
      </c>
      <c r="F219" s="46" t="s">
        <v>45</v>
      </c>
      <c r="G219" s="48">
        <v>44679</v>
      </c>
      <c r="H219" s="48">
        <v>44706</v>
      </c>
      <c r="I219" s="136">
        <f t="shared" si="2"/>
        <v>27</v>
      </c>
    </row>
    <row r="220" spans="1:9" x14ac:dyDescent="0.25">
      <c r="A220" s="54" t="s">
        <v>35</v>
      </c>
      <c r="B220" s="60" t="s">
        <v>150</v>
      </c>
      <c r="C220" s="49" t="s">
        <v>45</v>
      </c>
      <c r="D220" s="50">
        <v>595000</v>
      </c>
      <c r="E220" s="49" t="s">
        <v>93</v>
      </c>
      <c r="F220" s="49" t="s">
        <v>45</v>
      </c>
      <c r="G220" s="51">
        <v>44698</v>
      </c>
      <c r="H220" s="51"/>
      <c r="I220" s="81"/>
    </row>
    <row r="221" spans="1:9" x14ac:dyDescent="0.25">
      <c r="A221" s="52" t="s">
        <v>35</v>
      </c>
      <c r="B221" s="60" t="s">
        <v>150</v>
      </c>
      <c r="C221" s="46" t="s">
        <v>67</v>
      </c>
      <c r="D221" s="47">
        <v>1350000</v>
      </c>
      <c r="E221" s="46" t="s">
        <v>93</v>
      </c>
      <c r="F221" s="46" t="s">
        <v>45</v>
      </c>
      <c r="G221" s="48">
        <v>44730</v>
      </c>
      <c r="H221" s="48"/>
      <c r="I221" s="80"/>
    </row>
    <row r="222" spans="1:9" x14ac:dyDescent="0.25">
      <c r="A222" s="54" t="s">
        <v>39</v>
      </c>
      <c r="B222" s="60" t="s">
        <v>150</v>
      </c>
      <c r="C222" s="49" t="s">
        <v>45</v>
      </c>
      <c r="D222" s="50">
        <v>310000</v>
      </c>
      <c r="E222" s="49" t="s">
        <v>93</v>
      </c>
      <c r="F222" s="49" t="s">
        <v>45</v>
      </c>
      <c r="G222" s="51">
        <v>44733</v>
      </c>
      <c r="H222" s="51"/>
      <c r="I222" s="81"/>
    </row>
    <row r="223" spans="1:9" x14ac:dyDescent="0.25">
      <c r="A223" s="52" t="s">
        <v>39</v>
      </c>
      <c r="B223" s="60" t="s">
        <v>150</v>
      </c>
      <c r="C223" s="46" t="s">
        <v>45</v>
      </c>
      <c r="D223" s="47">
        <v>650000</v>
      </c>
      <c r="E223" s="46" t="s">
        <v>94</v>
      </c>
      <c r="F223" s="46" t="s">
        <v>45</v>
      </c>
      <c r="G223" s="48">
        <v>44733</v>
      </c>
      <c r="H223" s="48"/>
      <c r="I223" s="80"/>
    </row>
    <row r="224" spans="1:9" x14ac:dyDescent="0.25">
      <c r="A224" s="54" t="s">
        <v>39</v>
      </c>
      <c r="B224" s="60" t="s">
        <v>150</v>
      </c>
      <c r="C224" s="49" t="s">
        <v>67</v>
      </c>
      <c r="D224" s="50">
        <v>2200000</v>
      </c>
      <c r="E224" s="49" t="s">
        <v>93</v>
      </c>
      <c r="F224" s="49" t="s">
        <v>45</v>
      </c>
      <c r="G224" s="51">
        <v>44748</v>
      </c>
      <c r="H224" s="51"/>
      <c r="I224" s="81"/>
    </row>
    <row r="225" spans="1:9" x14ac:dyDescent="0.25">
      <c r="A225" s="52" t="s">
        <v>39</v>
      </c>
      <c r="B225" s="60" t="s">
        <v>150</v>
      </c>
      <c r="C225" s="46" t="s">
        <v>67</v>
      </c>
      <c r="D225" s="47">
        <v>1800000</v>
      </c>
      <c r="E225" s="46" t="s">
        <v>93</v>
      </c>
      <c r="F225" s="46" t="s">
        <v>45</v>
      </c>
      <c r="G225" s="48">
        <v>44768</v>
      </c>
      <c r="H225" s="48"/>
      <c r="I225" s="80"/>
    </row>
    <row r="226" spans="1:9" x14ac:dyDescent="0.25">
      <c r="A226" s="54" t="s">
        <v>39</v>
      </c>
      <c r="B226" s="60" t="s">
        <v>150</v>
      </c>
      <c r="C226" s="49" t="s">
        <v>67</v>
      </c>
      <c r="D226" s="50">
        <v>420000</v>
      </c>
      <c r="E226" s="49" t="s">
        <v>93</v>
      </c>
      <c r="F226" s="49" t="s">
        <v>45</v>
      </c>
      <c r="G226" s="51">
        <v>44776</v>
      </c>
      <c r="H226" s="51"/>
      <c r="I226" s="81"/>
    </row>
    <row r="227" spans="1:9" x14ac:dyDescent="0.25">
      <c r="A227" s="52" t="s">
        <v>39</v>
      </c>
      <c r="B227" s="60" t="s">
        <v>150</v>
      </c>
      <c r="C227" s="46" t="s">
        <v>67</v>
      </c>
      <c r="D227" s="47">
        <v>420000</v>
      </c>
      <c r="E227" s="46" t="s">
        <v>93</v>
      </c>
      <c r="F227" s="46" t="s">
        <v>45</v>
      </c>
      <c r="G227" s="48">
        <v>44798</v>
      </c>
      <c r="H227" s="48"/>
      <c r="I227" s="80"/>
    </row>
    <row r="228" spans="1:9" x14ac:dyDescent="0.25">
      <c r="A228" s="54" t="s">
        <v>39</v>
      </c>
      <c r="B228" s="60" t="s">
        <v>150</v>
      </c>
      <c r="C228" s="49" t="s">
        <v>95</v>
      </c>
      <c r="D228" s="50">
        <v>249000</v>
      </c>
      <c r="E228" s="49" t="s">
        <v>93</v>
      </c>
      <c r="F228" s="49" t="s">
        <v>45</v>
      </c>
      <c r="G228" s="51">
        <v>44811</v>
      </c>
      <c r="H228" s="51">
        <v>44830</v>
      </c>
      <c r="I228" s="81">
        <f>H228-G228</f>
        <v>19</v>
      </c>
    </row>
    <row r="229" spans="1:9" x14ac:dyDescent="0.25">
      <c r="A229" s="52" t="s">
        <v>39</v>
      </c>
      <c r="B229" s="60" t="s">
        <v>150</v>
      </c>
      <c r="C229" s="46" t="s">
        <v>45</v>
      </c>
      <c r="D229" s="47">
        <v>1050000</v>
      </c>
      <c r="E229" s="46" t="s">
        <v>93</v>
      </c>
      <c r="F229" s="46" t="s">
        <v>45</v>
      </c>
      <c r="G229" s="48">
        <v>44826</v>
      </c>
      <c r="H229" s="48"/>
      <c r="I229" s="80"/>
    </row>
    <row r="230" spans="1:9" x14ac:dyDescent="0.25">
      <c r="A230" s="138" t="s">
        <v>35</v>
      </c>
      <c r="B230" s="60" t="s">
        <v>150</v>
      </c>
      <c r="C230" s="139"/>
      <c r="D230" s="140">
        <v>560000</v>
      </c>
      <c r="E230" s="139" t="s">
        <v>93</v>
      </c>
      <c r="F230" s="139" t="s">
        <v>45</v>
      </c>
      <c r="G230" s="141">
        <v>44827</v>
      </c>
      <c r="H230" s="51"/>
      <c r="I230" s="81"/>
    </row>
    <row r="231" spans="1:9" x14ac:dyDescent="0.25">
      <c r="A231" s="52" t="s">
        <v>35</v>
      </c>
      <c r="B231" s="60" t="s">
        <v>150</v>
      </c>
      <c r="C231" s="46" t="s">
        <v>67</v>
      </c>
      <c r="D231" s="47">
        <v>1890000</v>
      </c>
      <c r="E231" s="46" t="s">
        <v>93</v>
      </c>
      <c r="F231" s="46" t="s">
        <v>45</v>
      </c>
      <c r="G231" s="48">
        <v>44835</v>
      </c>
      <c r="H231" s="48"/>
      <c r="I231" s="80"/>
    </row>
    <row r="232" spans="1:9" x14ac:dyDescent="0.25">
      <c r="A232" s="54" t="s">
        <v>69</v>
      </c>
      <c r="B232" s="60" t="s">
        <v>150</v>
      </c>
      <c r="C232" s="49" t="s">
        <v>45</v>
      </c>
      <c r="D232" s="50">
        <v>350000</v>
      </c>
      <c r="E232" s="49" t="s">
        <v>93</v>
      </c>
      <c r="F232" s="49" t="s">
        <v>45</v>
      </c>
      <c r="G232" s="51">
        <v>44835</v>
      </c>
      <c r="H232" s="51">
        <v>44907</v>
      </c>
      <c r="I232" s="81">
        <f>H232-G232</f>
        <v>72</v>
      </c>
    </row>
    <row r="233" spans="1:9" x14ac:dyDescent="0.25">
      <c r="A233" s="52" t="s">
        <v>39</v>
      </c>
      <c r="B233" s="60" t="s">
        <v>150</v>
      </c>
      <c r="C233" s="46" t="s">
        <v>67</v>
      </c>
      <c r="D233" s="47"/>
      <c r="E233" s="46" t="s">
        <v>93</v>
      </c>
      <c r="F233" s="46" t="s">
        <v>45</v>
      </c>
      <c r="G233" s="48">
        <v>44854</v>
      </c>
      <c r="H233" s="48">
        <v>45261</v>
      </c>
      <c r="I233" s="80"/>
    </row>
    <row r="234" spans="1:9" x14ac:dyDescent="0.25">
      <c r="A234" s="54" t="s">
        <v>39</v>
      </c>
      <c r="B234" s="60" t="s">
        <v>150</v>
      </c>
      <c r="C234" s="49" t="s">
        <v>45</v>
      </c>
      <c r="D234" s="50">
        <v>300000</v>
      </c>
      <c r="E234" s="49" t="s">
        <v>93</v>
      </c>
      <c r="F234" s="49" t="s">
        <v>45</v>
      </c>
      <c r="G234" s="51">
        <v>44868</v>
      </c>
      <c r="H234" s="51">
        <v>44895</v>
      </c>
      <c r="I234" s="81">
        <f>H234-G234</f>
        <v>27</v>
      </c>
    </row>
    <row r="235" spans="1:9" x14ac:dyDescent="0.25">
      <c r="A235" s="52" t="s">
        <v>39</v>
      </c>
      <c r="B235" s="60" t="s">
        <v>150</v>
      </c>
      <c r="C235" s="46" t="s">
        <v>45</v>
      </c>
      <c r="D235" s="47">
        <v>890000</v>
      </c>
      <c r="E235" s="46" t="s">
        <v>93</v>
      </c>
      <c r="F235" s="46" t="s">
        <v>45</v>
      </c>
      <c r="G235" s="48">
        <v>44852</v>
      </c>
      <c r="H235" s="48"/>
      <c r="I235" s="136"/>
    </row>
    <row r="236" spans="1:9" s="143" customFormat="1" x14ac:dyDescent="0.25">
      <c r="A236" s="138" t="s">
        <v>39</v>
      </c>
      <c r="B236" s="60" t="s">
        <v>150</v>
      </c>
      <c r="C236" s="139"/>
      <c r="D236" s="140">
        <v>820000</v>
      </c>
      <c r="E236" s="139" t="s">
        <v>93</v>
      </c>
      <c r="F236" s="139" t="s">
        <v>45</v>
      </c>
      <c r="G236" s="141" t="s">
        <v>141</v>
      </c>
      <c r="H236" s="141"/>
      <c r="I236" s="81"/>
    </row>
    <row r="237" spans="1:9" x14ac:dyDescent="0.25">
      <c r="A237" s="52" t="s">
        <v>35</v>
      </c>
      <c r="B237" s="60" t="s">
        <v>150</v>
      </c>
      <c r="C237" s="46" t="s">
        <v>45</v>
      </c>
      <c r="D237" s="47">
        <v>280000</v>
      </c>
      <c r="E237" s="46" t="s">
        <v>93</v>
      </c>
      <c r="F237" s="46" t="s">
        <v>45</v>
      </c>
      <c r="G237" s="48">
        <v>44889</v>
      </c>
      <c r="H237" s="48">
        <v>44969</v>
      </c>
      <c r="I237" s="136">
        <v>49</v>
      </c>
    </row>
    <row r="238" spans="1:9" x14ac:dyDescent="0.25">
      <c r="A238" s="54" t="s">
        <v>35</v>
      </c>
      <c r="B238" s="60" t="s">
        <v>150</v>
      </c>
      <c r="C238" s="49" t="s">
        <v>94</v>
      </c>
      <c r="D238" s="50">
        <v>1250000</v>
      </c>
      <c r="E238" s="49" t="s">
        <v>94</v>
      </c>
      <c r="F238" s="49" t="s">
        <v>45</v>
      </c>
      <c r="G238" s="51">
        <v>44896</v>
      </c>
      <c r="H238" s="51"/>
      <c r="I238" s="81"/>
    </row>
    <row r="239" spans="1:9" x14ac:dyDescent="0.25">
      <c r="A239" s="52" t="s">
        <v>39</v>
      </c>
      <c r="B239" s="60" t="s">
        <v>150</v>
      </c>
      <c r="C239" s="46" t="s">
        <v>67</v>
      </c>
      <c r="D239" s="47"/>
      <c r="E239" s="46" t="s">
        <v>67</v>
      </c>
      <c r="F239" s="46" t="s">
        <v>45</v>
      </c>
      <c r="G239" s="48">
        <v>44914</v>
      </c>
      <c r="H239" s="48"/>
      <c r="I239" s="80"/>
    </row>
    <row r="240" spans="1:9" x14ac:dyDescent="0.25">
      <c r="A240" s="54"/>
      <c r="B240" s="60"/>
      <c r="C240" s="49"/>
      <c r="D240" s="50"/>
      <c r="E240" s="49"/>
      <c r="F240" s="49"/>
      <c r="G240" s="51"/>
      <c r="H240" s="51"/>
      <c r="I240" s="81"/>
    </row>
    <row r="241" spans="1:15" x14ac:dyDescent="0.25">
      <c r="A241" s="52"/>
      <c r="B241" s="46"/>
      <c r="C241" s="46"/>
      <c r="D241" s="47"/>
      <c r="E241" s="46"/>
      <c r="F241" s="46"/>
      <c r="G241" s="48"/>
      <c r="H241" s="48"/>
      <c r="I241" s="80"/>
    </row>
    <row r="242" spans="1:15" x14ac:dyDescent="0.25">
      <c r="A242" s="54"/>
      <c r="B242" s="49"/>
      <c r="C242" s="49"/>
      <c r="D242" s="50"/>
      <c r="E242" s="49"/>
      <c r="F242" s="49"/>
      <c r="G242" s="51"/>
      <c r="H242" s="51"/>
      <c r="I242" s="81"/>
    </row>
    <row r="243" spans="1:15" x14ac:dyDescent="0.25">
      <c r="A243" s="52"/>
      <c r="B243" s="46"/>
      <c r="C243" s="46"/>
      <c r="D243" s="47"/>
      <c r="E243" s="46"/>
      <c r="F243" s="46"/>
      <c r="G243" s="48"/>
      <c r="H243" s="48"/>
      <c r="I243" s="80"/>
    </row>
    <row r="244" spans="1:15" x14ac:dyDescent="0.25">
      <c r="A244" s="54"/>
      <c r="B244" s="49"/>
      <c r="C244" s="49"/>
      <c r="D244" s="50"/>
      <c r="E244" s="49"/>
      <c r="F244" s="49"/>
      <c r="G244" s="51"/>
      <c r="H244" s="51"/>
      <c r="I244" s="81"/>
    </row>
    <row r="245" spans="1:15" x14ac:dyDescent="0.25">
      <c r="A245" s="52"/>
      <c r="B245" s="46"/>
      <c r="C245" s="46"/>
      <c r="D245" s="47"/>
      <c r="E245" s="46"/>
      <c r="F245" s="46"/>
      <c r="G245" s="48"/>
      <c r="H245" s="48"/>
      <c r="I245" s="80"/>
    </row>
    <row r="246" spans="1:15" x14ac:dyDescent="0.25">
      <c r="A246" s="54"/>
      <c r="B246" s="49"/>
      <c r="C246" s="49"/>
      <c r="D246" s="50"/>
      <c r="E246" s="49"/>
      <c r="F246" s="49"/>
      <c r="G246" s="51"/>
      <c r="H246" s="51"/>
      <c r="I246" s="81"/>
    </row>
    <row r="247" spans="1:15" ht="27.75" customHeight="1" x14ac:dyDescent="0.35">
      <c r="A247" s="425"/>
      <c r="B247" s="426"/>
      <c r="C247" s="135" t="s">
        <v>55</v>
      </c>
      <c r="D247" s="135"/>
      <c r="E247" s="459" t="s">
        <v>56</v>
      </c>
      <c r="F247" s="460"/>
      <c r="G247" s="451" t="s">
        <v>57</v>
      </c>
      <c r="H247" s="452"/>
      <c r="I247" s="453"/>
    </row>
    <row r="248" spans="1:15" ht="27.75" customHeight="1" x14ac:dyDescent="0.35">
      <c r="A248" s="410" t="s">
        <v>58</v>
      </c>
      <c r="B248" s="411"/>
      <c r="C248" s="435">
        <f>COUNTIF(C203:C246,"A")</f>
        <v>20</v>
      </c>
      <c r="D248" s="436"/>
      <c r="E248" s="457">
        <f>COUNTIF(C203:C246,"V")</f>
        <v>13</v>
      </c>
      <c r="F248" s="458"/>
      <c r="G248" s="437">
        <f>COUNTIF(C203:C246,"T")+COUNTIF(C203:C246,"R")</f>
        <v>1</v>
      </c>
      <c r="H248" s="438"/>
      <c r="I248" s="439"/>
    </row>
    <row r="249" spans="1:15" ht="27.75" customHeight="1" x14ac:dyDescent="0.45">
      <c r="A249" s="415" t="s">
        <v>59</v>
      </c>
      <c r="B249" s="416"/>
      <c r="C249" s="467" t="s">
        <v>140</v>
      </c>
      <c r="D249" s="468"/>
      <c r="E249" s="468"/>
      <c r="F249" s="468"/>
      <c r="G249" s="468"/>
      <c r="H249" s="468"/>
      <c r="I249" s="469"/>
    </row>
    <row r="251" spans="1:15" ht="33.950000000000003" customHeight="1" x14ac:dyDescent="0.25">
      <c r="A251" s="420" t="s">
        <v>156</v>
      </c>
      <c r="B251" s="421"/>
      <c r="C251" s="421"/>
      <c r="D251" s="421"/>
      <c r="E251" s="421"/>
      <c r="F251" s="421"/>
      <c r="G251" s="421"/>
      <c r="H251" s="421"/>
      <c r="I251" s="422"/>
      <c r="J251" s="44"/>
      <c r="K251" s="44"/>
    </row>
    <row r="252" spans="1:15" ht="33.950000000000003" customHeight="1" x14ac:dyDescent="0.25">
      <c r="A252" s="64" t="s">
        <v>29</v>
      </c>
      <c r="B252" s="65" t="s">
        <v>30</v>
      </c>
      <c r="C252" s="65" t="s">
        <v>31</v>
      </c>
      <c r="D252" s="65" t="s">
        <v>32</v>
      </c>
      <c r="E252" s="65" t="s">
        <v>90</v>
      </c>
      <c r="F252" s="65"/>
      <c r="G252" s="78" t="s">
        <v>91</v>
      </c>
      <c r="H252" s="78" t="s">
        <v>34</v>
      </c>
      <c r="I252" s="79" t="s">
        <v>92</v>
      </c>
      <c r="J252" s="44"/>
      <c r="K252" s="44"/>
    </row>
    <row r="253" spans="1:15" x14ac:dyDescent="0.25">
      <c r="A253" s="59" t="s">
        <v>69</v>
      </c>
      <c r="B253" s="60" t="s">
        <v>150</v>
      </c>
      <c r="C253" s="60"/>
      <c r="D253" s="61"/>
      <c r="E253" s="60" t="s">
        <v>93</v>
      </c>
      <c r="F253" s="60" t="s">
        <v>45</v>
      </c>
      <c r="G253" s="48">
        <v>44936</v>
      </c>
      <c r="H253" s="48">
        <v>45063</v>
      </c>
      <c r="I253" s="136">
        <f>H253-G253</f>
        <v>127</v>
      </c>
      <c r="O253" s="61"/>
    </row>
    <row r="254" spans="1:15" x14ac:dyDescent="0.25">
      <c r="A254" s="54" t="s">
        <v>69</v>
      </c>
      <c r="B254" s="60" t="s">
        <v>150</v>
      </c>
      <c r="C254" s="49" t="s">
        <v>67</v>
      </c>
      <c r="D254" s="50">
        <v>650000</v>
      </c>
      <c r="E254" s="49" t="s">
        <v>93</v>
      </c>
      <c r="F254" s="49" t="s">
        <v>45</v>
      </c>
      <c r="G254" s="51">
        <v>44943</v>
      </c>
      <c r="H254" s="51"/>
      <c r="I254" s="81"/>
      <c r="O254" s="47"/>
    </row>
    <row r="255" spans="1:15" x14ac:dyDescent="0.25">
      <c r="A255" s="52" t="s">
        <v>35</v>
      </c>
      <c r="B255" s="60" t="s">
        <v>150</v>
      </c>
      <c r="C255" s="46" t="s">
        <v>67</v>
      </c>
      <c r="D255" s="47">
        <v>4500000</v>
      </c>
      <c r="E255" s="46" t="s">
        <v>93</v>
      </c>
      <c r="F255" s="46" t="s">
        <v>45</v>
      </c>
      <c r="G255" s="48">
        <v>44942</v>
      </c>
      <c r="H255" s="48"/>
      <c r="I255" s="80"/>
      <c r="O255" s="47"/>
    </row>
    <row r="256" spans="1:15" x14ac:dyDescent="0.25">
      <c r="A256" s="54" t="s">
        <v>96</v>
      </c>
      <c r="B256" s="60" t="s">
        <v>150</v>
      </c>
      <c r="C256" s="49" t="s">
        <v>67</v>
      </c>
      <c r="D256" s="50">
        <v>2950000</v>
      </c>
      <c r="E256" s="49" t="s">
        <v>67</v>
      </c>
      <c r="F256" s="49" t="s">
        <v>45</v>
      </c>
      <c r="G256" s="51">
        <v>44949</v>
      </c>
      <c r="H256" s="51"/>
      <c r="I256" s="81"/>
      <c r="N256" s="152"/>
      <c r="O256" s="47"/>
    </row>
    <row r="257" spans="1:15" x14ac:dyDescent="0.25">
      <c r="A257" s="52" t="s">
        <v>35</v>
      </c>
      <c r="B257" s="60" t="s">
        <v>150</v>
      </c>
      <c r="C257" s="46" t="s">
        <v>67</v>
      </c>
      <c r="D257" s="47">
        <v>3100000</v>
      </c>
      <c r="E257" s="46" t="s">
        <v>93</v>
      </c>
      <c r="F257" s="46" t="s">
        <v>45</v>
      </c>
      <c r="G257" s="48">
        <v>44954</v>
      </c>
      <c r="H257" s="48"/>
      <c r="I257" s="80"/>
      <c r="O257" s="47"/>
    </row>
    <row r="258" spans="1:15" x14ac:dyDescent="0.25">
      <c r="A258" s="54" t="s">
        <v>39</v>
      </c>
      <c r="B258" s="60" t="s">
        <v>150</v>
      </c>
      <c r="C258" s="49"/>
      <c r="D258" s="50"/>
      <c r="E258" s="49" t="s">
        <v>93</v>
      </c>
      <c r="F258" s="49" t="s">
        <v>45</v>
      </c>
      <c r="G258" s="51">
        <v>44954</v>
      </c>
      <c r="H258" s="51">
        <v>45134</v>
      </c>
      <c r="I258" s="81">
        <f>H258-G258</f>
        <v>180</v>
      </c>
    </row>
    <row r="259" spans="1:15" x14ac:dyDescent="0.25">
      <c r="A259" s="52" t="s">
        <v>39</v>
      </c>
      <c r="B259" s="60" t="s">
        <v>150</v>
      </c>
      <c r="C259" s="46"/>
      <c r="D259" s="47"/>
      <c r="E259" s="46" t="s">
        <v>93</v>
      </c>
      <c r="F259" s="46" t="s">
        <v>45</v>
      </c>
      <c r="G259" s="48">
        <v>44959</v>
      </c>
      <c r="H259" s="48">
        <v>45055</v>
      </c>
      <c r="I259" s="136">
        <f>H259-G259</f>
        <v>96</v>
      </c>
    </row>
    <row r="260" spans="1:15" x14ac:dyDescent="0.25">
      <c r="A260" s="54" t="s">
        <v>39</v>
      </c>
      <c r="B260" s="60" t="s">
        <v>150</v>
      </c>
      <c r="C260" s="49" t="s">
        <v>67</v>
      </c>
      <c r="D260" s="50">
        <v>3900000</v>
      </c>
      <c r="E260" s="49" t="s">
        <v>93</v>
      </c>
      <c r="F260" s="49" t="s">
        <v>45</v>
      </c>
      <c r="G260" s="51">
        <v>44982</v>
      </c>
      <c r="H260" s="51"/>
      <c r="I260" s="81"/>
    </row>
    <row r="261" spans="1:15" x14ac:dyDescent="0.25">
      <c r="A261" s="52" t="s">
        <v>35</v>
      </c>
      <c r="B261" s="60" t="s">
        <v>150</v>
      </c>
      <c r="C261" s="46"/>
      <c r="D261" s="47"/>
      <c r="E261" s="46" t="s">
        <v>93</v>
      </c>
      <c r="F261" s="46" t="s">
        <v>45</v>
      </c>
      <c r="G261" s="48">
        <v>44975</v>
      </c>
      <c r="H261" s="48">
        <v>45015</v>
      </c>
      <c r="I261" s="136">
        <f>H261-G261</f>
        <v>40</v>
      </c>
    </row>
    <row r="262" spans="1:15" x14ac:dyDescent="0.25">
      <c r="A262" s="54" t="s">
        <v>39</v>
      </c>
      <c r="B262" s="60" t="s">
        <v>150</v>
      </c>
      <c r="C262" s="49" t="s">
        <v>45</v>
      </c>
      <c r="D262" s="50">
        <v>365000</v>
      </c>
      <c r="E262" s="49" t="s">
        <v>93</v>
      </c>
      <c r="F262" s="49" t="s">
        <v>45</v>
      </c>
      <c r="G262" s="51">
        <v>44984</v>
      </c>
      <c r="H262" s="51"/>
      <c r="I262" s="81"/>
    </row>
    <row r="263" spans="1:15" x14ac:dyDescent="0.25">
      <c r="A263" s="52" t="s">
        <v>39</v>
      </c>
      <c r="B263" s="60" t="s">
        <v>150</v>
      </c>
      <c r="C263" s="46"/>
      <c r="D263" s="47"/>
      <c r="E263" s="46" t="s">
        <v>93</v>
      </c>
      <c r="F263" s="46" t="s">
        <v>45</v>
      </c>
      <c r="G263" s="48">
        <v>44986</v>
      </c>
      <c r="H263" s="48">
        <v>44991</v>
      </c>
      <c r="I263" s="136">
        <f>H263-G263</f>
        <v>5</v>
      </c>
    </row>
    <row r="264" spans="1:15" x14ac:dyDescent="0.25">
      <c r="A264" s="54" t="s">
        <v>39</v>
      </c>
      <c r="B264" s="60" t="s">
        <v>150</v>
      </c>
      <c r="C264" s="49" t="s">
        <v>45</v>
      </c>
      <c r="D264" s="50">
        <v>800000</v>
      </c>
      <c r="E264" s="49" t="s">
        <v>93</v>
      </c>
      <c r="F264" s="49" t="s">
        <v>45</v>
      </c>
      <c r="G264" s="51">
        <v>44991</v>
      </c>
      <c r="H264" s="51"/>
      <c r="I264" s="81"/>
    </row>
    <row r="265" spans="1:15" x14ac:dyDescent="0.25">
      <c r="A265" s="52"/>
      <c r="B265" s="60" t="s">
        <v>150</v>
      </c>
      <c r="C265" s="46"/>
      <c r="D265" s="47"/>
      <c r="E265" s="46"/>
      <c r="F265" s="46"/>
      <c r="G265" s="48"/>
      <c r="H265" s="48"/>
      <c r="I265" s="80"/>
    </row>
    <row r="266" spans="1:15" x14ac:dyDescent="0.25">
      <c r="A266" s="54" t="s">
        <v>39</v>
      </c>
      <c r="B266" s="60" t="s">
        <v>150</v>
      </c>
      <c r="C266" s="49"/>
      <c r="D266" s="50">
        <v>690000</v>
      </c>
      <c r="E266" s="49" t="s">
        <v>94</v>
      </c>
      <c r="F266" s="49" t="s">
        <v>45</v>
      </c>
      <c r="G266" s="51">
        <v>44999</v>
      </c>
      <c r="H266" s="51">
        <v>45134</v>
      </c>
      <c r="I266" s="81">
        <f>H266-G266</f>
        <v>135</v>
      </c>
    </row>
    <row r="267" spans="1:15" x14ac:dyDescent="0.25">
      <c r="A267" s="52" t="s">
        <v>39</v>
      </c>
      <c r="B267" s="60" t="s">
        <v>150</v>
      </c>
      <c r="C267" s="46"/>
      <c r="D267" s="47"/>
      <c r="E267" s="46" t="s">
        <v>93</v>
      </c>
      <c r="F267" s="46" t="s">
        <v>45</v>
      </c>
      <c r="G267" s="48">
        <v>44993</v>
      </c>
      <c r="H267" s="48"/>
      <c r="I267" s="80" t="s">
        <v>146</v>
      </c>
    </row>
    <row r="268" spans="1:15" x14ac:dyDescent="0.25">
      <c r="A268" s="54" t="s">
        <v>39</v>
      </c>
      <c r="B268" s="60" t="s">
        <v>150</v>
      </c>
      <c r="C268" s="49" t="s">
        <v>45</v>
      </c>
      <c r="D268" s="50">
        <v>710000</v>
      </c>
      <c r="E268" s="49" t="s">
        <v>93</v>
      </c>
      <c r="F268" s="49" t="s">
        <v>45</v>
      </c>
      <c r="G268" s="51">
        <v>45008</v>
      </c>
      <c r="H268" s="51"/>
      <c r="I268" s="81"/>
    </row>
    <row r="269" spans="1:15" x14ac:dyDescent="0.25">
      <c r="A269" s="52" t="s">
        <v>35</v>
      </c>
      <c r="B269" s="60" t="s">
        <v>150</v>
      </c>
      <c r="C269" s="46"/>
      <c r="D269" s="47"/>
      <c r="E269" s="46" t="s">
        <v>93</v>
      </c>
      <c r="F269" s="46" t="s">
        <v>45</v>
      </c>
      <c r="G269" s="48">
        <v>45019</v>
      </c>
      <c r="H269" s="48">
        <v>45126</v>
      </c>
      <c r="I269" s="136">
        <f>H269-G269</f>
        <v>107</v>
      </c>
    </row>
    <row r="270" spans="1:15" x14ac:dyDescent="0.25">
      <c r="A270" s="54" t="s">
        <v>39</v>
      </c>
      <c r="B270" s="60" t="s">
        <v>150</v>
      </c>
      <c r="C270" s="49" t="s">
        <v>67</v>
      </c>
      <c r="D270" s="50">
        <v>3200000</v>
      </c>
      <c r="E270" s="49" t="s">
        <v>67</v>
      </c>
      <c r="F270" s="49" t="s">
        <v>45</v>
      </c>
      <c r="G270" s="51">
        <v>45020</v>
      </c>
      <c r="H270" s="51"/>
      <c r="I270" s="81"/>
      <c r="O270" s="47"/>
    </row>
    <row r="271" spans="1:15" x14ac:dyDescent="0.25">
      <c r="A271" s="52" t="s">
        <v>39</v>
      </c>
      <c r="B271" s="60" t="s">
        <v>150</v>
      </c>
      <c r="C271" s="46" t="s">
        <v>67</v>
      </c>
      <c r="D271" s="47">
        <v>3500000</v>
      </c>
      <c r="E271" s="46" t="s">
        <v>93</v>
      </c>
      <c r="F271" s="46" t="s">
        <v>45</v>
      </c>
      <c r="G271" s="48">
        <v>45044</v>
      </c>
      <c r="H271" s="48"/>
      <c r="I271" s="80"/>
      <c r="O271" s="151"/>
    </row>
    <row r="272" spans="1:15" x14ac:dyDescent="0.25">
      <c r="A272" s="54" t="s">
        <v>39</v>
      </c>
      <c r="B272" s="60" t="s">
        <v>150</v>
      </c>
      <c r="C272" s="49" t="s">
        <v>67</v>
      </c>
      <c r="D272" s="50">
        <v>627000</v>
      </c>
      <c r="E272" s="49" t="s">
        <v>93</v>
      </c>
      <c r="F272" s="49"/>
      <c r="G272" s="51">
        <v>45050</v>
      </c>
      <c r="H272" s="51"/>
      <c r="I272" s="81"/>
      <c r="O272" s="151"/>
    </row>
    <row r="273" spans="1:15" x14ac:dyDescent="0.25">
      <c r="A273" s="52" t="s">
        <v>39</v>
      </c>
      <c r="B273" s="60" t="s">
        <v>150</v>
      </c>
      <c r="C273" s="46" t="s">
        <v>45</v>
      </c>
      <c r="D273" s="47">
        <v>670000</v>
      </c>
      <c r="E273" s="46" t="s">
        <v>93</v>
      </c>
      <c r="F273" s="46"/>
      <c r="G273" s="48">
        <v>45052</v>
      </c>
      <c r="H273" s="48"/>
      <c r="I273" s="80"/>
      <c r="O273" s="151"/>
    </row>
    <row r="274" spans="1:15" x14ac:dyDescent="0.25">
      <c r="A274" s="54" t="s">
        <v>39</v>
      </c>
      <c r="B274" s="60" t="s">
        <v>150</v>
      </c>
      <c r="C274" s="49" t="s">
        <v>35</v>
      </c>
      <c r="D274" s="50">
        <v>240000</v>
      </c>
      <c r="E274" s="49" t="s">
        <v>93</v>
      </c>
      <c r="F274" s="49"/>
      <c r="G274" s="51">
        <v>45051</v>
      </c>
      <c r="H274" s="51"/>
      <c r="I274" s="81"/>
      <c r="O274" s="151"/>
    </row>
    <row r="275" spans="1:15" x14ac:dyDescent="0.25">
      <c r="A275" s="52" t="s">
        <v>35</v>
      </c>
      <c r="B275" s="60" t="s">
        <v>150</v>
      </c>
      <c r="C275" s="46" t="s">
        <v>67</v>
      </c>
      <c r="D275" s="47">
        <v>2740000</v>
      </c>
      <c r="E275" s="46" t="s">
        <v>94</v>
      </c>
      <c r="F275" s="46"/>
      <c r="G275" s="48">
        <v>45089</v>
      </c>
      <c r="H275" s="48"/>
      <c r="I275" s="80"/>
      <c r="O275" s="151"/>
    </row>
    <row r="276" spans="1:15" x14ac:dyDescent="0.25">
      <c r="A276" s="54" t="s">
        <v>69</v>
      </c>
      <c r="B276" s="60" t="s">
        <v>150</v>
      </c>
      <c r="C276" s="49"/>
      <c r="D276" s="150">
        <v>450000</v>
      </c>
      <c r="E276" s="49" t="s">
        <v>93</v>
      </c>
      <c r="F276" s="49" t="s">
        <v>45</v>
      </c>
      <c r="G276" s="51">
        <v>45100</v>
      </c>
      <c r="H276" s="51">
        <v>45132</v>
      </c>
      <c r="I276" s="81">
        <f>H276-G276</f>
        <v>32</v>
      </c>
    </row>
    <row r="277" spans="1:15" x14ac:dyDescent="0.25">
      <c r="A277" s="52" t="s">
        <v>35</v>
      </c>
      <c r="B277" s="60" t="s">
        <v>150</v>
      </c>
      <c r="C277" s="46" t="s">
        <v>67</v>
      </c>
      <c r="D277" s="151">
        <v>3980000</v>
      </c>
      <c r="E277" s="46" t="s">
        <v>93</v>
      </c>
      <c r="F277" s="46" t="s">
        <v>45</v>
      </c>
      <c r="G277" s="48">
        <v>45099</v>
      </c>
      <c r="H277" s="48"/>
      <c r="I277" s="80"/>
      <c r="O277" s="155"/>
    </row>
    <row r="278" spans="1:15" x14ac:dyDescent="0.25">
      <c r="A278" s="54" t="s">
        <v>69</v>
      </c>
      <c r="B278" s="60" t="s">
        <v>150</v>
      </c>
      <c r="C278" s="49" t="s">
        <v>67</v>
      </c>
      <c r="D278" s="150">
        <v>980000</v>
      </c>
      <c r="E278" s="49" t="s">
        <v>93</v>
      </c>
      <c r="F278" s="49" t="s">
        <v>45</v>
      </c>
      <c r="G278" s="51">
        <v>45097</v>
      </c>
      <c r="H278" s="51"/>
      <c r="I278" s="81"/>
    </row>
    <row r="279" spans="1:15" x14ac:dyDescent="0.25">
      <c r="A279" s="54" t="s">
        <v>39</v>
      </c>
      <c r="B279" s="60" t="s">
        <v>150</v>
      </c>
      <c r="C279" s="46" t="s">
        <v>45</v>
      </c>
      <c r="D279" s="151">
        <v>590000</v>
      </c>
      <c r="E279" s="46" t="s">
        <v>93</v>
      </c>
      <c r="F279" s="46" t="s">
        <v>45</v>
      </c>
      <c r="G279" s="48">
        <v>45099</v>
      </c>
      <c r="H279" s="48"/>
      <c r="I279" s="80"/>
    </row>
    <row r="280" spans="1:15" x14ac:dyDescent="0.25">
      <c r="A280" s="54" t="s">
        <v>39</v>
      </c>
      <c r="B280" s="60" t="s">
        <v>150</v>
      </c>
      <c r="C280" s="49" t="s">
        <v>67</v>
      </c>
      <c r="D280" s="150">
        <v>2230000</v>
      </c>
      <c r="E280" s="49" t="s">
        <v>93</v>
      </c>
      <c r="F280" s="49" t="s">
        <v>45</v>
      </c>
      <c r="G280" s="51">
        <v>45111</v>
      </c>
      <c r="H280" s="51"/>
      <c r="I280" s="81"/>
    </row>
    <row r="281" spans="1:15" x14ac:dyDescent="0.25">
      <c r="A281" s="52" t="s">
        <v>39</v>
      </c>
      <c r="B281" s="60" t="s">
        <v>150</v>
      </c>
      <c r="C281" s="46" t="s">
        <v>45</v>
      </c>
      <c r="D281" s="151">
        <v>420000</v>
      </c>
      <c r="E281" s="46" t="s">
        <v>93</v>
      </c>
      <c r="F281" s="46" t="s">
        <v>45</v>
      </c>
      <c r="G281" s="48">
        <v>45112</v>
      </c>
      <c r="H281" s="48"/>
      <c r="I281" s="80"/>
    </row>
    <row r="282" spans="1:15" x14ac:dyDescent="0.25">
      <c r="A282" s="54" t="s">
        <v>39</v>
      </c>
      <c r="B282" s="60" t="s">
        <v>150</v>
      </c>
      <c r="C282" s="49" t="s">
        <v>67</v>
      </c>
      <c r="D282" s="150">
        <v>1120000</v>
      </c>
      <c r="E282" s="49" t="s">
        <v>93</v>
      </c>
      <c r="F282" s="49" t="s">
        <v>45</v>
      </c>
      <c r="G282" s="51">
        <v>45114</v>
      </c>
      <c r="H282" s="51"/>
      <c r="I282" s="81"/>
    </row>
    <row r="283" spans="1:15" x14ac:dyDescent="0.25">
      <c r="A283" s="52" t="s">
        <v>39</v>
      </c>
      <c r="B283" s="60" t="s">
        <v>150</v>
      </c>
      <c r="C283" s="46" t="s">
        <v>45</v>
      </c>
      <c r="D283" s="151">
        <v>986250</v>
      </c>
      <c r="E283" s="46" t="s">
        <v>94</v>
      </c>
      <c r="F283" s="46" t="s">
        <v>45</v>
      </c>
      <c r="G283" s="48">
        <v>45113</v>
      </c>
      <c r="H283" s="48"/>
      <c r="I283" s="80"/>
    </row>
    <row r="284" spans="1:15" x14ac:dyDescent="0.25">
      <c r="A284" s="54" t="s">
        <v>35</v>
      </c>
      <c r="B284" s="60" t="s">
        <v>150</v>
      </c>
      <c r="C284" s="49"/>
      <c r="D284" s="150"/>
      <c r="E284" s="49" t="s">
        <v>93</v>
      </c>
      <c r="F284" s="49" t="s">
        <v>45</v>
      </c>
      <c r="G284" s="51">
        <v>45119</v>
      </c>
      <c r="H284" s="51">
        <v>45140</v>
      </c>
      <c r="I284" s="81">
        <f>H284-G284</f>
        <v>21</v>
      </c>
    </row>
    <row r="285" spans="1:15" x14ac:dyDescent="0.25">
      <c r="A285" s="52" t="s">
        <v>35</v>
      </c>
      <c r="B285" s="60" t="s">
        <v>150</v>
      </c>
      <c r="C285" s="46" t="s">
        <v>45</v>
      </c>
      <c r="D285" s="151">
        <v>290000</v>
      </c>
      <c r="E285" s="46" t="s">
        <v>93</v>
      </c>
      <c r="F285" s="46" t="s">
        <v>45</v>
      </c>
      <c r="G285" s="48">
        <v>45133</v>
      </c>
      <c r="H285" s="48"/>
      <c r="I285" s="80"/>
    </row>
    <row r="286" spans="1:15" x14ac:dyDescent="0.25">
      <c r="A286" s="54" t="s">
        <v>69</v>
      </c>
      <c r="B286" s="60" t="s">
        <v>150</v>
      </c>
      <c r="C286" s="49" t="s">
        <v>67</v>
      </c>
      <c r="D286" s="50">
        <v>1150000</v>
      </c>
      <c r="E286" s="49" t="s">
        <v>93</v>
      </c>
      <c r="F286" s="49" t="s">
        <v>45</v>
      </c>
      <c r="G286" s="51">
        <v>45154</v>
      </c>
      <c r="H286" s="51"/>
      <c r="I286" s="81"/>
    </row>
    <row r="287" spans="1:15" x14ac:dyDescent="0.25">
      <c r="A287" s="52" t="s">
        <v>35</v>
      </c>
      <c r="B287" s="60" t="s">
        <v>150</v>
      </c>
      <c r="C287" s="46" t="s">
        <v>45</v>
      </c>
      <c r="D287" s="151"/>
      <c r="E287" s="46" t="s">
        <v>93</v>
      </c>
      <c r="F287" s="46"/>
      <c r="G287" s="48">
        <v>45139</v>
      </c>
      <c r="H287" s="48"/>
      <c r="I287" s="80"/>
    </row>
    <row r="288" spans="1:15" x14ac:dyDescent="0.25">
      <c r="A288" s="54" t="s">
        <v>69</v>
      </c>
      <c r="B288" s="60" t="s">
        <v>150</v>
      </c>
      <c r="C288" s="49"/>
      <c r="D288" s="50"/>
      <c r="E288" s="49" t="s">
        <v>93</v>
      </c>
      <c r="F288" s="49"/>
      <c r="G288" s="51">
        <v>45148</v>
      </c>
      <c r="H288" s="51">
        <v>45191</v>
      </c>
      <c r="I288" s="81">
        <f>H288-G288</f>
        <v>43</v>
      </c>
    </row>
    <row r="289" spans="1:9" x14ac:dyDescent="0.25">
      <c r="A289" s="52" t="s">
        <v>69</v>
      </c>
      <c r="B289" s="60" t="s">
        <v>150</v>
      </c>
      <c r="C289" s="46"/>
      <c r="D289" s="151"/>
      <c r="E289" s="46" t="s">
        <v>93</v>
      </c>
      <c r="F289" s="46"/>
      <c r="G289" s="48">
        <v>45184</v>
      </c>
      <c r="H289" s="153">
        <v>45189</v>
      </c>
      <c r="I289" s="80">
        <f>H289-G289</f>
        <v>5</v>
      </c>
    </row>
    <row r="290" spans="1:9" x14ac:dyDescent="0.25">
      <c r="A290" s="54" t="s">
        <v>69</v>
      </c>
      <c r="B290" s="60" t="s">
        <v>150</v>
      </c>
      <c r="C290" s="49" t="s">
        <v>45</v>
      </c>
      <c r="D290" s="50">
        <v>280000</v>
      </c>
      <c r="E290" s="154" t="s">
        <v>93</v>
      </c>
      <c r="F290" s="49" t="s">
        <v>45</v>
      </c>
      <c r="G290" s="51">
        <v>45208</v>
      </c>
      <c r="H290" s="51"/>
      <c r="I290" s="81"/>
    </row>
    <row r="291" spans="1:9" x14ac:dyDescent="0.25">
      <c r="A291" s="52" t="s">
        <v>39</v>
      </c>
      <c r="B291" s="60" t="s">
        <v>150</v>
      </c>
      <c r="C291" s="46" t="s">
        <v>67</v>
      </c>
      <c r="D291" s="151">
        <v>2470000</v>
      </c>
      <c r="E291" s="46" t="s">
        <v>93</v>
      </c>
      <c r="F291" s="46"/>
      <c r="G291" s="48">
        <v>45216</v>
      </c>
      <c r="H291" s="48"/>
      <c r="I291" s="80"/>
    </row>
    <row r="292" spans="1:9" x14ac:dyDescent="0.25">
      <c r="A292" s="54" t="s">
        <v>39</v>
      </c>
      <c r="B292" s="60" t="s">
        <v>150</v>
      </c>
      <c r="C292" s="49" t="s">
        <v>45</v>
      </c>
      <c r="D292" s="150">
        <v>780000</v>
      </c>
      <c r="E292" s="49" t="s">
        <v>93</v>
      </c>
      <c r="F292" s="49"/>
      <c r="G292" s="51">
        <v>45245</v>
      </c>
      <c r="H292" s="51"/>
      <c r="I292" s="81"/>
    </row>
    <row r="293" spans="1:9" x14ac:dyDescent="0.25">
      <c r="A293" s="52" t="s">
        <v>39</v>
      </c>
      <c r="B293" s="60" t="s">
        <v>150</v>
      </c>
      <c r="C293" s="46" t="s">
        <v>67</v>
      </c>
      <c r="D293" s="151">
        <v>1070000</v>
      </c>
      <c r="E293" s="46" t="s">
        <v>93</v>
      </c>
      <c r="F293" s="46"/>
      <c r="G293" s="48">
        <v>45246</v>
      </c>
      <c r="H293" s="48"/>
      <c r="I293" s="80"/>
    </row>
    <row r="294" spans="1:9" x14ac:dyDescent="0.25">
      <c r="A294" s="54" t="s">
        <v>39</v>
      </c>
      <c r="B294" s="60" t="s">
        <v>150</v>
      </c>
      <c r="C294" s="49" t="s">
        <v>67</v>
      </c>
      <c r="D294" s="150">
        <v>5700000</v>
      </c>
      <c r="E294" s="49" t="s">
        <v>93</v>
      </c>
      <c r="F294" s="49"/>
      <c r="G294" s="51">
        <v>45255</v>
      </c>
      <c r="H294" s="51"/>
      <c r="I294" s="81"/>
    </row>
    <row r="295" spans="1:9" x14ac:dyDescent="0.25">
      <c r="A295" s="52" t="s">
        <v>39</v>
      </c>
      <c r="B295" s="60" t="s">
        <v>150</v>
      </c>
      <c r="C295" s="46"/>
      <c r="D295" s="151">
        <v>40000</v>
      </c>
      <c r="E295" s="46" t="s">
        <v>93</v>
      </c>
      <c r="F295" s="46"/>
      <c r="G295" s="48">
        <v>45255</v>
      </c>
      <c r="H295" s="48"/>
      <c r="I295" s="80"/>
    </row>
    <row r="296" spans="1:9" x14ac:dyDescent="0.25">
      <c r="A296" s="54" t="s">
        <v>39</v>
      </c>
      <c r="B296" s="60" t="s">
        <v>150</v>
      </c>
      <c r="C296" s="49" t="s">
        <v>45</v>
      </c>
      <c r="D296" s="150">
        <v>200000</v>
      </c>
      <c r="E296" s="49" t="s">
        <v>93</v>
      </c>
      <c r="F296" s="49"/>
      <c r="G296" s="51">
        <v>45272</v>
      </c>
      <c r="H296" s="51"/>
      <c r="I296" s="81"/>
    </row>
    <row r="297" spans="1:9" ht="27.75" customHeight="1" x14ac:dyDescent="0.35">
      <c r="A297" s="425"/>
      <c r="B297" s="426"/>
      <c r="C297" s="135" t="s">
        <v>55</v>
      </c>
      <c r="D297" s="135"/>
      <c r="E297" s="459" t="s">
        <v>56</v>
      </c>
      <c r="F297" s="460"/>
      <c r="G297" s="451" t="s">
        <v>57</v>
      </c>
      <c r="H297" s="452"/>
      <c r="I297" s="453"/>
    </row>
    <row r="298" spans="1:9" ht="27.75" customHeight="1" x14ac:dyDescent="0.35">
      <c r="A298" s="410" t="s">
        <v>58</v>
      </c>
      <c r="B298" s="411"/>
      <c r="C298" s="435">
        <f>COUNTIF(C253:C296,"A")</f>
        <v>12</v>
      </c>
      <c r="D298" s="436"/>
      <c r="E298" s="457">
        <f>COUNTIF(C253:C296,"V")</f>
        <v>17</v>
      </c>
      <c r="F298" s="458"/>
      <c r="G298" s="437">
        <f>COUNTIF(C253:C296,"T")+COUNTIF(C253:C296,"R")</f>
        <v>1</v>
      </c>
      <c r="H298" s="438"/>
      <c r="I298" s="439"/>
    </row>
    <row r="299" spans="1:9" ht="27.75" customHeight="1" x14ac:dyDescent="0.35">
      <c r="A299" s="415" t="s">
        <v>59</v>
      </c>
      <c r="B299" s="416"/>
      <c r="C299" s="417"/>
      <c r="D299" s="417"/>
      <c r="E299" s="56"/>
      <c r="F299" s="56"/>
      <c r="G299" s="418"/>
      <c r="H299" s="418"/>
      <c r="I299" s="419"/>
    </row>
    <row r="301" spans="1:9" ht="31.5" x14ac:dyDescent="0.25">
      <c r="A301" s="420" t="s">
        <v>162</v>
      </c>
      <c r="B301" s="421"/>
      <c r="C301" s="421"/>
      <c r="D301" s="421"/>
      <c r="E301" s="421"/>
      <c r="F301" s="421"/>
      <c r="G301" s="421"/>
      <c r="H301" s="421"/>
      <c r="I301" s="422"/>
    </row>
    <row r="302" spans="1:9" ht="30" x14ac:dyDescent="0.25">
      <c r="A302" s="64" t="s">
        <v>29</v>
      </c>
      <c r="B302" s="65" t="s">
        <v>30</v>
      </c>
      <c r="C302" s="65" t="s">
        <v>31</v>
      </c>
      <c r="D302" s="65" t="s">
        <v>32</v>
      </c>
      <c r="E302" s="65" t="s">
        <v>90</v>
      </c>
      <c r="F302" s="65"/>
      <c r="G302" s="78" t="s">
        <v>91</v>
      </c>
      <c r="H302" s="78" t="s">
        <v>34</v>
      </c>
      <c r="I302" s="79" t="s">
        <v>92</v>
      </c>
    </row>
    <row r="303" spans="1:9" x14ac:dyDescent="0.25">
      <c r="A303" s="59"/>
      <c r="B303" s="60"/>
      <c r="C303" s="60"/>
      <c r="D303" s="61"/>
      <c r="E303" s="60"/>
      <c r="F303" s="60"/>
      <c r="G303" s="48"/>
      <c r="H303" s="48"/>
      <c r="I303" s="136"/>
    </row>
    <row r="304" spans="1:9" x14ac:dyDescent="0.25">
      <c r="A304" s="54"/>
      <c r="B304" s="60"/>
      <c r="C304" s="49"/>
      <c r="D304" s="50"/>
      <c r="E304" s="49"/>
      <c r="F304" s="49"/>
      <c r="G304" s="51"/>
      <c r="H304" s="51"/>
      <c r="I304" s="81"/>
    </row>
    <row r="305" spans="1:9" x14ac:dyDescent="0.25">
      <c r="A305" s="52"/>
      <c r="B305" s="60"/>
      <c r="C305" s="46"/>
      <c r="D305" s="47"/>
      <c r="E305" s="46"/>
      <c r="F305" s="46"/>
      <c r="G305" s="48"/>
      <c r="H305" s="48"/>
      <c r="I305" s="80"/>
    </row>
    <row r="306" spans="1:9" x14ac:dyDescent="0.25">
      <c r="A306" s="54"/>
      <c r="B306" s="60"/>
      <c r="C306" s="49"/>
      <c r="D306" s="50"/>
      <c r="E306" s="49"/>
      <c r="F306" s="49"/>
      <c r="G306" s="51"/>
      <c r="H306" s="51"/>
      <c r="I306" s="81"/>
    </row>
    <row r="307" spans="1:9" x14ac:dyDescent="0.25">
      <c r="A307" s="52"/>
      <c r="B307" s="60"/>
      <c r="C307" s="46"/>
      <c r="D307" s="47"/>
      <c r="E307" s="46"/>
      <c r="F307" s="46"/>
      <c r="G307" s="48"/>
      <c r="H307" s="48"/>
      <c r="I307" s="80"/>
    </row>
    <row r="308" spans="1:9" x14ac:dyDescent="0.25">
      <c r="A308" s="54"/>
      <c r="B308" s="60"/>
      <c r="C308" s="49"/>
      <c r="D308" s="50"/>
      <c r="E308" s="49"/>
      <c r="F308" s="49"/>
      <c r="G308" s="51"/>
      <c r="H308" s="51"/>
      <c r="I308" s="81"/>
    </row>
    <row r="309" spans="1:9" x14ac:dyDescent="0.25">
      <c r="A309" s="52"/>
      <c r="B309" s="60"/>
      <c r="C309" s="46"/>
      <c r="D309" s="47"/>
      <c r="E309" s="46"/>
      <c r="F309" s="46"/>
      <c r="G309" s="48"/>
      <c r="H309" s="48"/>
      <c r="I309" s="136"/>
    </row>
    <row r="310" spans="1:9" x14ac:dyDescent="0.25">
      <c r="A310" s="54"/>
      <c r="B310" s="60"/>
      <c r="C310" s="49"/>
      <c r="D310" s="50"/>
      <c r="E310" s="49"/>
      <c r="F310" s="49"/>
      <c r="G310" s="51"/>
      <c r="H310" s="51"/>
      <c r="I310" s="81"/>
    </row>
    <row r="311" spans="1:9" x14ac:dyDescent="0.25">
      <c r="A311" s="52"/>
      <c r="B311" s="60"/>
      <c r="C311" s="46"/>
      <c r="D311" s="47"/>
      <c r="E311" s="46"/>
      <c r="F311" s="46"/>
      <c r="G311" s="48"/>
      <c r="H311" s="48"/>
      <c r="I311" s="136"/>
    </row>
    <row r="312" spans="1:9" x14ac:dyDescent="0.25">
      <c r="A312" s="54"/>
      <c r="B312" s="60"/>
      <c r="C312" s="49"/>
      <c r="D312" s="50"/>
      <c r="E312" s="49"/>
      <c r="F312" s="49"/>
      <c r="G312" s="51"/>
      <c r="H312" s="51"/>
      <c r="I312" s="81"/>
    </row>
    <row r="313" spans="1:9" x14ac:dyDescent="0.25">
      <c r="A313" s="52"/>
      <c r="B313" s="60"/>
      <c r="C313" s="46"/>
      <c r="D313" s="47"/>
      <c r="E313" s="46"/>
      <c r="F313" s="46"/>
      <c r="G313" s="48"/>
      <c r="H313" s="48"/>
      <c r="I313" s="136"/>
    </row>
    <row r="314" spans="1:9" x14ac:dyDescent="0.25">
      <c r="A314" s="54"/>
      <c r="B314" s="60"/>
      <c r="C314" s="49"/>
      <c r="D314" s="50"/>
      <c r="E314" s="49"/>
      <c r="F314" s="49"/>
      <c r="G314" s="51"/>
      <c r="H314" s="51"/>
      <c r="I314" s="81"/>
    </row>
    <row r="315" spans="1:9" x14ac:dyDescent="0.25">
      <c r="A315" s="52"/>
      <c r="B315" s="60"/>
      <c r="C315" s="46"/>
      <c r="D315" s="47"/>
      <c r="E315" s="46"/>
      <c r="F315" s="46"/>
      <c r="G315" s="48"/>
      <c r="H315" s="48"/>
      <c r="I315" s="80"/>
    </row>
    <row r="316" spans="1:9" x14ac:dyDescent="0.25">
      <c r="A316" s="54"/>
      <c r="B316" s="60"/>
      <c r="C316" s="49"/>
      <c r="D316" s="50"/>
      <c r="E316" s="49"/>
      <c r="F316" s="49"/>
      <c r="G316" s="51"/>
      <c r="H316" s="51"/>
      <c r="I316" s="81"/>
    </row>
    <row r="317" spans="1:9" x14ac:dyDescent="0.25">
      <c r="A317" s="52"/>
      <c r="B317" s="60"/>
      <c r="C317" s="46"/>
      <c r="D317" s="47"/>
      <c r="E317" s="46"/>
      <c r="F317" s="46"/>
      <c r="G317" s="48"/>
      <c r="H317" s="48"/>
      <c r="I317" s="80"/>
    </row>
    <row r="318" spans="1:9" x14ac:dyDescent="0.25">
      <c r="A318" s="54"/>
      <c r="B318" s="60"/>
      <c r="C318" s="49"/>
      <c r="D318" s="50"/>
      <c r="E318" s="49"/>
      <c r="F318" s="49"/>
      <c r="G318" s="51"/>
      <c r="H318" s="51"/>
      <c r="I318" s="81"/>
    </row>
    <row r="319" spans="1:9" x14ac:dyDescent="0.25">
      <c r="A319" s="52"/>
      <c r="B319" s="60"/>
      <c r="C319" s="46"/>
      <c r="D319" s="47"/>
      <c r="E319" s="46"/>
      <c r="F319" s="46"/>
      <c r="G319" s="48"/>
      <c r="H319" s="48"/>
      <c r="I319" s="136"/>
    </row>
    <row r="320" spans="1:9" x14ac:dyDescent="0.25">
      <c r="A320" s="54"/>
      <c r="B320" s="60"/>
      <c r="C320" s="49"/>
      <c r="D320" s="50"/>
      <c r="E320" s="49"/>
      <c r="F320" s="49"/>
      <c r="G320" s="51"/>
      <c r="H320" s="51"/>
      <c r="I320" s="81"/>
    </row>
    <row r="321" spans="1:9" x14ac:dyDescent="0.25">
      <c r="A321" s="52"/>
      <c r="B321" s="60"/>
      <c r="C321" s="46"/>
      <c r="D321" s="47"/>
      <c r="E321" s="46"/>
      <c r="F321" s="46"/>
      <c r="G321" s="48"/>
      <c r="H321" s="48"/>
      <c r="I321" s="80"/>
    </row>
    <row r="322" spans="1:9" x14ac:dyDescent="0.25">
      <c r="A322" s="54"/>
      <c r="B322" s="60"/>
      <c r="C322" s="49"/>
      <c r="D322" s="50"/>
      <c r="E322" s="49"/>
      <c r="F322" s="49"/>
      <c r="G322" s="51"/>
      <c r="H322" s="51"/>
      <c r="I322" s="81"/>
    </row>
    <row r="323" spans="1:9" x14ac:dyDescent="0.25">
      <c r="A323" s="52"/>
      <c r="B323" s="60"/>
      <c r="C323" s="46"/>
      <c r="D323" s="47"/>
      <c r="E323" s="46"/>
      <c r="F323" s="46"/>
      <c r="G323" s="48"/>
      <c r="H323" s="48"/>
      <c r="I323" s="80"/>
    </row>
    <row r="324" spans="1:9" x14ac:dyDescent="0.25">
      <c r="A324" s="54"/>
      <c r="B324" s="60"/>
      <c r="C324" s="49"/>
      <c r="D324" s="50"/>
      <c r="E324" s="49"/>
      <c r="F324" s="49"/>
      <c r="G324" s="51"/>
      <c r="H324" s="51"/>
      <c r="I324" s="81"/>
    </row>
    <row r="325" spans="1:9" x14ac:dyDescent="0.25">
      <c r="A325" s="52"/>
      <c r="B325" s="60"/>
      <c r="C325" s="46"/>
      <c r="D325" s="47"/>
      <c r="E325" s="46"/>
      <c r="F325" s="46"/>
      <c r="G325" s="48"/>
      <c r="H325" s="48"/>
      <c r="I325" s="80"/>
    </row>
    <row r="326" spans="1:9" x14ac:dyDescent="0.25">
      <c r="A326" s="54"/>
      <c r="B326" s="60"/>
      <c r="C326" s="49"/>
      <c r="D326" s="150"/>
      <c r="E326" s="49"/>
      <c r="F326" s="49"/>
      <c r="G326" s="51"/>
      <c r="H326" s="51"/>
      <c r="I326" s="81"/>
    </row>
    <row r="327" spans="1:9" x14ac:dyDescent="0.25">
      <c r="A327" s="52"/>
      <c r="B327" s="60"/>
      <c r="C327" s="46"/>
      <c r="D327" s="151"/>
      <c r="E327" s="46"/>
      <c r="F327" s="46"/>
      <c r="G327" s="48"/>
      <c r="H327" s="48"/>
      <c r="I327" s="80"/>
    </row>
    <row r="328" spans="1:9" x14ac:dyDescent="0.25">
      <c r="A328" s="54"/>
      <c r="B328" s="60"/>
      <c r="C328" s="49"/>
      <c r="D328" s="150"/>
      <c r="E328" s="49"/>
      <c r="F328" s="49"/>
      <c r="G328" s="51"/>
      <c r="H328" s="51"/>
      <c r="I328" s="81"/>
    </row>
    <row r="329" spans="1:9" x14ac:dyDescent="0.25">
      <c r="A329" s="54"/>
      <c r="B329" s="60"/>
      <c r="C329" s="46"/>
      <c r="D329" s="151"/>
      <c r="E329" s="46"/>
      <c r="F329" s="46"/>
      <c r="G329" s="48"/>
      <c r="H329" s="48"/>
      <c r="I329" s="80"/>
    </row>
    <row r="330" spans="1:9" x14ac:dyDescent="0.25">
      <c r="A330" s="54"/>
      <c r="B330" s="60"/>
      <c r="C330" s="49"/>
      <c r="D330" s="150"/>
      <c r="E330" s="49"/>
      <c r="F330" s="49"/>
      <c r="G330" s="51"/>
      <c r="H330" s="51"/>
      <c r="I330" s="81"/>
    </row>
    <row r="331" spans="1:9" x14ac:dyDescent="0.25">
      <c r="A331" s="52"/>
      <c r="B331" s="60"/>
      <c r="C331" s="46"/>
      <c r="D331" s="151"/>
      <c r="E331" s="46"/>
      <c r="F331" s="46"/>
      <c r="G331" s="48"/>
      <c r="H331" s="48"/>
      <c r="I331" s="80"/>
    </row>
    <row r="332" spans="1:9" x14ac:dyDescent="0.25">
      <c r="A332" s="54"/>
      <c r="B332" s="60"/>
      <c r="C332" s="49"/>
      <c r="D332" s="150"/>
      <c r="E332" s="49"/>
      <c r="F332" s="49"/>
      <c r="G332" s="51"/>
      <c r="H332" s="51"/>
      <c r="I332" s="81"/>
    </row>
    <row r="333" spans="1:9" x14ac:dyDescent="0.25">
      <c r="A333" s="52"/>
      <c r="B333" s="60"/>
      <c r="C333" s="46"/>
      <c r="D333" s="151"/>
      <c r="E333" s="46"/>
      <c r="F333" s="46"/>
      <c r="G333" s="48"/>
      <c r="H333" s="48"/>
      <c r="I333" s="80"/>
    </row>
    <row r="334" spans="1:9" x14ac:dyDescent="0.25">
      <c r="A334" s="54"/>
      <c r="B334" s="60"/>
      <c r="C334" s="49"/>
      <c r="D334" s="150"/>
      <c r="E334" s="49"/>
      <c r="F334" s="49"/>
      <c r="G334" s="51"/>
      <c r="H334" s="51"/>
      <c r="I334" s="81"/>
    </row>
    <row r="335" spans="1:9" x14ac:dyDescent="0.25">
      <c r="A335" s="52"/>
      <c r="B335" s="60"/>
      <c r="C335" s="46"/>
      <c r="D335" s="151"/>
      <c r="E335" s="46"/>
      <c r="F335" s="46"/>
      <c r="G335" s="48"/>
      <c r="H335" s="48"/>
      <c r="I335" s="80"/>
    </row>
    <row r="336" spans="1:9" x14ac:dyDescent="0.25">
      <c r="A336" s="54"/>
      <c r="B336" s="60"/>
      <c r="C336" s="49"/>
      <c r="D336" s="50"/>
      <c r="E336" s="49"/>
      <c r="F336" s="49"/>
      <c r="G336" s="51"/>
      <c r="H336" s="51"/>
      <c r="I336" s="81"/>
    </row>
    <row r="337" spans="1:9" x14ac:dyDescent="0.25">
      <c r="A337" s="52"/>
      <c r="B337" s="60"/>
      <c r="C337" s="46"/>
      <c r="D337" s="151"/>
      <c r="E337" s="46"/>
      <c r="F337" s="46"/>
      <c r="G337" s="48"/>
      <c r="H337" s="48"/>
      <c r="I337" s="80"/>
    </row>
    <row r="338" spans="1:9" x14ac:dyDescent="0.25">
      <c r="A338" s="54"/>
      <c r="B338" s="60"/>
      <c r="C338" s="49"/>
      <c r="D338" s="50"/>
      <c r="E338" s="49"/>
      <c r="F338" s="49"/>
      <c r="G338" s="51"/>
      <c r="H338" s="51"/>
      <c r="I338" s="81"/>
    </row>
    <row r="339" spans="1:9" x14ac:dyDescent="0.25">
      <c r="A339" s="52"/>
      <c r="B339" s="60"/>
      <c r="C339" s="46"/>
      <c r="D339" s="151"/>
      <c r="E339" s="46"/>
      <c r="F339" s="46"/>
      <c r="G339" s="48"/>
      <c r="H339" s="153"/>
      <c r="I339" s="80"/>
    </row>
    <row r="340" spans="1:9" x14ac:dyDescent="0.25">
      <c r="A340" s="54"/>
      <c r="B340" s="60"/>
      <c r="C340" s="49"/>
      <c r="D340" s="50"/>
      <c r="E340" s="154"/>
      <c r="F340" s="49"/>
      <c r="G340" s="51"/>
      <c r="H340" s="51"/>
      <c r="I340" s="81"/>
    </row>
    <row r="341" spans="1:9" x14ac:dyDescent="0.25">
      <c r="A341" s="52"/>
      <c r="B341" s="60"/>
      <c r="C341" s="46"/>
      <c r="D341" s="151"/>
      <c r="E341" s="46"/>
      <c r="F341" s="46"/>
      <c r="G341" s="48"/>
      <c r="H341" s="48"/>
      <c r="I341" s="80"/>
    </row>
    <row r="342" spans="1:9" x14ac:dyDescent="0.25">
      <c r="A342" s="54"/>
      <c r="B342" s="60"/>
      <c r="C342" s="49"/>
      <c r="D342" s="150"/>
      <c r="E342" s="49"/>
      <c r="F342" s="49"/>
      <c r="G342" s="51"/>
      <c r="H342" s="51"/>
      <c r="I342" s="81"/>
    </row>
    <row r="343" spans="1:9" x14ac:dyDescent="0.25">
      <c r="A343" s="52"/>
      <c r="B343" s="60"/>
      <c r="C343" s="46"/>
      <c r="D343" s="151"/>
      <c r="E343" s="46"/>
      <c r="F343" s="46"/>
      <c r="G343" s="48"/>
      <c r="H343" s="48"/>
      <c r="I343" s="80"/>
    </row>
    <row r="344" spans="1:9" x14ac:dyDescent="0.25">
      <c r="A344" s="54"/>
      <c r="B344" s="60"/>
      <c r="C344" s="49"/>
      <c r="D344" s="150"/>
      <c r="E344" s="49"/>
      <c r="F344" s="49"/>
      <c r="G344" s="51"/>
      <c r="H344" s="51"/>
      <c r="I344" s="81"/>
    </row>
    <row r="345" spans="1:9" x14ac:dyDescent="0.25">
      <c r="A345" s="52"/>
      <c r="B345" s="60"/>
      <c r="C345" s="46"/>
      <c r="D345" s="151"/>
      <c r="E345" s="46"/>
      <c r="F345" s="46"/>
      <c r="G345" s="48"/>
      <c r="H345" s="48"/>
      <c r="I345" s="80"/>
    </row>
    <row r="346" spans="1:9" x14ac:dyDescent="0.25">
      <c r="A346" s="54"/>
      <c r="B346" s="60"/>
      <c r="C346" s="49"/>
      <c r="D346" s="150"/>
      <c r="E346" s="49"/>
      <c r="F346" s="49"/>
      <c r="G346" s="51"/>
      <c r="H346" s="51"/>
      <c r="I346" s="81"/>
    </row>
    <row r="347" spans="1:9" ht="23.25" x14ac:dyDescent="0.35">
      <c r="A347" s="425"/>
      <c r="B347" s="426"/>
      <c r="C347" s="135" t="s">
        <v>55</v>
      </c>
      <c r="D347" s="135"/>
      <c r="E347" s="459" t="s">
        <v>56</v>
      </c>
      <c r="F347" s="460"/>
      <c r="G347" s="451" t="s">
        <v>57</v>
      </c>
      <c r="H347" s="452"/>
      <c r="I347" s="453"/>
    </row>
    <row r="348" spans="1:9" ht="23.25" x14ac:dyDescent="0.35">
      <c r="A348" s="410" t="s">
        <v>58</v>
      </c>
      <c r="B348" s="411"/>
      <c r="C348" s="435">
        <f>COUNTIF(C303:C346,"A")</f>
        <v>0</v>
      </c>
      <c r="D348" s="436"/>
      <c r="E348" s="457">
        <f>COUNTIF(C303:C346,"V")</f>
        <v>0</v>
      </c>
      <c r="F348" s="458"/>
      <c r="G348" s="437">
        <f>COUNTIF(C303:C346,"T")+COUNTIF(C303:C346,"R")</f>
        <v>0</v>
      </c>
      <c r="H348" s="438"/>
      <c r="I348" s="439"/>
    </row>
    <row r="349" spans="1:9" ht="23.25" x14ac:dyDescent="0.35">
      <c r="A349" s="415" t="s">
        <v>59</v>
      </c>
      <c r="B349" s="416"/>
      <c r="C349" s="417"/>
      <c r="D349" s="417"/>
      <c r="E349" s="56"/>
      <c r="F349" s="56"/>
      <c r="G349" s="418"/>
      <c r="H349" s="418"/>
      <c r="I349" s="419"/>
    </row>
    <row r="352" spans="1:9" ht="31.5" x14ac:dyDescent="0.25">
      <c r="A352" s="420" t="s">
        <v>163</v>
      </c>
      <c r="B352" s="421"/>
      <c r="C352" s="421"/>
      <c r="D352" s="421"/>
      <c r="E352" s="421"/>
      <c r="F352" s="421"/>
      <c r="G352" s="421"/>
      <c r="H352" s="421"/>
      <c r="I352" s="422"/>
    </row>
    <row r="353" spans="1:9" ht="30" x14ac:dyDescent="0.25">
      <c r="A353" s="64" t="s">
        <v>29</v>
      </c>
      <c r="B353" s="65" t="s">
        <v>30</v>
      </c>
      <c r="C353" s="65" t="s">
        <v>31</v>
      </c>
      <c r="D353" s="65" t="s">
        <v>32</v>
      </c>
      <c r="E353" s="65" t="s">
        <v>90</v>
      </c>
      <c r="F353" s="65"/>
      <c r="G353" s="78" t="s">
        <v>91</v>
      </c>
      <c r="H353" s="78" t="s">
        <v>34</v>
      </c>
      <c r="I353" s="79" t="s">
        <v>92</v>
      </c>
    </row>
    <row r="354" spans="1:9" x14ac:dyDescent="0.25">
      <c r="A354" s="59"/>
      <c r="B354" s="60"/>
      <c r="C354" s="60"/>
      <c r="D354" s="61"/>
      <c r="E354" s="60"/>
      <c r="F354" s="60"/>
      <c r="G354" s="48"/>
      <c r="H354" s="48"/>
      <c r="I354" s="136"/>
    </row>
    <row r="355" spans="1:9" x14ac:dyDescent="0.25">
      <c r="A355" s="54"/>
      <c r="B355" s="60"/>
      <c r="C355" s="49"/>
      <c r="D355" s="50"/>
      <c r="E355" s="49"/>
      <c r="F355" s="49"/>
      <c r="G355" s="51"/>
      <c r="H355" s="51"/>
      <c r="I355" s="81"/>
    </row>
    <row r="356" spans="1:9" x14ac:dyDescent="0.25">
      <c r="A356" s="52"/>
      <c r="B356" s="60"/>
      <c r="C356" s="46"/>
      <c r="D356" s="47"/>
      <c r="E356" s="46"/>
      <c r="F356" s="46"/>
      <c r="G356" s="48"/>
      <c r="H356" s="48"/>
      <c r="I356" s="80"/>
    </row>
    <row r="357" spans="1:9" x14ac:dyDescent="0.25">
      <c r="A357" s="54"/>
      <c r="B357" s="60"/>
      <c r="C357" s="49"/>
      <c r="D357" s="50"/>
      <c r="E357" s="49"/>
      <c r="F357" s="49"/>
      <c r="G357" s="51"/>
      <c r="H357" s="51"/>
      <c r="I357" s="81"/>
    </row>
    <row r="358" spans="1:9" x14ac:dyDescent="0.25">
      <c r="A358" s="52"/>
      <c r="B358" s="60"/>
      <c r="C358" s="46"/>
      <c r="D358" s="47"/>
      <c r="E358" s="46"/>
      <c r="F358" s="46"/>
      <c r="G358" s="48"/>
      <c r="H358" s="48"/>
      <c r="I358" s="80"/>
    </row>
    <row r="359" spans="1:9" x14ac:dyDescent="0.25">
      <c r="A359" s="54"/>
      <c r="B359" s="60"/>
      <c r="C359" s="49"/>
      <c r="D359" s="50"/>
      <c r="E359" s="49"/>
      <c r="F359" s="49"/>
      <c r="G359" s="51"/>
      <c r="H359" s="51"/>
      <c r="I359" s="81"/>
    </row>
    <row r="360" spans="1:9" x14ac:dyDescent="0.25">
      <c r="A360" s="52"/>
      <c r="B360" s="60"/>
      <c r="C360" s="46"/>
      <c r="D360" s="47"/>
      <c r="E360" s="46"/>
      <c r="F360" s="46"/>
      <c r="G360" s="48"/>
      <c r="H360" s="48"/>
      <c r="I360" s="136"/>
    </row>
    <row r="361" spans="1:9" x14ac:dyDescent="0.25">
      <c r="A361" s="54"/>
      <c r="B361" s="60"/>
      <c r="C361" s="49"/>
      <c r="D361" s="50"/>
      <c r="E361" s="49"/>
      <c r="F361" s="49"/>
      <c r="G361" s="51"/>
      <c r="H361" s="51"/>
      <c r="I361" s="81"/>
    </row>
    <row r="362" spans="1:9" x14ac:dyDescent="0.25">
      <c r="A362" s="52"/>
      <c r="B362" s="60"/>
      <c r="C362" s="46"/>
      <c r="D362" s="47"/>
      <c r="E362" s="46"/>
      <c r="F362" s="46"/>
      <c r="G362" s="48"/>
      <c r="H362" s="48"/>
      <c r="I362" s="136"/>
    </row>
    <row r="363" spans="1:9" x14ac:dyDescent="0.25">
      <c r="A363" s="54"/>
      <c r="B363" s="60"/>
      <c r="C363" s="49"/>
      <c r="D363" s="50"/>
      <c r="E363" s="49"/>
      <c r="F363" s="49"/>
      <c r="G363" s="51"/>
      <c r="H363" s="51"/>
      <c r="I363" s="81"/>
    </row>
    <row r="364" spans="1:9" x14ac:dyDescent="0.25">
      <c r="A364" s="52"/>
      <c r="B364" s="60"/>
      <c r="C364" s="46"/>
      <c r="D364" s="47"/>
      <c r="E364" s="46"/>
      <c r="F364" s="46"/>
      <c r="G364" s="48"/>
      <c r="H364" s="48"/>
      <c r="I364" s="136"/>
    </row>
    <row r="365" spans="1:9" x14ac:dyDescent="0.25">
      <c r="A365" s="54"/>
      <c r="B365" s="60"/>
      <c r="C365" s="49"/>
      <c r="D365" s="50"/>
      <c r="E365" s="49"/>
      <c r="F365" s="49"/>
      <c r="G365" s="51"/>
      <c r="H365" s="51"/>
      <c r="I365" s="81"/>
    </row>
    <row r="366" spans="1:9" x14ac:dyDescent="0.25">
      <c r="A366" s="52"/>
      <c r="B366" s="60"/>
      <c r="C366" s="46"/>
      <c r="D366" s="47"/>
      <c r="E366" s="46"/>
      <c r="F366" s="46"/>
      <c r="G366" s="48"/>
      <c r="H366" s="48"/>
      <c r="I366" s="80"/>
    </row>
    <row r="367" spans="1:9" x14ac:dyDescent="0.25">
      <c r="A367" s="54"/>
      <c r="B367" s="60"/>
      <c r="C367" s="49"/>
      <c r="D367" s="50"/>
      <c r="E367" s="49"/>
      <c r="F367" s="49"/>
      <c r="G367" s="51"/>
      <c r="H367" s="51"/>
      <c r="I367" s="81"/>
    </row>
    <row r="368" spans="1:9" x14ac:dyDescent="0.25">
      <c r="A368" s="52"/>
      <c r="B368" s="60"/>
      <c r="C368" s="46"/>
      <c r="D368" s="47"/>
      <c r="E368" s="46"/>
      <c r="F368" s="46"/>
      <c r="G368" s="48"/>
      <c r="H368" s="48"/>
      <c r="I368" s="80"/>
    </row>
    <row r="369" spans="1:9" x14ac:dyDescent="0.25">
      <c r="A369" s="54"/>
      <c r="B369" s="60"/>
      <c r="C369" s="49"/>
      <c r="D369" s="50"/>
      <c r="E369" s="49"/>
      <c r="F369" s="49"/>
      <c r="G369" s="51"/>
      <c r="H369" s="51"/>
      <c r="I369" s="81"/>
    </row>
    <row r="370" spans="1:9" x14ac:dyDescent="0.25">
      <c r="A370" s="52"/>
      <c r="B370" s="60"/>
      <c r="C370" s="46"/>
      <c r="D370" s="47"/>
      <c r="E370" s="46"/>
      <c r="F370" s="46"/>
      <c r="G370" s="48"/>
      <c r="H370" s="48"/>
      <c r="I370" s="136"/>
    </row>
    <row r="371" spans="1:9" x14ac:dyDescent="0.25">
      <c r="A371" s="54"/>
      <c r="B371" s="60"/>
      <c r="C371" s="49"/>
      <c r="D371" s="50"/>
      <c r="E371" s="49"/>
      <c r="F371" s="49"/>
      <c r="G371" s="51"/>
      <c r="H371" s="51"/>
      <c r="I371" s="81"/>
    </row>
    <row r="372" spans="1:9" x14ac:dyDescent="0.25">
      <c r="A372" s="52"/>
      <c r="B372" s="60"/>
      <c r="C372" s="46"/>
      <c r="D372" s="47"/>
      <c r="E372" s="46"/>
      <c r="F372" s="46"/>
      <c r="G372" s="48"/>
      <c r="H372" s="48"/>
      <c r="I372" s="80"/>
    </row>
    <row r="373" spans="1:9" x14ac:dyDescent="0.25">
      <c r="A373" s="54"/>
      <c r="B373" s="60"/>
      <c r="C373" s="49"/>
      <c r="D373" s="50"/>
      <c r="E373" s="49"/>
      <c r="F373" s="49"/>
      <c r="G373" s="51"/>
      <c r="H373" s="51"/>
      <c r="I373" s="81"/>
    </row>
    <row r="374" spans="1:9" x14ac:dyDescent="0.25">
      <c r="A374" s="52"/>
      <c r="B374" s="60"/>
      <c r="C374" s="46"/>
      <c r="D374" s="47"/>
      <c r="E374" s="46"/>
      <c r="F374" s="46"/>
      <c r="G374" s="48"/>
      <c r="H374" s="48"/>
      <c r="I374" s="80"/>
    </row>
    <row r="375" spans="1:9" x14ac:dyDescent="0.25">
      <c r="A375" s="54"/>
      <c r="B375" s="60"/>
      <c r="C375" s="49"/>
      <c r="D375" s="50"/>
      <c r="E375" s="49"/>
      <c r="F375" s="49"/>
      <c r="G375" s="51"/>
      <c r="H375" s="51"/>
      <c r="I375" s="81"/>
    </row>
    <row r="376" spans="1:9" x14ac:dyDescent="0.25">
      <c r="A376" s="52"/>
      <c r="B376" s="60"/>
      <c r="C376" s="46"/>
      <c r="D376" s="47"/>
      <c r="E376" s="46"/>
      <c r="F376" s="46"/>
      <c r="G376" s="48"/>
      <c r="H376" s="48"/>
      <c r="I376" s="80"/>
    </row>
    <row r="377" spans="1:9" x14ac:dyDescent="0.25">
      <c r="A377" s="54"/>
      <c r="B377" s="60"/>
      <c r="C377" s="49"/>
      <c r="D377" s="150"/>
      <c r="E377" s="49"/>
      <c r="F377" s="49"/>
      <c r="G377" s="51"/>
      <c r="H377" s="51"/>
      <c r="I377" s="81"/>
    </row>
    <row r="378" spans="1:9" x14ac:dyDescent="0.25">
      <c r="A378" s="52"/>
      <c r="B378" s="60"/>
      <c r="C378" s="46"/>
      <c r="D378" s="151"/>
      <c r="E378" s="46"/>
      <c r="F378" s="46"/>
      <c r="G378" s="48"/>
      <c r="H378" s="48"/>
      <c r="I378" s="80"/>
    </row>
    <row r="379" spans="1:9" x14ac:dyDescent="0.25">
      <c r="A379" s="54"/>
      <c r="B379" s="60"/>
      <c r="C379" s="49"/>
      <c r="D379" s="150"/>
      <c r="E379" s="49"/>
      <c r="F379" s="49"/>
      <c r="G379" s="51"/>
      <c r="H379" s="51"/>
      <c r="I379" s="81"/>
    </row>
    <row r="380" spans="1:9" x14ac:dyDescent="0.25">
      <c r="A380" s="54"/>
      <c r="B380" s="60"/>
      <c r="C380" s="46"/>
      <c r="D380" s="151"/>
      <c r="E380" s="46"/>
      <c r="F380" s="46"/>
      <c r="G380" s="48"/>
      <c r="H380" s="48"/>
      <c r="I380" s="80"/>
    </row>
    <row r="381" spans="1:9" x14ac:dyDescent="0.25">
      <c r="A381" s="54"/>
      <c r="B381" s="60"/>
      <c r="C381" s="49"/>
      <c r="D381" s="150"/>
      <c r="E381" s="49"/>
      <c r="F381" s="49"/>
      <c r="G381" s="51"/>
      <c r="H381" s="51"/>
      <c r="I381" s="81"/>
    </row>
    <row r="382" spans="1:9" x14ac:dyDescent="0.25">
      <c r="A382" s="52"/>
      <c r="B382" s="60"/>
      <c r="C382" s="46"/>
      <c r="D382" s="151"/>
      <c r="E382" s="46"/>
      <c r="F382" s="46"/>
      <c r="G382" s="48"/>
      <c r="H382" s="48"/>
      <c r="I382" s="80"/>
    </row>
    <row r="383" spans="1:9" x14ac:dyDescent="0.25">
      <c r="A383" s="54"/>
      <c r="B383" s="60"/>
      <c r="C383" s="49"/>
      <c r="D383" s="150"/>
      <c r="E383" s="49"/>
      <c r="F383" s="49"/>
      <c r="G383" s="51"/>
      <c r="H383" s="51"/>
      <c r="I383" s="81"/>
    </row>
    <row r="384" spans="1:9" x14ac:dyDescent="0.25">
      <c r="A384" s="52"/>
      <c r="B384" s="60"/>
      <c r="C384" s="46"/>
      <c r="D384" s="151"/>
      <c r="E384" s="46"/>
      <c r="F384" s="46"/>
      <c r="G384" s="48"/>
      <c r="H384" s="48"/>
      <c r="I384" s="80"/>
    </row>
    <row r="385" spans="1:9" x14ac:dyDescent="0.25">
      <c r="A385" s="54"/>
      <c r="B385" s="60"/>
      <c r="C385" s="49"/>
      <c r="D385" s="150"/>
      <c r="E385" s="49"/>
      <c r="F385" s="49"/>
      <c r="G385" s="51"/>
      <c r="H385" s="51"/>
      <c r="I385" s="81"/>
    </row>
    <row r="386" spans="1:9" x14ac:dyDescent="0.25">
      <c r="A386" s="52"/>
      <c r="B386" s="60"/>
      <c r="C386" s="46"/>
      <c r="D386" s="151"/>
      <c r="E386" s="46"/>
      <c r="F386" s="46"/>
      <c r="G386" s="48"/>
      <c r="H386" s="48"/>
      <c r="I386" s="80"/>
    </row>
    <row r="387" spans="1:9" x14ac:dyDescent="0.25">
      <c r="A387" s="54"/>
      <c r="B387" s="60"/>
      <c r="C387" s="49"/>
      <c r="D387" s="50"/>
      <c r="E387" s="49"/>
      <c r="F387" s="49"/>
      <c r="G387" s="51"/>
      <c r="H387" s="51"/>
      <c r="I387" s="81"/>
    </row>
    <row r="388" spans="1:9" x14ac:dyDescent="0.25">
      <c r="A388" s="52"/>
      <c r="B388" s="60"/>
      <c r="C388" s="46"/>
      <c r="D388" s="151"/>
      <c r="E388" s="46"/>
      <c r="F388" s="46"/>
      <c r="G388" s="48"/>
      <c r="H388" s="48"/>
      <c r="I388" s="80"/>
    </row>
    <row r="389" spans="1:9" x14ac:dyDescent="0.25">
      <c r="A389" s="54"/>
      <c r="B389" s="60"/>
      <c r="C389" s="49"/>
      <c r="D389" s="50"/>
      <c r="E389" s="49"/>
      <c r="F389" s="49"/>
      <c r="G389" s="51"/>
      <c r="H389" s="51"/>
      <c r="I389" s="81"/>
    </row>
    <row r="390" spans="1:9" x14ac:dyDescent="0.25">
      <c r="A390" s="52"/>
      <c r="B390" s="60"/>
      <c r="C390" s="46"/>
      <c r="D390" s="151"/>
      <c r="E390" s="46"/>
      <c r="F390" s="46"/>
      <c r="G390" s="48"/>
      <c r="H390" s="153"/>
      <c r="I390" s="80"/>
    </row>
    <row r="391" spans="1:9" x14ac:dyDescent="0.25">
      <c r="A391" s="54"/>
      <c r="B391" s="60"/>
      <c r="C391" s="49"/>
      <c r="D391" s="50"/>
      <c r="E391" s="154"/>
      <c r="F391" s="49"/>
      <c r="G391" s="51"/>
      <c r="H391" s="51"/>
      <c r="I391" s="81"/>
    </row>
    <row r="392" spans="1:9" x14ac:dyDescent="0.25">
      <c r="A392" s="52"/>
      <c r="B392" s="60"/>
      <c r="C392" s="46"/>
      <c r="D392" s="151"/>
      <c r="E392" s="46"/>
      <c r="F392" s="46"/>
      <c r="G392" s="48"/>
      <c r="H392" s="48"/>
      <c r="I392" s="80"/>
    </row>
    <row r="393" spans="1:9" x14ac:dyDescent="0.25">
      <c r="A393" s="54"/>
      <c r="B393" s="60"/>
      <c r="C393" s="49"/>
      <c r="D393" s="150"/>
      <c r="E393" s="49"/>
      <c r="F393" s="49"/>
      <c r="G393" s="51"/>
      <c r="H393" s="51"/>
      <c r="I393" s="81"/>
    </row>
    <row r="394" spans="1:9" x14ac:dyDescent="0.25">
      <c r="A394" s="52"/>
      <c r="B394" s="60"/>
      <c r="C394" s="46"/>
      <c r="D394" s="151"/>
      <c r="E394" s="46"/>
      <c r="F394" s="46"/>
      <c r="G394" s="48"/>
      <c r="H394" s="48"/>
      <c r="I394" s="80"/>
    </row>
    <row r="395" spans="1:9" x14ac:dyDescent="0.25">
      <c r="A395" s="54"/>
      <c r="B395" s="60"/>
      <c r="C395" s="49"/>
      <c r="D395" s="150"/>
      <c r="E395" s="49"/>
      <c r="F395" s="49"/>
      <c r="G395" s="51"/>
      <c r="H395" s="51"/>
      <c r="I395" s="81"/>
    </row>
    <row r="396" spans="1:9" x14ac:dyDescent="0.25">
      <c r="A396" s="52"/>
      <c r="B396" s="60"/>
      <c r="C396" s="46"/>
      <c r="D396" s="151"/>
      <c r="E396" s="46"/>
      <c r="F396" s="46"/>
      <c r="G396" s="48"/>
      <c r="H396" s="48"/>
      <c r="I396" s="80"/>
    </row>
    <row r="397" spans="1:9" x14ac:dyDescent="0.25">
      <c r="A397" s="54"/>
      <c r="B397" s="60"/>
      <c r="C397" s="49"/>
      <c r="D397" s="150"/>
      <c r="E397" s="49"/>
      <c r="F397" s="49"/>
      <c r="G397" s="51"/>
      <c r="H397" s="51"/>
      <c r="I397" s="81"/>
    </row>
    <row r="398" spans="1:9" ht="23.25" x14ac:dyDescent="0.35">
      <c r="A398" s="425"/>
      <c r="B398" s="426"/>
      <c r="C398" s="135" t="s">
        <v>55</v>
      </c>
      <c r="D398" s="135"/>
      <c r="E398" s="459" t="s">
        <v>56</v>
      </c>
      <c r="F398" s="460"/>
      <c r="G398" s="451" t="s">
        <v>57</v>
      </c>
      <c r="H398" s="452"/>
      <c r="I398" s="453"/>
    </row>
    <row r="399" spans="1:9" ht="23.25" x14ac:dyDescent="0.35">
      <c r="A399" s="410" t="s">
        <v>58</v>
      </c>
      <c r="B399" s="411"/>
      <c r="C399" s="435">
        <f>COUNTIF(C354:C397,"A")</f>
        <v>0</v>
      </c>
      <c r="D399" s="436"/>
      <c r="E399" s="457">
        <f>COUNTIF(C354:C397,"V")</f>
        <v>0</v>
      </c>
      <c r="F399" s="458"/>
      <c r="G399" s="437">
        <f>COUNTIF(C354:C397,"T")+COUNTIF(C354:C397,"R")</f>
        <v>0</v>
      </c>
      <c r="H399" s="438"/>
      <c r="I399" s="439"/>
    </row>
    <row r="400" spans="1:9" ht="23.25" x14ac:dyDescent="0.35">
      <c r="A400" s="415" t="s">
        <v>59</v>
      </c>
      <c r="B400" s="416"/>
      <c r="C400" s="417"/>
      <c r="D400" s="417"/>
      <c r="E400" s="56"/>
      <c r="F400" s="56"/>
      <c r="G400" s="418"/>
      <c r="H400" s="418"/>
      <c r="I400" s="419"/>
    </row>
    <row r="403" spans="1:9" ht="31.5" x14ac:dyDescent="0.25">
      <c r="A403" s="420" t="s">
        <v>164</v>
      </c>
      <c r="B403" s="421"/>
      <c r="C403" s="421"/>
      <c r="D403" s="421"/>
      <c r="E403" s="421"/>
      <c r="F403" s="421"/>
      <c r="G403" s="421"/>
      <c r="H403" s="421"/>
      <c r="I403" s="422"/>
    </row>
    <row r="404" spans="1:9" ht="30" x14ac:dyDescent="0.25">
      <c r="A404" s="64" t="s">
        <v>29</v>
      </c>
      <c r="B404" s="65" t="s">
        <v>30</v>
      </c>
      <c r="C404" s="65" t="s">
        <v>31</v>
      </c>
      <c r="D404" s="65" t="s">
        <v>32</v>
      </c>
      <c r="E404" s="65" t="s">
        <v>90</v>
      </c>
      <c r="F404" s="65"/>
      <c r="G404" s="78" t="s">
        <v>91</v>
      </c>
      <c r="H404" s="78" t="s">
        <v>34</v>
      </c>
      <c r="I404" s="79" t="s">
        <v>92</v>
      </c>
    </row>
    <row r="405" spans="1:9" x14ac:dyDescent="0.25">
      <c r="A405" s="59"/>
      <c r="B405" s="60"/>
      <c r="C405" s="60"/>
      <c r="D405" s="61"/>
      <c r="E405" s="60"/>
      <c r="F405" s="60"/>
      <c r="G405" s="48"/>
      <c r="H405" s="48"/>
      <c r="I405" s="136"/>
    </row>
    <row r="406" spans="1:9" x14ac:dyDescent="0.25">
      <c r="A406" s="54"/>
      <c r="B406" s="60"/>
      <c r="C406" s="49"/>
      <c r="D406" s="50"/>
      <c r="E406" s="49"/>
      <c r="F406" s="49"/>
      <c r="G406" s="51"/>
      <c r="H406" s="51"/>
      <c r="I406" s="81"/>
    </row>
    <row r="407" spans="1:9" x14ac:dyDescent="0.25">
      <c r="A407" s="52"/>
      <c r="B407" s="60"/>
      <c r="C407" s="46"/>
      <c r="D407" s="47"/>
      <c r="E407" s="46"/>
      <c r="F407" s="46"/>
      <c r="G407" s="48"/>
      <c r="H407" s="48"/>
      <c r="I407" s="80"/>
    </row>
    <row r="408" spans="1:9" x14ac:dyDescent="0.25">
      <c r="A408" s="54"/>
      <c r="B408" s="60"/>
      <c r="C408" s="49"/>
      <c r="D408" s="50"/>
      <c r="E408" s="49"/>
      <c r="F408" s="49"/>
      <c r="G408" s="51"/>
      <c r="H408" s="51"/>
      <c r="I408" s="81"/>
    </row>
    <row r="409" spans="1:9" x14ac:dyDescent="0.25">
      <c r="A409" s="52"/>
      <c r="B409" s="60"/>
      <c r="C409" s="46"/>
      <c r="D409" s="47"/>
      <c r="E409" s="46"/>
      <c r="F409" s="46"/>
      <c r="G409" s="48"/>
      <c r="H409" s="48"/>
      <c r="I409" s="80"/>
    </row>
    <row r="410" spans="1:9" x14ac:dyDescent="0.25">
      <c r="A410" s="54"/>
      <c r="B410" s="60"/>
      <c r="C410" s="49"/>
      <c r="D410" s="50"/>
      <c r="E410" s="49"/>
      <c r="F410" s="49"/>
      <c r="G410" s="51"/>
      <c r="H410" s="51"/>
      <c r="I410" s="81"/>
    </row>
    <row r="411" spans="1:9" x14ac:dyDescent="0.25">
      <c r="A411" s="52"/>
      <c r="B411" s="60"/>
      <c r="C411" s="46"/>
      <c r="D411" s="47"/>
      <c r="E411" s="46"/>
      <c r="F411" s="46"/>
      <c r="G411" s="48"/>
      <c r="H411" s="48"/>
      <c r="I411" s="136"/>
    </row>
    <row r="412" spans="1:9" x14ac:dyDescent="0.25">
      <c r="A412" s="54"/>
      <c r="B412" s="60"/>
      <c r="C412" s="49"/>
      <c r="D412" s="50"/>
      <c r="E412" s="49"/>
      <c r="F412" s="49"/>
      <c r="G412" s="51"/>
      <c r="H412" s="51"/>
      <c r="I412" s="81"/>
    </row>
    <row r="413" spans="1:9" x14ac:dyDescent="0.25">
      <c r="A413" s="52"/>
      <c r="B413" s="60"/>
      <c r="C413" s="46"/>
      <c r="D413" s="47"/>
      <c r="E413" s="46"/>
      <c r="F413" s="46"/>
      <c r="G413" s="48"/>
      <c r="H413" s="48"/>
      <c r="I413" s="136"/>
    </row>
    <row r="414" spans="1:9" x14ac:dyDescent="0.25">
      <c r="A414" s="54"/>
      <c r="B414" s="60"/>
      <c r="C414" s="49"/>
      <c r="D414" s="50"/>
      <c r="E414" s="49"/>
      <c r="F414" s="49"/>
      <c r="G414" s="51"/>
      <c r="H414" s="51"/>
      <c r="I414" s="81"/>
    </row>
    <row r="415" spans="1:9" x14ac:dyDescent="0.25">
      <c r="A415" s="52"/>
      <c r="B415" s="60"/>
      <c r="C415" s="46"/>
      <c r="D415" s="47"/>
      <c r="E415" s="46"/>
      <c r="F415" s="46"/>
      <c r="G415" s="48"/>
      <c r="H415" s="48"/>
      <c r="I415" s="136"/>
    </row>
    <row r="416" spans="1:9" x14ac:dyDescent="0.25">
      <c r="A416" s="54"/>
      <c r="B416" s="60"/>
      <c r="C416" s="49"/>
      <c r="D416" s="50"/>
      <c r="E416" s="49"/>
      <c r="F416" s="49"/>
      <c r="G416" s="51"/>
      <c r="H416" s="51"/>
      <c r="I416" s="81"/>
    </row>
    <row r="417" spans="1:9" x14ac:dyDescent="0.25">
      <c r="A417" s="52"/>
      <c r="B417" s="60"/>
      <c r="C417" s="46"/>
      <c r="D417" s="47"/>
      <c r="E417" s="46"/>
      <c r="F417" s="46"/>
      <c r="G417" s="48"/>
      <c r="H417" s="48"/>
      <c r="I417" s="80"/>
    </row>
    <row r="418" spans="1:9" x14ac:dyDescent="0.25">
      <c r="A418" s="54"/>
      <c r="B418" s="60"/>
      <c r="C418" s="49"/>
      <c r="D418" s="50"/>
      <c r="E418" s="49"/>
      <c r="F418" s="49"/>
      <c r="G418" s="51"/>
      <c r="H418" s="51"/>
      <c r="I418" s="81"/>
    </row>
    <row r="419" spans="1:9" x14ac:dyDescent="0.25">
      <c r="A419" s="52"/>
      <c r="B419" s="60"/>
      <c r="C419" s="46"/>
      <c r="D419" s="47"/>
      <c r="E419" s="46"/>
      <c r="F419" s="46"/>
      <c r="G419" s="48"/>
      <c r="H419" s="48"/>
      <c r="I419" s="80"/>
    </row>
    <row r="420" spans="1:9" x14ac:dyDescent="0.25">
      <c r="A420" s="54"/>
      <c r="B420" s="60"/>
      <c r="C420" s="49"/>
      <c r="D420" s="50"/>
      <c r="E420" s="49"/>
      <c r="F420" s="49"/>
      <c r="G420" s="51"/>
      <c r="H420" s="51"/>
      <c r="I420" s="81"/>
    </row>
    <row r="421" spans="1:9" x14ac:dyDescent="0.25">
      <c r="A421" s="52"/>
      <c r="B421" s="60"/>
      <c r="C421" s="46"/>
      <c r="D421" s="47"/>
      <c r="E421" s="46"/>
      <c r="F421" s="46"/>
      <c r="G421" s="48"/>
      <c r="H421" s="48"/>
      <c r="I421" s="136"/>
    </row>
    <row r="422" spans="1:9" x14ac:dyDescent="0.25">
      <c r="A422" s="54"/>
      <c r="B422" s="60"/>
      <c r="C422" s="49"/>
      <c r="D422" s="50"/>
      <c r="E422" s="49"/>
      <c r="F422" s="49"/>
      <c r="G422" s="51"/>
      <c r="H422" s="51"/>
      <c r="I422" s="81"/>
    </row>
    <row r="423" spans="1:9" x14ac:dyDescent="0.25">
      <c r="A423" s="52"/>
      <c r="B423" s="60"/>
      <c r="C423" s="46"/>
      <c r="D423" s="47"/>
      <c r="E423" s="46"/>
      <c r="F423" s="46"/>
      <c r="G423" s="48"/>
      <c r="H423" s="48"/>
      <c r="I423" s="80"/>
    </row>
    <row r="424" spans="1:9" x14ac:dyDescent="0.25">
      <c r="A424" s="54"/>
      <c r="B424" s="60"/>
      <c r="C424" s="49"/>
      <c r="D424" s="50"/>
      <c r="E424" s="49"/>
      <c r="F424" s="49"/>
      <c r="G424" s="51"/>
      <c r="H424" s="51"/>
      <c r="I424" s="81"/>
    </row>
    <row r="425" spans="1:9" x14ac:dyDescent="0.25">
      <c r="A425" s="52"/>
      <c r="B425" s="60"/>
      <c r="C425" s="46"/>
      <c r="D425" s="47"/>
      <c r="E425" s="46"/>
      <c r="F425" s="46"/>
      <c r="G425" s="48"/>
      <c r="H425" s="48"/>
      <c r="I425" s="80"/>
    </row>
    <row r="426" spans="1:9" x14ac:dyDescent="0.25">
      <c r="A426" s="54"/>
      <c r="B426" s="60"/>
      <c r="C426" s="49"/>
      <c r="D426" s="50"/>
      <c r="E426" s="49"/>
      <c r="F426" s="49"/>
      <c r="G426" s="51"/>
      <c r="H426" s="51"/>
      <c r="I426" s="81"/>
    </row>
    <row r="427" spans="1:9" x14ac:dyDescent="0.25">
      <c r="A427" s="52"/>
      <c r="B427" s="60"/>
      <c r="C427" s="46"/>
      <c r="D427" s="47"/>
      <c r="E427" s="46"/>
      <c r="F427" s="46"/>
      <c r="G427" s="48"/>
      <c r="H427" s="48"/>
      <c r="I427" s="80"/>
    </row>
    <row r="428" spans="1:9" x14ac:dyDescent="0.25">
      <c r="A428" s="54"/>
      <c r="B428" s="60"/>
      <c r="C428" s="49"/>
      <c r="D428" s="150"/>
      <c r="E428" s="49"/>
      <c r="F428" s="49"/>
      <c r="G428" s="51"/>
      <c r="H428" s="51"/>
      <c r="I428" s="81"/>
    </row>
    <row r="429" spans="1:9" x14ac:dyDescent="0.25">
      <c r="A429" s="52"/>
      <c r="B429" s="60"/>
      <c r="C429" s="46"/>
      <c r="D429" s="151"/>
      <c r="E429" s="46"/>
      <c r="F429" s="46"/>
      <c r="G429" s="48"/>
      <c r="H429" s="48"/>
      <c r="I429" s="80"/>
    </row>
    <row r="430" spans="1:9" x14ac:dyDescent="0.25">
      <c r="A430" s="54"/>
      <c r="B430" s="60"/>
      <c r="C430" s="49"/>
      <c r="D430" s="150"/>
      <c r="E430" s="49"/>
      <c r="F430" s="49"/>
      <c r="G430" s="51"/>
      <c r="H430" s="51"/>
      <c r="I430" s="81"/>
    </row>
    <row r="431" spans="1:9" x14ac:dyDescent="0.25">
      <c r="A431" s="54"/>
      <c r="B431" s="60"/>
      <c r="C431" s="46"/>
      <c r="D431" s="151"/>
      <c r="E431" s="46"/>
      <c r="F431" s="46"/>
      <c r="G431" s="48"/>
      <c r="H431" s="48"/>
      <c r="I431" s="80"/>
    </row>
    <row r="432" spans="1:9" x14ac:dyDescent="0.25">
      <c r="A432" s="54"/>
      <c r="B432" s="60"/>
      <c r="C432" s="49"/>
      <c r="D432" s="150"/>
      <c r="E432" s="49"/>
      <c r="F432" s="49"/>
      <c r="G432" s="51"/>
      <c r="H432" s="51"/>
      <c r="I432" s="81"/>
    </row>
    <row r="433" spans="1:9" x14ac:dyDescent="0.25">
      <c r="A433" s="52"/>
      <c r="B433" s="60"/>
      <c r="C433" s="46"/>
      <c r="D433" s="151"/>
      <c r="E433" s="46"/>
      <c r="F433" s="46"/>
      <c r="G433" s="48"/>
      <c r="H433" s="48"/>
      <c r="I433" s="80"/>
    </row>
    <row r="434" spans="1:9" x14ac:dyDescent="0.25">
      <c r="A434" s="54"/>
      <c r="B434" s="60"/>
      <c r="C434" s="49"/>
      <c r="D434" s="150"/>
      <c r="E434" s="49"/>
      <c r="F434" s="49"/>
      <c r="G434" s="51"/>
      <c r="H434" s="51"/>
      <c r="I434" s="81"/>
    </row>
    <row r="435" spans="1:9" x14ac:dyDescent="0.25">
      <c r="A435" s="52"/>
      <c r="B435" s="60"/>
      <c r="C435" s="46"/>
      <c r="D435" s="151"/>
      <c r="E435" s="46"/>
      <c r="F435" s="46"/>
      <c r="G435" s="48"/>
      <c r="H435" s="48"/>
      <c r="I435" s="80"/>
    </row>
    <row r="436" spans="1:9" x14ac:dyDescent="0.25">
      <c r="A436" s="54"/>
      <c r="B436" s="60"/>
      <c r="C436" s="49"/>
      <c r="D436" s="150"/>
      <c r="E436" s="49"/>
      <c r="F436" s="49"/>
      <c r="G436" s="51"/>
      <c r="H436" s="51"/>
      <c r="I436" s="81"/>
    </row>
    <row r="437" spans="1:9" x14ac:dyDescent="0.25">
      <c r="A437" s="52"/>
      <c r="B437" s="60"/>
      <c r="C437" s="46"/>
      <c r="D437" s="151"/>
      <c r="E437" s="46"/>
      <c r="F437" s="46"/>
      <c r="G437" s="48"/>
      <c r="H437" s="48"/>
      <c r="I437" s="80"/>
    </row>
    <row r="438" spans="1:9" x14ac:dyDescent="0.25">
      <c r="A438" s="54"/>
      <c r="B438" s="60"/>
      <c r="C438" s="49"/>
      <c r="D438" s="50"/>
      <c r="E438" s="49"/>
      <c r="F438" s="49"/>
      <c r="G438" s="51"/>
      <c r="H438" s="51"/>
      <c r="I438" s="81"/>
    </row>
    <row r="439" spans="1:9" x14ac:dyDescent="0.25">
      <c r="A439" s="52"/>
      <c r="B439" s="60"/>
      <c r="C439" s="46"/>
      <c r="D439" s="151"/>
      <c r="E439" s="46"/>
      <c r="F439" s="46"/>
      <c r="G439" s="48"/>
      <c r="H439" s="48"/>
      <c r="I439" s="80"/>
    </row>
    <row r="440" spans="1:9" x14ac:dyDescent="0.25">
      <c r="A440" s="54"/>
      <c r="B440" s="60"/>
      <c r="C440" s="49"/>
      <c r="D440" s="50"/>
      <c r="E440" s="49"/>
      <c r="F440" s="49"/>
      <c r="G440" s="51"/>
      <c r="H440" s="51"/>
      <c r="I440" s="81"/>
    </row>
    <row r="441" spans="1:9" x14ac:dyDescent="0.25">
      <c r="A441" s="52"/>
      <c r="B441" s="60"/>
      <c r="C441" s="46"/>
      <c r="D441" s="151"/>
      <c r="E441" s="46"/>
      <c r="F441" s="46"/>
      <c r="G441" s="48"/>
      <c r="H441" s="153"/>
      <c r="I441" s="80"/>
    </row>
    <row r="442" spans="1:9" x14ac:dyDescent="0.25">
      <c r="A442" s="54"/>
      <c r="B442" s="60"/>
      <c r="C442" s="49"/>
      <c r="D442" s="50"/>
      <c r="E442" s="154"/>
      <c r="F442" s="49"/>
      <c r="G442" s="51"/>
      <c r="H442" s="51"/>
      <c r="I442" s="81"/>
    </row>
    <row r="443" spans="1:9" x14ac:dyDescent="0.25">
      <c r="A443" s="52"/>
      <c r="B443" s="60"/>
      <c r="C443" s="46"/>
      <c r="D443" s="151"/>
      <c r="E443" s="46"/>
      <c r="F443" s="46"/>
      <c r="G443" s="48"/>
      <c r="H443" s="48"/>
      <c r="I443" s="80"/>
    </row>
    <row r="444" spans="1:9" x14ac:dyDescent="0.25">
      <c r="A444" s="54"/>
      <c r="B444" s="60"/>
      <c r="C444" s="49"/>
      <c r="D444" s="150"/>
      <c r="E444" s="49"/>
      <c r="F444" s="49"/>
      <c r="G444" s="51"/>
      <c r="H444" s="51"/>
      <c r="I444" s="81"/>
    </row>
    <row r="445" spans="1:9" x14ac:dyDescent="0.25">
      <c r="A445" s="52"/>
      <c r="B445" s="60"/>
      <c r="C445" s="46"/>
      <c r="D445" s="151"/>
      <c r="E445" s="46"/>
      <c r="F445" s="46"/>
      <c r="G445" s="48"/>
      <c r="H445" s="48"/>
      <c r="I445" s="80"/>
    </row>
    <row r="446" spans="1:9" x14ac:dyDescent="0.25">
      <c r="A446" s="54"/>
      <c r="B446" s="60"/>
      <c r="C446" s="49"/>
      <c r="D446" s="150"/>
      <c r="E446" s="49"/>
      <c r="F446" s="49"/>
      <c r="G446" s="51"/>
      <c r="H446" s="51"/>
      <c r="I446" s="81"/>
    </row>
    <row r="447" spans="1:9" x14ac:dyDescent="0.25">
      <c r="A447" s="52"/>
      <c r="B447" s="60"/>
      <c r="C447" s="46"/>
      <c r="D447" s="151"/>
      <c r="E447" s="46"/>
      <c r="F447" s="46"/>
      <c r="G447" s="48"/>
      <c r="H447" s="48"/>
      <c r="I447" s="80"/>
    </row>
    <row r="448" spans="1:9" x14ac:dyDescent="0.25">
      <c r="A448" s="54"/>
      <c r="B448" s="60"/>
      <c r="C448" s="49"/>
      <c r="D448" s="150"/>
      <c r="E448" s="49"/>
      <c r="F448" s="49"/>
      <c r="G448" s="51"/>
      <c r="H448" s="51"/>
      <c r="I448" s="81"/>
    </row>
    <row r="449" spans="1:9" ht="23.25" x14ac:dyDescent="0.35">
      <c r="A449" s="425"/>
      <c r="B449" s="426"/>
      <c r="C449" s="135" t="s">
        <v>55</v>
      </c>
      <c r="D449" s="135"/>
      <c r="E449" s="459" t="s">
        <v>56</v>
      </c>
      <c r="F449" s="460"/>
      <c r="G449" s="451" t="s">
        <v>57</v>
      </c>
      <c r="H449" s="452"/>
      <c r="I449" s="453"/>
    </row>
    <row r="450" spans="1:9" ht="23.25" x14ac:dyDescent="0.35">
      <c r="A450" s="410" t="s">
        <v>58</v>
      </c>
      <c r="B450" s="411"/>
      <c r="C450" s="435">
        <f>COUNTIF(C405:C448,"A")</f>
        <v>0</v>
      </c>
      <c r="D450" s="436"/>
      <c r="E450" s="457">
        <f>COUNTIF(C405:C448,"V")</f>
        <v>0</v>
      </c>
      <c r="F450" s="458"/>
      <c r="G450" s="437">
        <f>COUNTIF(C405:C448,"T")+COUNTIF(C405:C448,"R")</f>
        <v>0</v>
      </c>
      <c r="H450" s="438"/>
      <c r="I450" s="439"/>
    </row>
    <row r="451" spans="1:9" ht="23.25" x14ac:dyDescent="0.35">
      <c r="A451" s="415" t="s">
        <v>59</v>
      </c>
      <c r="B451" s="416"/>
      <c r="C451" s="417"/>
      <c r="D451" s="417"/>
      <c r="E451" s="56"/>
      <c r="F451" s="56"/>
      <c r="G451" s="418"/>
      <c r="H451" s="418"/>
      <c r="I451" s="419"/>
    </row>
  </sheetData>
  <autoFilter ref="A251:I293" xr:uid="{00000000-0009-0000-0000-000005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A451:B451"/>
    <mergeCell ref="C451:D451"/>
    <mergeCell ref="G451:I451"/>
    <mergeCell ref="A403:I403"/>
    <mergeCell ref="A449:B449"/>
    <mergeCell ref="E449:F449"/>
    <mergeCell ref="G449:I449"/>
    <mergeCell ref="A450:B450"/>
    <mergeCell ref="C450:D450"/>
    <mergeCell ref="E450:F450"/>
    <mergeCell ref="G450:I450"/>
    <mergeCell ref="A399:B399"/>
    <mergeCell ref="C399:D399"/>
    <mergeCell ref="E399:F399"/>
    <mergeCell ref="G399:I399"/>
    <mergeCell ref="A400:B400"/>
    <mergeCell ref="C400:D400"/>
    <mergeCell ref="G400:I400"/>
    <mergeCell ref="A349:B349"/>
    <mergeCell ref="C349:D349"/>
    <mergeCell ref="G349:I349"/>
    <mergeCell ref="A352:I352"/>
    <mergeCell ref="A398:B398"/>
    <mergeCell ref="E398:F398"/>
    <mergeCell ref="G398:I398"/>
    <mergeCell ref="A301:I301"/>
    <mergeCell ref="A347:B347"/>
    <mergeCell ref="E347:F347"/>
    <mergeCell ref="G347:I347"/>
    <mergeCell ref="A348:B348"/>
    <mergeCell ref="C348:D348"/>
    <mergeCell ref="E348:F348"/>
    <mergeCell ref="G348:I348"/>
    <mergeCell ref="A1:I1"/>
    <mergeCell ref="A47:B47"/>
    <mergeCell ref="C47:D47"/>
    <mergeCell ref="G47:I47"/>
    <mergeCell ref="A48:B48"/>
    <mergeCell ref="C48:D48"/>
    <mergeCell ref="G48:I48"/>
    <mergeCell ref="A98:B98"/>
    <mergeCell ref="C98:D98"/>
    <mergeCell ref="G98:I98"/>
    <mergeCell ref="A99:B99"/>
    <mergeCell ref="A49:B49"/>
    <mergeCell ref="A51:I51"/>
    <mergeCell ref="A97:B97"/>
    <mergeCell ref="C97:D97"/>
    <mergeCell ref="G97:I97"/>
    <mergeCell ref="C99:I99"/>
    <mergeCell ref="C49:I49"/>
    <mergeCell ref="C249:I249"/>
    <mergeCell ref="C147:D147"/>
    <mergeCell ref="G147:I147"/>
    <mergeCell ref="A148:B148"/>
    <mergeCell ref="C148:D148"/>
    <mergeCell ref="G148:I148"/>
    <mergeCell ref="G247:I247"/>
    <mergeCell ref="A248:B248"/>
    <mergeCell ref="C248:D248"/>
    <mergeCell ref="G248:I248"/>
    <mergeCell ref="A247:B247"/>
    <mergeCell ref="A149:B149"/>
    <mergeCell ref="A151:I151"/>
    <mergeCell ref="A197:B197"/>
    <mergeCell ref="C197:D197"/>
    <mergeCell ref="G197:I197"/>
    <mergeCell ref="C149:I149"/>
    <mergeCell ref="C199:I199"/>
    <mergeCell ref="A201:I201"/>
    <mergeCell ref="A198:B198"/>
    <mergeCell ref="C198:D198"/>
    <mergeCell ref="G198:I198"/>
    <mergeCell ref="A199:B199"/>
    <mergeCell ref="E298:F298"/>
    <mergeCell ref="E297:F297"/>
    <mergeCell ref="A101:I101"/>
    <mergeCell ref="A147:B147"/>
    <mergeCell ref="A299:B299"/>
    <mergeCell ref="C299:D299"/>
    <mergeCell ref="G299:I299"/>
    <mergeCell ref="E248:F248"/>
    <mergeCell ref="E247:F247"/>
    <mergeCell ref="A251:I251"/>
    <mergeCell ref="A297:B297"/>
    <mergeCell ref="G297:I297"/>
    <mergeCell ref="A298:B298"/>
    <mergeCell ref="C298:D298"/>
    <mergeCell ref="G298:I298"/>
    <mergeCell ref="A249:B249"/>
  </mergeCells>
  <pageMargins left="0.16304347826086957" right="0.21875" top="0.26041666666666669" bottom="0.23958333333333334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E340"/>
  <sheetViews>
    <sheetView view="pageLayout" zoomScale="89" zoomScaleNormal="100" zoomScalePageLayoutView="89" workbookViewId="0">
      <selection activeCell="D341" sqref="D341"/>
    </sheetView>
  </sheetViews>
  <sheetFormatPr defaultColWidth="9.140625" defaultRowHeight="15" x14ac:dyDescent="0.25"/>
  <cols>
    <col min="1" max="5" width="19.28515625" customWidth="1"/>
  </cols>
  <sheetData>
    <row r="1" spans="1:5" ht="24" thickBot="1" x14ac:dyDescent="0.3">
      <c r="A1" s="454" t="s">
        <v>129</v>
      </c>
      <c r="B1" s="455"/>
      <c r="C1" s="455"/>
      <c r="D1" s="455"/>
      <c r="E1" s="456"/>
    </row>
    <row r="2" spans="1:5" ht="15.75" thickBot="1" x14ac:dyDescent="0.3">
      <c r="B2" s="1"/>
      <c r="C2" s="1"/>
      <c r="D2" s="1"/>
    </row>
    <row r="3" spans="1:5" x14ac:dyDescent="0.25">
      <c r="A3" s="101"/>
      <c r="B3" s="113" t="s">
        <v>55</v>
      </c>
      <c r="C3" s="103" t="s">
        <v>56</v>
      </c>
      <c r="D3" s="113" t="s">
        <v>119</v>
      </c>
      <c r="E3" s="104" t="s">
        <v>13</v>
      </c>
    </row>
    <row r="4" spans="1:5" ht="15.75" x14ac:dyDescent="0.25">
      <c r="A4" s="105" t="s">
        <v>58</v>
      </c>
      <c r="B4" s="114">
        <f>SUMIF('Incarichi Tabella'!C3:C46,"A",'Incarichi Tabella'!D3:D46)</f>
        <v>9057700</v>
      </c>
      <c r="C4" s="107">
        <f>SUMIF('Incarichi Tabella'!C3:C46,"V",'Incarichi Tabella'!D3:D46)</f>
        <v>18108000</v>
      </c>
      <c r="D4" s="114">
        <f>SUMIF('Incarichi Tabella'!C3:C46,"T",'Incarichi Tabella'!D3:D46)+SUMIF('Incarichi Tabella'!C3:C46,"R",'Incarichi Tabella'!D3:D46)</f>
        <v>185000</v>
      </c>
      <c r="E4" s="112">
        <f>SUM(B4:D4)</f>
        <v>27350700</v>
      </c>
    </row>
    <row r="5" spans="1:5" ht="15.75" thickBot="1" x14ac:dyDescent="0.3">
      <c r="A5" s="106" t="s">
        <v>120</v>
      </c>
      <c r="B5" s="115">
        <f>B4/'Incarichi Tabella'!C48</f>
        <v>323489.28571428574</v>
      </c>
      <c r="C5" s="108">
        <f>C4/'Incarichi Tabella'!E48</f>
        <v>953052.63157894742</v>
      </c>
      <c r="D5" s="121">
        <f>D4/'Incarichi Tabella'!G48</f>
        <v>185000</v>
      </c>
      <c r="E5" s="109">
        <f>SUM(B5:D5)</f>
        <v>1461541.9172932331</v>
      </c>
    </row>
    <row r="6" spans="1:5" ht="15.75" thickBot="1" x14ac:dyDescent="0.3">
      <c r="A6" s="44"/>
      <c r="B6" s="44"/>
      <c r="C6" s="44"/>
      <c r="D6" s="44"/>
      <c r="E6" s="44"/>
    </row>
    <row r="7" spans="1:5" x14ac:dyDescent="0.25">
      <c r="A7" s="116" t="s">
        <v>121</v>
      </c>
      <c r="B7" s="103" t="s">
        <v>122</v>
      </c>
      <c r="C7" s="113" t="s">
        <v>123</v>
      </c>
      <c r="D7" s="103" t="s">
        <v>124</v>
      </c>
      <c r="E7" s="104" t="s">
        <v>13</v>
      </c>
    </row>
    <row r="8" spans="1:5" ht="16.5" thickBot="1" x14ac:dyDescent="0.3">
      <c r="A8" s="127">
        <f>COUNTIF('Incarichi Tabella'!A3:A46,"I")</f>
        <v>40</v>
      </c>
      <c r="B8" s="128">
        <f>COUNTIF('Incarichi Tabella'!A3:A46,"T")</f>
        <v>4</v>
      </c>
      <c r="C8" s="129">
        <f>COUNTIF('Incarichi Tabella'!A3:A46,"A")</f>
        <v>0</v>
      </c>
      <c r="D8" s="128">
        <f>COUNTIF('Incarichi Tabella'!A3:A46,"M")</f>
        <v>0</v>
      </c>
      <c r="E8" s="130">
        <f>SUM(A8:D8)</f>
        <v>44</v>
      </c>
    </row>
    <row r="9" spans="1:5" ht="15.75" thickBot="1" x14ac:dyDescent="0.3"/>
    <row r="10" spans="1:5" x14ac:dyDescent="0.25">
      <c r="A10" s="122" t="s">
        <v>132</v>
      </c>
      <c r="B10" s="123" t="s">
        <v>133</v>
      </c>
      <c r="C10" s="124" t="s">
        <v>134</v>
      </c>
      <c r="D10" s="125" t="s">
        <v>135</v>
      </c>
      <c r="E10" s="104" t="s">
        <v>13</v>
      </c>
    </row>
    <row r="11" spans="1:5" ht="16.5" thickBot="1" x14ac:dyDescent="0.3">
      <c r="A11" s="131">
        <f>COUNTIF('Incarichi Tabella'!E3:E46,"E")</f>
        <v>33</v>
      </c>
      <c r="B11" s="132">
        <f>COUNTIF('Incarichi Tabella'!E3:E46,"NE")</f>
        <v>9</v>
      </c>
      <c r="C11" s="133">
        <f>COUNTIF('Incarichi Tabella'!E3:E46,"V")</f>
        <v>2</v>
      </c>
      <c r="D11" s="126">
        <f>COUNTIF('Incarichi Tabella'!E3:E46,"M")</f>
        <v>0</v>
      </c>
      <c r="E11" s="130">
        <f>SUM(A11:D11)</f>
        <v>44</v>
      </c>
    </row>
    <row r="12" spans="1:5" ht="15.75" thickBot="1" x14ac:dyDescent="0.3"/>
    <row r="13" spans="1:5" x14ac:dyDescent="0.25">
      <c r="A13" s="101" t="s">
        <v>136</v>
      </c>
      <c r="B13" s="103" t="s">
        <v>137</v>
      </c>
      <c r="C13" s="103" t="s">
        <v>138</v>
      </c>
      <c r="D13" s="103" t="s">
        <v>139</v>
      </c>
      <c r="E13" s="104" t="s">
        <v>13</v>
      </c>
    </row>
    <row r="14" spans="1:5" ht="16.5" thickBot="1" x14ac:dyDescent="0.3">
      <c r="A14" s="106"/>
      <c r="B14" s="134">
        <f>COUNTIF('Incarichi Tabella'!F3:F46,"A")</f>
        <v>0</v>
      </c>
      <c r="C14" s="134">
        <f>COUNTIF('Incarichi Tabella'!F3:F46,"B")</f>
        <v>0</v>
      </c>
      <c r="D14" s="134">
        <f>COUNTIF('Incarichi Tabella'!F3:F46,"C")</f>
        <v>0</v>
      </c>
      <c r="E14" s="130">
        <f>SUM(A14:D14)</f>
        <v>0</v>
      </c>
    </row>
    <row r="55" spans="1:5" ht="15.75" thickBot="1" x14ac:dyDescent="0.3"/>
    <row r="56" spans="1:5" ht="24" thickBot="1" x14ac:dyDescent="0.3">
      <c r="A56" s="454" t="s">
        <v>130</v>
      </c>
      <c r="B56" s="455"/>
      <c r="C56" s="455"/>
      <c r="D56" s="455"/>
      <c r="E56" s="456"/>
    </row>
    <row r="57" spans="1:5" ht="15.75" thickBot="1" x14ac:dyDescent="0.3">
      <c r="B57" s="1"/>
      <c r="C57" s="1"/>
      <c r="D57" s="1"/>
    </row>
    <row r="58" spans="1:5" x14ac:dyDescent="0.25">
      <c r="A58" s="101"/>
      <c r="B58" s="113" t="s">
        <v>55</v>
      </c>
      <c r="C58" s="103" t="s">
        <v>56</v>
      </c>
      <c r="D58" s="113" t="s">
        <v>119</v>
      </c>
      <c r="E58" s="104" t="s">
        <v>13</v>
      </c>
    </row>
    <row r="59" spans="1:5" ht="15.75" x14ac:dyDescent="0.25">
      <c r="A59" s="105" t="s">
        <v>58</v>
      </c>
      <c r="B59" s="114">
        <f>SUMIF('Incarichi Tabella'!C103:C146,"A",'Incarichi Tabella'!D103:D146)</f>
        <v>10158000</v>
      </c>
      <c r="C59" s="107">
        <f>SUMIF('Incarichi Tabella'!C103:C146,"V",'Incarichi Tabella'!D103:D146)</f>
        <v>22285000</v>
      </c>
      <c r="D59" s="114">
        <f>SUMIF('Incarichi Tabella'!C103:C146,"T",'Incarichi Tabella'!D103:D146)+SUMIF('Incarichi Tabella'!C103:C146,"R",'Incarichi Tabella'!D103:D146)</f>
        <v>460000</v>
      </c>
      <c r="E59" s="112">
        <f>SUM(B59:D59)</f>
        <v>32903000</v>
      </c>
    </row>
    <row r="60" spans="1:5" ht="15.75" thickBot="1" x14ac:dyDescent="0.3">
      <c r="A60" s="106" t="s">
        <v>120</v>
      </c>
      <c r="B60" s="115">
        <f>B59/'Incarichi Tabella'!C148</f>
        <v>441652.17391304346</v>
      </c>
      <c r="C60" s="108">
        <f>C59/'Incarichi Tabella'!E148</f>
        <v>1061190.4761904762</v>
      </c>
      <c r="D60" s="121">
        <f>D59/'Incarichi Tabella'!G148</f>
        <v>460000</v>
      </c>
      <c r="E60" s="109">
        <f>SUM(B60:D60)</f>
        <v>1962842.6501035197</v>
      </c>
    </row>
    <row r="61" spans="1:5" ht="15.75" thickBot="1" x14ac:dyDescent="0.3">
      <c r="A61" s="44"/>
      <c r="B61" s="44"/>
      <c r="C61" s="44"/>
      <c r="D61" s="44"/>
      <c r="E61" s="44"/>
    </row>
    <row r="62" spans="1:5" x14ac:dyDescent="0.25">
      <c r="A62" s="116" t="s">
        <v>121</v>
      </c>
      <c r="B62" s="103" t="s">
        <v>122</v>
      </c>
      <c r="C62" s="113" t="s">
        <v>123</v>
      </c>
      <c r="D62" s="103" t="s">
        <v>124</v>
      </c>
      <c r="E62" s="104" t="s">
        <v>13</v>
      </c>
    </row>
    <row r="63" spans="1:5" ht="16.5" thickBot="1" x14ac:dyDescent="0.3">
      <c r="A63" s="127">
        <f>COUNTIF('Incarichi Tabella'!A103:A146,"I")</f>
        <v>38</v>
      </c>
      <c r="B63" s="128">
        <f>COUNTIF('Incarichi Tabella'!A103:A146,"T")</f>
        <v>3</v>
      </c>
      <c r="C63" s="129">
        <f>COUNTIF('Incarichi Tabella'!A103:A146,"A")</f>
        <v>0</v>
      </c>
      <c r="D63" s="128">
        <f>COUNTIF('Incarichi Tabella'!A103:A146,"M")</f>
        <v>2</v>
      </c>
      <c r="E63" s="130">
        <f>SUM(A63:D63)</f>
        <v>43</v>
      </c>
    </row>
    <row r="64" spans="1:5" ht="15.75" thickBot="1" x14ac:dyDescent="0.3"/>
    <row r="65" spans="1:5" x14ac:dyDescent="0.25">
      <c r="A65" s="122" t="s">
        <v>132</v>
      </c>
      <c r="B65" s="123" t="s">
        <v>133</v>
      </c>
      <c r="C65" s="124" t="s">
        <v>134</v>
      </c>
      <c r="D65" s="125" t="s">
        <v>135</v>
      </c>
      <c r="E65" s="104" t="s">
        <v>13</v>
      </c>
    </row>
    <row r="66" spans="1:5" ht="16.5" thickBot="1" x14ac:dyDescent="0.3">
      <c r="A66" s="131">
        <f>COUNTIF('Incarichi Tabella'!E103:E146,"E")</f>
        <v>26</v>
      </c>
      <c r="B66" s="132">
        <f>COUNTIF('Incarichi Tabella'!E103:E146,"NE")</f>
        <v>4</v>
      </c>
      <c r="C66" s="133">
        <f>COUNTIF('Incarichi Tabella'!E103:E146,"V")</f>
        <v>10</v>
      </c>
      <c r="D66" s="126">
        <f>COUNTIF('Incarichi Tabella'!E103:E146,"M")</f>
        <v>1</v>
      </c>
      <c r="E66" s="130">
        <f>SUM(A66:D66)</f>
        <v>41</v>
      </c>
    </row>
    <row r="67" spans="1:5" ht="15.75" thickBot="1" x14ac:dyDescent="0.3"/>
    <row r="68" spans="1:5" x14ac:dyDescent="0.25">
      <c r="A68" s="101" t="s">
        <v>136</v>
      </c>
      <c r="B68" s="103" t="s">
        <v>137</v>
      </c>
      <c r="C68" s="103" t="s">
        <v>138</v>
      </c>
      <c r="D68" s="103" t="s">
        <v>139</v>
      </c>
      <c r="E68" s="104" t="s">
        <v>13</v>
      </c>
    </row>
    <row r="69" spans="1:5" ht="16.5" thickBot="1" x14ac:dyDescent="0.3">
      <c r="A69" s="106"/>
      <c r="B69" s="134">
        <f>COUNTIF('Incarichi Tabella'!F103:F146,"A")</f>
        <v>0</v>
      </c>
      <c r="C69" s="134">
        <f>COUNTIF('Incarichi Tabella'!F103:F146,"B")</f>
        <v>0</v>
      </c>
      <c r="D69" s="134">
        <f>COUNTIF('Incarichi Tabella'!F103:F146,"C")</f>
        <v>0</v>
      </c>
      <c r="E69" s="130">
        <f>SUM(A69:D69)</f>
        <v>0</v>
      </c>
    </row>
    <row r="112" ht="15.75" thickBot="1" x14ac:dyDescent="0.3"/>
    <row r="113" spans="1:5" ht="24" thickBot="1" x14ac:dyDescent="0.3">
      <c r="A113" s="454" t="s">
        <v>131</v>
      </c>
      <c r="B113" s="455"/>
      <c r="C113" s="455"/>
      <c r="D113" s="455"/>
      <c r="E113" s="456"/>
    </row>
    <row r="114" spans="1:5" ht="15.75" thickBot="1" x14ac:dyDescent="0.3">
      <c r="B114" s="1"/>
      <c r="C114" s="1"/>
      <c r="D114" s="1"/>
    </row>
    <row r="115" spans="1:5" ht="23.25" customHeight="1" x14ac:dyDescent="0.25">
      <c r="A115" s="101"/>
      <c r="B115" s="113" t="s">
        <v>55</v>
      </c>
      <c r="C115" s="103" t="s">
        <v>56</v>
      </c>
      <c r="D115" s="113" t="s">
        <v>119</v>
      </c>
      <c r="E115" s="104" t="s">
        <v>13</v>
      </c>
    </row>
    <row r="116" spans="1:5" ht="23.25" customHeight="1" x14ac:dyDescent="0.25">
      <c r="A116" s="105" t="s">
        <v>58</v>
      </c>
      <c r="B116" s="114">
        <f>SUMIF('Incarichi Tabella'!C203:C246,"A",'Incarichi Tabella'!D203:D246)</f>
        <v>9730000</v>
      </c>
      <c r="C116" s="107">
        <f>SUMIF('Incarichi Tabella'!C203:C246,"V",'Incarichi Tabella'!D203:D246)</f>
        <v>15910000</v>
      </c>
      <c r="D116" s="114">
        <f>SUMIF('Incarichi Tabella'!C203:C246,"T",'Incarichi Tabella'!D203:D246)+SUMIF('Incarichi Tabella'!C203:C246,"R",'Incarichi Tabella'!D203:D246)</f>
        <v>249000</v>
      </c>
      <c r="E116" s="112">
        <f>SUM(B116:D116)</f>
        <v>25889000</v>
      </c>
    </row>
    <row r="117" spans="1:5" ht="23.25" customHeight="1" thickBot="1" x14ac:dyDescent="0.3">
      <c r="A117" s="106" t="s">
        <v>120</v>
      </c>
      <c r="B117" s="115">
        <f>B116/'Incarichi Tabella'!C248</f>
        <v>486500</v>
      </c>
      <c r="C117" s="108">
        <f>C116/'Incarichi Tabella'!E248</f>
        <v>1223846.1538461538</v>
      </c>
      <c r="D117" s="121">
        <f>D116/'Incarichi Tabella'!G248</f>
        <v>249000</v>
      </c>
      <c r="E117" s="109">
        <f>SUM(B117:D117)</f>
        <v>1959346.1538461538</v>
      </c>
    </row>
    <row r="118" spans="1:5" ht="15.75" thickBot="1" x14ac:dyDescent="0.3">
      <c r="A118" s="44"/>
      <c r="B118" s="44"/>
      <c r="C118" s="44"/>
      <c r="D118" s="44"/>
      <c r="E118" s="44"/>
    </row>
    <row r="119" spans="1:5" ht="23.25" customHeight="1" x14ac:dyDescent="0.25">
      <c r="A119" s="116" t="s">
        <v>121</v>
      </c>
      <c r="B119" s="103" t="s">
        <v>122</v>
      </c>
      <c r="C119" s="113" t="s">
        <v>123</v>
      </c>
      <c r="D119" s="103" t="s">
        <v>124</v>
      </c>
      <c r="E119" s="104" t="s">
        <v>13</v>
      </c>
    </row>
    <row r="120" spans="1:5" ht="23.25" customHeight="1" thickBot="1" x14ac:dyDescent="0.3">
      <c r="A120" s="127">
        <f>COUNTIF('Incarichi Tabella'!A203:A246,"I")</f>
        <v>28</v>
      </c>
      <c r="B120" s="128">
        <f>COUNTIF('Incarichi Tabella'!A203:A246,"T")</f>
        <v>8</v>
      </c>
      <c r="C120" s="129">
        <f>COUNTIF('Incarichi Tabella'!A203:A246,"A")</f>
        <v>0</v>
      </c>
      <c r="D120" s="128">
        <f>COUNTIF('Incarichi Tabella'!A203:A246,"M")</f>
        <v>1</v>
      </c>
      <c r="E120" s="130">
        <f>SUM(A120:D120)</f>
        <v>37</v>
      </c>
    </row>
    <row r="121" spans="1:5" ht="15.75" thickBot="1" x14ac:dyDescent="0.3"/>
    <row r="122" spans="1:5" ht="23.25" customHeight="1" x14ac:dyDescent="0.25">
      <c r="A122" s="122" t="s">
        <v>132</v>
      </c>
      <c r="B122" s="123" t="s">
        <v>133</v>
      </c>
      <c r="C122" s="124" t="s">
        <v>134</v>
      </c>
      <c r="D122" s="125" t="s">
        <v>135</v>
      </c>
      <c r="E122" s="104" t="s">
        <v>13</v>
      </c>
    </row>
    <row r="123" spans="1:5" ht="23.25" customHeight="1" thickBot="1" x14ac:dyDescent="0.3">
      <c r="A123" s="131">
        <f>COUNTIF('Incarichi Tabella'!E203:E246,"E")</f>
        <v>32</v>
      </c>
      <c r="B123" s="132">
        <f>COUNTIF('Incarichi Tabella'!E203:E246,"NE")</f>
        <v>3</v>
      </c>
      <c r="C123" s="133">
        <f>COUNTIF('Incarichi Tabella'!E203:E246,"V")</f>
        <v>2</v>
      </c>
      <c r="D123" s="126">
        <f>COUNTIF('Incarichi Tabella'!E203:E246,"M")</f>
        <v>0</v>
      </c>
      <c r="E123" s="130">
        <f>SUM(A123:D123)</f>
        <v>37</v>
      </c>
    </row>
    <row r="124" spans="1:5" ht="15.75" thickBot="1" x14ac:dyDescent="0.3"/>
    <row r="125" spans="1:5" ht="23.25" customHeight="1" x14ac:dyDescent="0.25">
      <c r="A125" s="101" t="s">
        <v>136</v>
      </c>
      <c r="B125" s="103" t="s">
        <v>137</v>
      </c>
      <c r="C125" s="103" t="s">
        <v>138</v>
      </c>
      <c r="D125" s="103" t="s">
        <v>139</v>
      </c>
      <c r="E125" s="104" t="s">
        <v>13</v>
      </c>
    </row>
    <row r="126" spans="1:5" ht="23.25" customHeight="1" thickBot="1" x14ac:dyDescent="0.3">
      <c r="A126" s="106"/>
      <c r="B126" s="134">
        <f>COUNTIF('Incarichi Tabella'!F203:F246,"A")</f>
        <v>36</v>
      </c>
      <c r="C126" s="134">
        <f>COUNTIF('Incarichi Tabella'!F203:F246,"B")</f>
        <v>1</v>
      </c>
      <c r="D126" s="134">
        <f>COUNTIF('Incarichi Tabella'!F203:F246,"C")</f>
        <v>0</v>
      </c>
      <c r="E126" s="130">
        <f>SUM(A126:D126)</f>
        <v>37</v>
      </c>
    </row>
    <row r="162" spans="1:5" ht="15.75" thickBot="1" x14ac:dyDescent="0.3"/>
    <row r="163" spans="1:5" ht="24" thickBot="1" x14ac:dyDescent="0.3">
      <c r="A163" s="454" t="s">
        <v>145</v>
      </c>
      <c r="B163" s="455"/>
      <c r="C163" s="455"/>
      <c r="D163" s="455"/>
      <c r="E163" s="456"/>
    </row>
    <row r="164" spans="1:5" ht="15.75" thickBot="1" x14ac:dyDescent="0.3">
      <c r="B164" s="1"/>
      <c r="C164" s="1"/>
      <c r="D164" s="1"/>
    </row>
    <row r="165" spans="1:5" x14ac:dyDescent="0.25">
      <c r="A165" s="101"/>
      <c r="B165" s="113" t="s">
        <v>55</v>
      </c>
      <c r="C165" s="103" t="s">
        <v>56</v>
      </c>
      <c r="D165" s="113" t="s">
        <v>119</v>
      </c>
      <c r="E165" s="104" t="s">
        <v>13</v>
      </c>
    </row>
    <row r="166" spans="1:5" ht="15.75" x14ac:dyDescent="0.25">
      <c r="A166" s="105" t="s">
        <v>58</v>
      </c>
      <c r="B166" s="114">
        <f>SUMIF('Incarichi Tabella'!C253:C296,"A",'Incarichi Tabella'!D253:D296)</f>
        <v>6091250</v>
      </c>
      <c r="C166" s="107">
        <f>SUMIF('Incarichi Tabella'!C253:C296,"V",'Incarichi Tabella'!D253:D296)</f>
        <v>43867000</v>
      </c>
      <c r="D166" s="114">
        <f>SUMIF('Incarichi Tabella'!C253:C296,"T",'Incarichi Tabella'!D253:D296)+SUMIF('Incarichi Tabella'!C253:C296,"R",'Incarichi Tabella'!D253:D296)</f>
        <v>240000</v>
      </c>
      <c r="E166" s="112">
        <f>SUM(B166:D166)</f>
        <v>50198250</v>
      </c>
    </row>
    <row r="167" spans="1:5" ht="15.75" thickBot="1" x14ac:dyDescent="0.3">
      <c r="A167" s="106" t="s">
        <v>120</v>
      </c>
      <c r="B167" s="115">
        <f>B166/'Incarichi Tabella'!C298</f>
        <v>507604.16666666669</v>
      </c>
      <c r="C167" s="108">
        <f>C166/'Incarichi Tabella'!E298</f>
        <v>2580411.7647058824</v>
      </c>
      <c r="D167" s="121">
        <f>D166/'Incarichi Tabella'!G298</f>
        <v>240000</v>
      </c>
      <c r="E167" s="109">
        <f>SUM(B167:D167)</f>
        <v>3328015.9313725489</v>
      </c>
    </row>
    <row r="168" spans="1:5" ht="15.75" thickBot="1" x14ac:dyDescent="0.3">
      <c r="A168" s="44"/>
      <c r="B168" s="44"/>
      <c r="C168" s="44"/>
      <c r="D168" s="44"/>
      <c r="E168" s="44"/>
    </row>
    <row r="169" spans="1:5" x14ac:dyDescent="0.25">
      <c r="A169" s="116" t="s">
        <v>121</v>
      </c>
      <c r="B169" s="103" t="s">
        <v>122</v>
      </c>
      <c r="C169" s="113" t="s">
        <v>123</v>
      </c>
      <c r="D169" s="103" t="s">
        <v>124</v>
      </c>
      <c r="E169" s="104" t="s">
        <v>13</v>
      </c>
    </row>
    <row r="170" spans="1:5" ht="16.5" thickBot="1" x14ac:dyDescent="0.3">
      <c r="A170" s="127">
        <f>COUNTIF('Incarichi Tabella'!A253:A296,"I")</f>
        <v>25</v>
      </c>
      <c r="B170" s="128">
        <f>COUNTIF('Incarichi Tabella'!A253:A296,"T")</f>
        <v>9</v>
      </c>
      <c r="C170" s="129">
        <f>COUNTIF('Incarichi Tabella'!A253:A296,"A")</f>
        <v>0</v>
      </c>
      <c r="D170" s="128">
        <f>COUNTIF('Incarichi Tabella'!A253:A296,"M")</f>
        <v>8</v>
      </c>
      <c r="E170" s="130">
        <f>SUM(A170:D170)</f>
        <v>42</v>
      </c>
    </row>
    <row r="171" spans="1:5" ht="15.75" thickBot="1" x14ac:dyDescent="0.3"/>
    <row r="172" spans="1:5" x14ac:dyDescent="0.25">
      <c r="A172" s="122" t="s">
        <v>132</v>
      </c>
      <c r="B172" s="123" t="s">
        <v>133</v>
      </c>
      <c r="C172" s="124" t="s">
        <v>134</v>
      </c>
      <c r="D172" s="125" t="s">
        <v>135</v>
      </c>
      <c r="E172" s="104" t="s">
        <v>13</v>
      </c>
    </row>
    <row r="173" spans="1:5" ht="16.5" thickBot="1" x14ac:dyDescent="0.3">
      <c r="A173" s="131">
        <f>COUNTIF('Incarichi Tabella'!E253:E296,"E")</f>
        <v>38</v>
      </c>
      <c r="B173" s="132">
        <f>COUNTIF('Incarichi Tabella'!E253:E296,"NE")</f>
        <v>3</v>
      </c>
      <c r="C173" s="133">
        <f>COUNTIF('Incarichi Tabella'!E253:E296,"V")</f>
        <v>2</v>
      </c>
      <c r="D173" s="126">
        <f>COUNTIF('Incarichi Tabella'!E253:E296,"M")</f>
        <v>0</v>
      </c>
      <c r="E173" s="130">
        <f>SUM(A173:D173)</f>
        <v>43</v>
      </c>
    </row>
    <row r="174" spans="1:5" ht="15.75" thickBot="1" x14ac:dyDescent="0.3"/>
    <row r="175" spans="1:5" x14ac:dyDescent="0.25">
      <c r="A175" s="101" t="s">
        <v>136</v>
      </c>
      <c r="B175" s="103" t="s">
        <v>137</v>
      </c>
      <c r="C175" s="103" t="s">
        <v>138</v>
      </c>
      <c r="D175" s="103" t="s">
        <v>139</v>
      </c>
      <c r="E175" s="104" t="s">
        <v>13</v>
      </c>
    </row>
    <row r="176" spans="1:5" ht="16.5" thickBot="1" x14ac:dyDescent="0.3">
      <c r="A176" s="106"/>
      <c r="B176" s="134">
        <f>COUNTIF('Incarichi Tabella'!F253:F296,"A")</f>
        <v>30</v>
      </c>
      <c r="C176" s="134">
        <f>COUNTIF('Incarichi Tabella'!F253:F296,"B")</f>
        <v>0</v>
      </c>
      <c r="D176" s="134">
        <f>COUNTIF('Incarichi Tabella'!F253:F296,"C")</f>
        <v>0</v>
      </c>
      <c r="E176" s="130">
        <f>SUM(A176:D176)</f>
        <v>30</v>
      </c>
    </row>
    <row r="217" spans="1:5" ht="15.75" thickBot="1" x14ac:dyDescent="0.3"/>
    <row r="218" spans="1:5" ht="24" thickBot="1" x14ac:dyDescent="0.3">
      <c r="A218" s="454" t="s">
        <v>165</v>
      </c>
      <c r="B218" s="455"/>
      <c r="C218" s="455"/>
      <c r="D218" s="455"/>
      <c r="E218" s="456"/>
    </row>
    <row r="219" spans="1:5" ht="15.75" thickBot="1" x14ac:dyDescent="0.3">
      <c r="B219" s="1"/>
      <c r="C219" s="1"/>
      <c r="D219" s="1"/>
    </row>
    <row r="220" spans="1:5" x14ac:dyDescent="0.25">
      <c r="A220" s="101"/>
      <c r="B220" s="113" t="s">
        <v>55</v>
      </c>
      <c r="C220" s="103" t="s">
        <v>56</v>
      </c>
      <c r="D220" s="113" t="s">
        <v>119</v>
      </c>
      <c r="E220" s="104" t="s">
        <v>13</v>
      </c>
    </row>
    <row r="221" spans="1:5" ht="15.75" x14ac:dyDescent="0.25">
      <c r="A221" s="105" t="s">
        <v>58</v>
      </c>
      <c r="B221" s="114">
        <f>SUMIF('Incarichi Tabella'!C303:C346,"A",'Incarichi Tabella'!D303:D346)</f>
        <v>0</v>
      </c>
      <c r="C221" s="107">
        <f>SUMIF('Incarichi Tabella'!C303:C346,"V",'Incarichi Tabella'!D303:D346)</f>
        <v>0</v>
      </c>
      <c r="D221" s="114">
        <f>SUMIF('Incarichi Tabella'!C303:C346,"T",'Incarichi Tabella'!D303:D346)+SUMIF('Incarichi Tabella'!C303:C346,"R",'Incarichi Tabella'!D303:D346)</f>
        <v>0</v>
      </c>
      <c r="E221" s="112">
        <f>SUM(B221:D221)</f>
        <v>0</v>
      </c>
    </row>
    <row r="222" spans="1:5" ht="15.75" thickBot="1" x14ac:dyDescent="0.3">
      <c r="A222" s="106" t="s">
        <v>120</v>
      </c>
      <c r="B222" s="115" t="e">
        <f>B221/'Incarichi Tabella'!C348</f>
        <v>#DIV/0!</v>
      </c>
      <c r="C222" s="108" t="e">
        <f>C221/'Incarichi Tabella'!E348</f>
        <v>#DIV/0!</v>
      </c>
      <c r="D222" s="121" t="e">
        <f>D221/'Incarichi Tabella'!G348</f>
        <v>#DIV/0!</v>
      </c>
      <c r="E222" s="109" t="e">
        <f>SUM(B222:D222)</f>
        <v>#DIV/0!</v>
      </c>
    </row>
    <row r="223" spans="1:5" ht="15.75" thickBot="1" x14ac:dyDescent="0.3">
      <c r="A223" s="44"/>
      <c r="B223" s="44"/>
      <c r="C223" s="44"/>
      <c r="D223" s="44"/>
      <c r="E223" s="44"/>
    </row>
    <row r="224" spans="1:5" x14ac:dyDescent="0.25">
      <c r="A224" s="116" t="s">
        <v>121</v>
      </c>
      <c r="B224" s="103" t="s">
        <v>122</v>
      </c>
      <c r="C224" s="113" t="s">
        <v>123</v>
      </c>
      <c r="D224" s="103" t="s">
        <v>124</v>
      </c>
      <c r="E224" s="104" t="s">
        <v>13</v>
      </c>
    </row>
    <row r="225" spans="1:5" ht="16.5" thickBot="1" x14ac:dyDescent="0.3">
      <c r="A225" s="127">
        <f>COUNTIF('Incarichi Tabella'!A303:A346,"I")</f>
        <v>0</v>
      </c>
      <c r="B225" s="128">
        <f>COUNTIF('Incarichi Tabella'!A303:A346,"T")</f>
        <v>0</v>
      </c>
      <c r="C225" s="129">
        <f>COUNTIF('Incarichi Tabella'!A303:A346,"A")</f>
        <v>0</v>
      </c>
      <c r="D225" s="128">
        <f>COUNTIF('Incarichi Tabella'!A303:A346,"M")</f>
        <v>0</v>
      </c>
      <c r="E225" s="130">
        <f>SUM(A225:D225)</f>
        <v>0</v>
      </c>
    </row>
    <row r="226" spans="1:5" ht="15.75" thickBot="1" x14ac:dyDescent="0.3"/>
    <row r="227" spans="1:5" x14ac:dyDescent="0.25">
      <c r="A227" s="122" t="s">
        <v>132</v>
      </c>
      <c r="B227" s="123" t="s">
        <v>133</v>
      </c>
      <c r="C227" s="124" t="s">
        <v>134</v>
      </c>
      <c r="D227" s="125" t="s">
        <v>135</v>
      </c>
      <c r="E227" s="104" t="s">
        <v>13</v>
      </c>
    </row>
    <row r="228" spans="1:5" ht="16.5" thickBot="1" x14ac:dyDescent="0.3">
      <c r="A228" s="131">
        <f>COUNTIF('Incarichi Tabella'!E303:E346,"E")</f>
        <v>0</v>
      </c>
      <c r="B228" s="132">
        <f>COUNTIF('Incarichi Tabella'!E303:E346,"NE")</f>
        <v>0</v>
      </c>
      <c r="C228" s="133">
        <f>COUNTIF('Incarichi Tabella'!E303:E346,"V")</f>
        <v>0</v>
      </c>
      <c r="D228" s="126">
        <f>COUNTIF('Incarichi Tabella'!E303:E346,"M")</f>
        <v>0</v>
      </c>
      <c r="E228" s="130">
        <f>SUM(A228:D228)</f>
        <v>0</v>
      </c>
    </row>
    <row r="229" spans="1:5" ht="15.75" thickBot="1" x14ac:dyDescent="0.3"/>
    <row r="230" spans="1:5" x14ac:dyDescent="0.25">
      <c r="A230" s="101" t="s">
        <v>136</v>
      </c>
      <c r="B230" s="103" t="s">
        <v>137</v>
      </c>
      <c r="C230" s="103" t="s">
        <v>138</v>
      </c>
      <c r="D230" s="103" t="s">
        <v>139</v>
      </c>
      <c r="E230" s="104" t="s">
        <v>13</v>
      </c>
    </row>
    <row r="231" spans="1:5" ht="16.5" thickBot="1" x14ac:dyDescent="0.3">
      <c r="A231" s="106"/>
      <c r="B231" s="134">
        <f>COUNTIF('Incarichi Tabella'!F303:F346,"A")</f>
        <v>0</v>
      </c>
      <c r="C231" s="134">
        <f>COUNTIF('Incarichi Tabella'!F303:F346,"B")</f>
        <v>0</v>
      </c>
      <c r="D231" s="134">
        <f>COUNTIF('Incarichi Tabella'!F303:F346,"C")</f>
        <v>0</v>
      </c>
      <c r="E231" s="130">
        <f>SUM(A231:D231)</f>
        <v>0</v>
      </c>
    </row>
    <row r="272" ht="15.75" thickBot="1" x14ac:dyDescent="0.3"/>
    <row r="273" spans="1:5" ht="24" thickBot="1" x14ac:dyDescent="0.3">
      <c r="A273" s="454" t="s">
        <v>166</v>
      </c>
      <c r="B273" s="455"/>
      <c r="C273" s="455"/>
      <c r="D273" s="455"/>
      <c r="E273" s="456"/>
    </row>
    <row r="274" spans="1:5" ht="15.75" thickBot="1" x14ac:dyDescent="0.3">
      <c r="B274" s="1"/>
      <c r="C274" s="1"/>
      <c r="D274" s="1"/>
    </row>
    <row r="275" spans="1:5" x14ac:dyDescent="0.25">
      <c r="A275" s="101"/>
      <c r="B275" s="113" t="s">
        <v>55</v>
      </c>
      <c r="C275" s="103" t="s">
        <v>56</v>
      </c>
      <c r="D275" s="113" t="s">
        <v>119</v>
      </c>
      <c r="E275" s="104" t="s">
        <v>13</v>
      </c>
    </row>
    <row r="276" spans="1:5" ht="15.75" x14ac:dyDescent="0.25">
      <c r="A276" s="105" t="s">
        <v>58</v>
      </c>
      <c r="B276" s="114">
        <f>SUMIF('Incarichi Tabella'!C354:C397,"A",'Incarichi Tabella'!D354:D397)</f>
        <v>0</v>
      </c>
      <c r="C276" s="107">
        <f>SUMIF('Incarichi Tabella'!C354:C397,"V",'Incarichi Tabella'!D354:D397)</f>
        <v>0</v>
      </c>
      <c r="D276" s="114">
        <f>SUMIF('Incarichi Tabella'!C354:C397,"T",'Incarichi Tabella'!D354:D397)+SUMIF('Incarichi Tabella'!C354:C397,"R",'Incarichi Tabella'!D354:D397)</f>
        <v>0</v>
      </c>
      <c r="E276" s="112">
        <f>SUM(B276:D276)</f>
        <v>0</v>
      </c>
    </row>
    <row r="277" spans="1:5" ht="15.75" thickBot="1" x14ac:dyDescent="0.3">
      <c r="A277" s="106" t="s">
        <v>120</v>
      </c>
      <c r="B277" s="115" t="e">
        <f>B276/'Incarichi Tabella'!C399</f>
        <v>#DIV/0!</v>
      </c>
      <c r="C277" s="108" t="e">
        <f>C276/'Incarichi Tabella'!E399</f>
        <v>#DIV/0!</v>
      </c>
      <c r="D277" s="121" t="e">
        <f>D276/'Incarichi Tabella'!G399</f>
        <v>#DIV/0!</v>
      </c>
      <c r="E277" s="109" t="e">
        <f>SUM(B277:D277)</f>
        <v>#DIV/0!</v>
      </c>
    </row>
    <row r="278" spans="1:5" ht="15.75" thickBot="1" x14ac:dyDescent="0.3">
      <c r="A278" s="44"/>
      <c r="B278" s="44"/>
      <c r="C278" s="44"/>
      <c r="D278" s="44"/>
      <c r="E278" s="44"/>
    </row>
    <row r="279" spans="1:5" x14ac:dyDescent="0.25">
      <c r="A279" s="116" t="s">
        <v>121</v>
      </c>
      <c r="B279" s="103" t="s">
        <v>122</v>
      </c>
      <c r="C279" s="113" t="s">
        <v>123</v>
      </c>
      <c r="D279" s="103" t="s">
        <v>124</v>
      </c>
      <c r="E279" s="104" t="s">
        <v>13</v>
      </c>
    </row>
    <row r="280" spans="1:5" ht="16.5" thickBot="1" x14ac:dyDescent="0.3">
      <c r="A280" s="127">
        <f>COUNTIF('Incarichi Tabella'!A354:A397,"I")</f>
        <v>0</v>
      </c>
      <c r="B280" s="128">
        <f>COUNTIF('Incarichi Tabella'!A354:A397,"T")</f>
        <v>0</v>
      </c>
      <c r="C280" s="129">
        <f>COUNTIF('Incarichi Tabella'!A354:A397,"A")</f>
        <v>0</v>
      </c>
      <c r="D280" s="128">
        <f>COUNTIF('Incarichi Tabella'!A354:A397,"M")</f>
        <v>0</v>
      </c>
      <c r="E280" s="130">
        <f>SUM(A280:D280)</f>
        <v>0</v>
      </c>
    </row>
    <row r="281" spans="1:5" ht="15.75" thickBot="1" x14ac:dyDescent="0.3"/>
    <row r="282" spans="1:5" x14ac:dyDescent="0.25">
      <c r="A282" s="122" t="s">
        <v>132</v>
      </c>
      <c r="B282" s="123" t="s">
        <v>133</v>
      </c>
      <c r="C282" s="124" t="s">
        <v>134</v>
      </c>
      <c r="D282" s="125" t="s">
        <v>135</v>
      </c>
      <c r="E282" s="104" t="s">
        <v>13</v>
      </c>
    </row>
    <row r="283" spans="1:5" ht="16.5" thickBot="1" x14ac:dyDescent="0.3">
      <c r="A283" s="131">
        <f>COUNTIF('Incarichi Tabella'!E354:E397,"E")</f>
        <v>0</v>
      </c>
      <c r="B283" s="132">
        <f>COUNTIF('Incarichi Tabella'!E354:E397,"NE")</f>
        <v>0</v>
      </c>
      <c r="C283" s="133">
        <f>COUNTIF('Incarichi Tabella'!E354:E397,"V")</f>
        <v>0</v>
      </c>
      <c r="D283" s="126">
        <f>COUNTIF('Incarichi Tabella'!E354:E397,"M")</f>
        <v>0</v>
      </c>
      <c r="E283" s="130">
        <f>SUM(A283:D283)</f>
        <v>0</v>
      </c>
    </row>
    <row r="284" spans="1:5" ht="15.75" thickBot="1" x14ac:dyDescent="0.3"/>
    <row r="285" spans="1:5" x14ac:dyDescent="0.25">
      <c r="A285" s="101" t="s">
        <v>136</v>
      </c>
      <c r="B285" s="103" t="s">
        <v>137</v>
      </c>
      <c r="C285" s="103" t="s">
        <v>138</v>
      </c>
      <c r="D285" s="103" t="s">
        <v>139</v>
      </c>
      <c r="E285" s="104" t="s">
        <v>13</v>
      </c>
    </row>
    <row r="286" spans="1:5" ht="16.5" thickBot="1" x14ac:dyDescent="0.3">
      <c r="A286" s="106"/>
      <c r="B286" s="134">
        <f>COUNTIF('Incarichi Tabella'!F354:F397,"A")</f>
        <v>0</v>
      </c>
      <c r="C286" s="134">
        <f>COUNTIF('Incarichi Tabella'!F354:F397,"B")</f>
        <v>0</v>
      </c>
      <c r="D286" s="134">
        <f>COUNTIF('Incarichi Tabella'!F354:F397,"C")</f>
        <v>0</v>
      </c>
      <c r="E286" s="130">
        <f>SUM(A286:D286)</f>
        <v>0</v>
      </c>
    </row>
    <row r="326" spans="1:5" ht="15.75" thickBot="1" x14ac:dyDescent="0.3"/>
    <row r="327" spans="1:5" ht="24" thickBot="1" x14ac:dyDescent="0.3">
      <c r="A327" s="454" t="s">
        <v>167</v>
      </c>
      <c r="B327" s="455"/>
      <c r="C327" s="455"/>
      <c r="D327" s="455"/>
      <c r="E327" s="456"/>
    </row>
    <row r="328" spans="1:5" ht="15.75" thickBot="1" x14ac:dyDescent="0.3">
      <c r="B328" s="1"/>
      <c r="C328" s="1"/>
      <c r="D328" s="1"/>
    </row>
    <row r="329" spans="1:5" x14ac:dyDescent="0.25">
      <c r="A329" s="101"/>
      <c r="B329" s="113" t="s">
        <v>55</v>
      </c>
      <c r="C329" s="103" t="s">
        <v>56</v>
      </c>
      <c r="D329" s="113" t="s">
        <v>119</v>
      </c>
      <c r="E329" s="104" t="s">
        <v>13</v>
      </c>
    </row>
    <row r="330" spans="1:5" ht="15.75" x14ac:dyDescent="0.25">
      <c r="A330" s="105" t="s">
        <v>58</v>
      </c>
      <c r="B330" s="114">
        <f>SUMIF('Incarichi Tabella'!C405:C448,"A",'Incarichi Tabella'!D405:D448)</f>
        <v>0</v>
      </c>
      <c r="C330" s="107">
        <f>SUMIF('Incarichi Tabella'!C405:C448,"V",'Incarichi Tabella'!D405:D448)</f>
        <v>0</v>
      </c>
      <c r="D330" s="114">
        <f>SUMIF('Incarichi Tabella'!C405:C448,"T",'Incarichi Tabella'!D405:D448)+SUMIF('Incarichi Tabella'!C405:C448,"R",'Incarichi Tabella'!D405:D448)</f>
        <v>0</v>
      </c>
      <c r="E330" s="112">
        <f>SUM(B330:D330)</f>
        <v>0</v>
      </c>
    </row>
    <row r="331" spans="1:5" ht="15.75" thickBot="1" x14ac:dyDescent="0.3">
      <c r="A331" s="106" t="s">
        <v>120</v>
      </c>
      <c r="B331" s="115" t="e">
        <f>B330/'Incarichi Tabella'!C450</f>
        <v>#DIV/0!</v>
      </c>
      <c r="C331" s="108" t="e">
        <f>C330/'Incarichi Tabella'!E450</f>
        <v>#DIV/0!</v>
      </c>
      <c r="D331" s="121" t="e">
        <f>D330/'Incarichi Tabella'!G450</f>
        <v>#DIV/0!</v>
      </c>
      <c r="E331" s="109" t="e">
        <f>SUM(B331:D331)</f>
        <v>#DIV/0!</v>
      </c>
    </row>
    <row r="332" spans="1:5" ht="15.75" thickBot="1" x14ac:dyDescent="0.3">
      <c r="A332" s="44"/>
      <c r="B332" s="44"/>
      <c r="C332" s="44"/>
      <c r="D332" s="44"/>
      <c r="E332" s="44"/>
    </row>
    <row r="333" spans="1:5" x14ac:dyDescent="0.25">
      <c r="A333" s="116" t="s">
        <v>121</v>
      </c>
      <c r="B333" s="103" t="s">
        <v>122</v>
      </c>
      <c r="C333" s="113" t="s">
        <v>123</v>
      </c>
      <c r="D333" s="103" t="s">
        <v>124</v>
      </c>
      <c r="E333" s="104" t="s">
        <v>13</v>
      </c>
    </row>
    <row r="334" spans="1:5" ht="16.5" thickBot="1" x14ac:dyDescent="0.3">
      <c r="A334" s="127">
        <f>COUNTIF('Incarichi Tabella'!A405:A448,"I")</f>
        <v>0</v>
      </c>
      <c r="B334" s="128">
        <f>COUNTIF('Incarichi Tabella'!A405:A448,"T")</f>
        <v>0</v>
      </c>
      <c r="C334" s="129">
        <f>COUNTIF('Incarichi Tabella'!A405:A448,"A")</f>
        <v>0</v>
      </c>
      <c r="D334" s="128">
        <f>COUNTIF('Incarichi Tabella'!A405:A448,"M")</f>
        <v>0</v>
      </c>
      <c r="E334" s="130">
        <f>SUM(A334:D334)</f>
        <v>0</v>
      </c>
    </row>
    <row r="335" spans="1:5" ht="15.75" thickBot="1" x14ac:dyDescent="0.3"/>
    <row r="336" spans="1:5" x14ac:dyDescent="0.25">
      <c r="A336" s="122" t="s">
        <v>132</v>
      </c>
      <c r="B336" s="123" t="s">
        <v>133</v>
      </c>
      <c r="C336" s="124" t="s">
        <v>134</v>
      </c>
      <c r="D336" s="125" t="s">
        <v>135</v>
      </c>
      <c r="E336" s="104" t="s">
        <v>13</v>
      </c>
    </row>
    <row r="337" spans="1:5" ht="16.5" thickBot="1" x14ac:dyDescent="0.3">
      <c r="A337" s="131">
        <f>COUNTIF('Incarichi Tabella'!E405:E448,"E")</f>
        <v>0</v>
      </c>
      <c r="B337" s="132">
        <f>COUNTIF('Incarichi Tabella'!E405:E448,"NE")</f>
        <v>0</v>
      </c>
      <c r="C337" s="133">
        <f>COUNTIF('Incarichi Tabella'!E405:E448,"V")</f>
        <v>0</v>
      </c>
      <c r="D337" s="126">
        <f>COUNTIF('Incarichi Tabella'!E405:E448,"M")</f>
        <v>0</v>
      </c>
      <c r="E337" s="130">
        <f>SUM(A337:D337)</f>
        <v>0</v>
      </c>
    </row>
    <row r="338" spans="1:5" ht="15.75" thickBot="1" x14ac:dyDescent="0.3"/>
    <row r="339" spans="1:5" x14ac:dyDescent="0.25">
      <c r="A339" s="101" t="s">
        <v>136</v>
      </c>
      <c r="B339" s="103" t="s">
        <v>137</v>
      </c>
      <c r="C339" s="103" t="s">
        <v>138</v>
      </c>
      <c r="D339" s="103" t="s">
        <v>139</v>
      </c>
      <c r="E339" s="104" t="s">
        <v>13</v>
      </c>
    </row>
    <row r="340" spans="1:5" ht="16.5" thickBot="1" x14ac:dyDescent="0.3">
      <c r="A340" s="106"/>
      <c r="B340" s="134">
        <f>COUNTIF('Incarichi Tabella'!F405:F448,"A")</f>
        <v>0</v>
      </c>
      <c r="C340" s="134">
        <f>COUNTIF('Incarichi Tabella'!F405:F448,"B")</f>
        <v>0</v>
      </c>
      <c r="D340" s="134">
        <f>COUNTIF('Incarichi Tabella'!F405:F448,"C")</f>
        <v>0</v>
      </c>
      <c r="E340" s="130">
        <f>SUM(A340:D340)</f>
        <v>0</v>
      </c>
    </row>
  </sheetData>
  <mergeCells count="7">
    <mergeCell ref="A273:E273"/>
    <mergeCell ref="A327:E327"/>
    <mergeCell ref="A113:E113"/>
    <mergeCell ref="A163:E163"/>
    <mergeCell ref="A1:E1"/>
    <mergeCell ref="A56:E56"/>
    <mergeCell ref="A218:E218"/>
  </mergeCells>
  <pageMargins left="0.25" right="0.17708333333333334" top="0.1875" bottom="0.14583333333333334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PORTALI</vt:lpstr>
      <vt:lpstr>Grafici</vt:lpstr>
      <vt:lpstr>Confronti Portali Biennali</vt:lpstr>
      <vt:lpstr>Compravendite tabella</vt:lpstr>
      <vt:lpstr>Compravendite grafico</vt:lpstr>
      <vt:lpstr>Incarichi Tabella</vt:lpstr>
      <vt:lpstr>Incarichi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SHABAB HUSSAIN</cp:lastModifiedBy>
  <cp:lastPrinted>2023-12-18T07:58:17Z</cp:lastPrinted>
  <dcterms:created xsi:type="dcterms:W3CDTF">2022-04-07T13:47:45Z</dcterms:created>
  <dcterms:modified xsi:type="dcterms:W3CDTF">2024-02-19T19:13:24Z</dcterms:modified>
</cp:coreProperties>
</file>