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BSUIRlabs\part5\MOptim\lab3\22\"/>
    </mc:Choice>
  </mc:AlternateContent>
  <xr:revisionPtr revIDLastSave="0" documentId="13_ncr:1_{5976A99E-9845-46D8-A8E2-6AD48CC9EBF4}" xr6:coauthVersionLast="36" xr6:coauthVersionMax="36" xr10:uidLastSave="{00000000-0000-0000-0000-000000000000}"/>
  <bookViews>
    <workbookView xWindow="0" yWindow="0" windowWidth="23040" windowHeight="10404" tabRatio="500" firstSheet="3" activeTab="3" xr2:uid="{00000000-000D-0000-FFFF-FFFF00000000}"/>
  </bookViews>
  <sheets>
    <sheet name="Answer Report 1" sheetId="20" r:id="rId1"/>
    <sheet name="задание1" sheetId="16" r:id="rId2"/>
    <sheet name="задание1_ЛП_А" sheetId="18" r:id="rId3"/>
    <sheet name="Задание2" sheetId="19" r:id="rId4"/>
    <sheet name="Sheet4" sheetId="23" r:id="rId5"/>
  </sheets>
  <definedNames>
    <definedName name="solver_adj" localSheetId="4" hidden="1">Sheet4!$B$7:$K$7</definedName>
    <definedName name="solver_adj" localSheetId="1" hidden="1">задание1!$A$66:$D$66</definedName>
    <definedName name="solver_adj" localSheetId="2" hidden="1">задание1_ЛП_А!$G$29:$G$32</definedName>
    <definedName name="solver_adj" localSheetId="3" hidden="1">Задание2!$I$53:$J$53</definedName>
    <definedName name="solver_cvg" localSheetId="4" hidden="1">0.0001</definedName>
    <definedName name="solver_cvg" localSheetId="1" hidden="1">0.0001</definedName>
    <definedName name="solver_cvg" localSheetId="2">0.0001</definedName>
    <definedName name="solver_cvg" localSheetId="3" hidden="1">0.0001</definedName>
    <definedName name="solver_drv" localSheetId="4" hidden="1">2</definedName>
    <definedName name="solver_drv" localSheetId="1" hidden="1">1</definedName>
    <definedName name="solver_drv" localSheetId="2">1</definedName>
    <definedName name="solver_drv" localSheetId="3" hidden="1">1</definedName>
    <definedName name="solver_eng" localSheetId="4" hidden="1">2</definedName>
    <definedName name="solver_eng" localSheetId="1" hidden="1">2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1" hidden="1">1</definedName>
    <definedName name="solver_est" localSheetId="2">1</definedName>
    <definedName name="solver_est" localSheetId="3" hidden="1">1</definedName>
    <definedName name="solver_itr" localSheetId="4" hidden="1">2147483647</definedName>
    <definedName name="solver_itr" localSheetId="1" hidden="1">100</definedName>
    <definedName name="solver_itr" localSheetId="2">100</definedName>
    <definedName name="solver_itr" localSheetId="3" hidden="1">100</definedName>
    <definedName name="solver_lhs1" localSheetId="4" hidden="1">Sheet4!$B$10</definedName>
    <definedName name="solver_lhs1" localSheetId="1" hidden="1">задание1!$A$66</definedName>
    <definedName name="solver_lhs1" localSheetId="2" hidden="1">задание1_ЛП_А!$G$29:$G$32</definedName>
    <definedName name="solver_lhs1" localSheetId="3" hidden="1">Задание2!$B$51:$K$53</definedName>
    <definedName name="solver_lhs10" localSheetId="4" hidden="1">Sheet4!$I$10</definedName>
    <definedName name="solver_lhs10" localSheetId="3" hidden="1">Задание2!$K$53</definedName>
    <definedName name="solver_lhs11" localSheetId="4" hidden="1">Sheet4!$J$10</definedName>
    <definedName name="solver_lhs11" localSheetId="3" hidden="1">Задание2!$G$53:$H$53</definedName>
    <definedName name="solver_lhs12" localSheetId="4" hidden="1">Sheet4!$K$10</definedName>
    <definedName name="solver_lhs12" localSheetId="3" hidden="1">Задание2!$K$53</definedName>
    <definedName name="solver_lhs13" localSheetId="3" hidden="1">Задание2!$K$53</definedName>
    <definedName name="solver_lhs14" localSheetId="3" hidden="1">Задание2!$K$53</definedName>
    <definedName name="solver_lhs15" localSheetId="3" hidden="1">Задание2!$B$51:$K$53</definedName>
    <definedName name="solver_lhs16" localSheetId="3" hidden="1">Задание2!$B$51:$K$53</definedName>
    <definedName name="solver_lhs17" localSheetId="3" hidden="1">Задание2!$G$53:$H$53</definedName>
    <definedName name="solver_lhs18" localSheetId="3">Задание2!$H$55</definedName>
    <definedName name="solver_lhs19" localSheetId="3">Задание2!$J$55</definedName>
    <definedName name="solver_lhs2" localSheetId="4" hidden="1">Sheet4!$B$10:$K$10</definedName>
    <definedName name="solver_lhs2" localSheetId="1" hidden="1">задание1!$B$66</definedName>
    <definedName name="solver_lhs2" localSheetId="2" hidden="1">задание1_ЛП_А!$F$35:$F$38</definedName>
    <definedName name="solver_lhs2" localSheetId="3" hidden="1">Задание2!$B$51:$K$53</definedName>
    <definedName name="solver_lhs20" localSheetId="3">Задание2!$K$55</definedName>
    <definedName name="solver_lhs3" localSheetId="4" hidden="1">Sheet4!$B$7:$K$9</definedName>
    <definedName name="solver_lhs3" localSheetId="1" hidden="1">задание1!$C$66</definedName>
    <definedName name="solver_lhs3" localSheetId="3" hidden="1">Задание2!$G$53:$H$53</definedName>
    <definedName name="solver_lhs4" localSheetId="4" hidden="1">Sheet4!$C$10</definedName>
    <definedName name="solver_lhs4" localSheetId="1" hidden="1">задание1!$D$66</definedName>
    <definedName name="solver_lhs4" localSheetId="3" hidden="1">Задание2!$I$53:$J$53</definedName>
    <definedName name="solver_lhs5" localSheetId="4" hidden="1">Sheet4!$D$10</definedName>
    <definedName name="solver_lhs5" localSheetId="1" hidden="1">задание1!$E$70:$E$73</definedName>
    <definedName name="solver_lhs5" localSheetId="3" hidden="1">Задание2!$K$53</definedName>
    <definedName name="solver_lhs6" localSheetId="4" hidden="1">Sheet4!$E$10</definedName>
    <definedName name="solver_lhs6" localSheetId="3" hidden="1">Задание2!$K$53</definedName>
    <definedName name="solver_lhs7" localSheetId="4" hidden="1">Sheet4!$F$10</definedName>
    <definedName name="solver_lhs7" localSheetId="3" hidden="1">Задание2!$G$53:$H$53</definedName>
    <definedName name="solver_lhs8" localSheetId="4" hidden="1">Sheet4!$G$10</definedName>
    <definedName name="solver_lhs8" localSheetId="3" hidden="1">Задание2!$K$53</definedName>
    <definedName name="solver_lhs9" localSheetId="4" hidden="1">Sheet4!$H$10</definedName>
    <definedName name="solver_lhs9" localSheetId="3" hidden="1">Задание2!$K$53</definedName>
    <definedName name="solver_lin" localSheetId="1">2</definedName>
    <definedName name="solver_lin" localSheetId="2">2</definedName>
    <definedName name="solver_lin" localSheetId="3">2</definedName>
    <definedName name="solver_mip" localSheetId="4" hidden="1">2147483647</definedName>
    <definedName name="solver_mip" localSheetId="1" hidden="1">2147483647</definedName>
    <definedName name="solver_mip" localSheetId="3" hidden="1">2147483647</definedName>
    <definedName name="solver_mni" localSheetId="4" hidden="1">30</definedName>
    <definedName name="solver_mni" localSheetId="1" hidden="1">30</definedName>
    <definedName name="solver_mni" localSheetId="3" hidden="1">30</definedName>
    <definedName name="solver_mrt" localSheetId="4" hidden="1">0.075</definedName>
    <definedName name="solver_mrt" localSheetId="1" hidden="1">0.075</definedName>
    <definedName name="solver_mrt" localSheetId="3" hidden="1">0.075</definedName>
    <definedName name="solver_msl" localSheetId="4" hidden="1">2</definedName>
    <definedName name="solver_msl" localSheetId="1" hidden="1">2</definedName>
    <definedName name="solver_msl" localSheetId="3" hidden="1">2</definedName>
    <definedName name="solver_neg" localSheetId="4" hidden="1">1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1" hidden="1">2147483647</definedName>
    <definedName name="solver_nod" localSheetId="3" hidden="1">2147483647</definedName>
    <definedName name="solver_num" localSheetId="4" hidden="1">12</definedName>
    <definedName name="solver_num" localSheetId="1" hidden="1">5</definedName>
    <definedName name="solver_num" localSheetId="2" hidden="1">2</definedName>
    <definedName name="solver_num" localSheetId="3" hidden="1">17</definedName>
    <definedName name="solver_nwt" localSheetId="4" hidden="1">1</definedName>
    <definedName name="solver_nwt" localSheetId="1" hidden="1">1</definedName>
    <definedName name="solver_nwt" localSheetId="2">1</definedName>
    <definedName name="solver_nwt" localSheetId="3" hidden="1">1</definedName>
    <definedName name="solver_opt" localSheetId="4" hidden="1">Sheet4!$M$7</definedName>
    <definedName name="solver_opt" localSheetId="1" hidden="1">задание1!$G$68</definedName>
    <definedName name="solver_opt" localSheetId="2" hidden="1">задание1_ЛП_А!$H$33</definedName>
    <definedName name="solver_opt" localSheetId="3" hidden="1">Задание2!$M$51</definedName>
    <definedName name="solver_pre" localSheetId="4" hidden="1">0.000001</definedName>
    <definedName name="solver_pre" localSheetId="1" hidden="1">0.000001</definedName>
    <definedName name="solver_pre" localSheetId="2">0.000001</definedName>
    <definedName name="solver_pre" localSheetId="3" hidden="1">0.000001</definedName>
    <definedName name="solver_rbv" localSheetId="4" hidden="1">2</definedName>
    <definedName name="solver_rbv" localSheetId="1" hidden="1">1</definedName>
    <definedName name="solver_rbv" localSheetId="3" hidden="1">1</definedName>
    <definedName name="solver_rel1" localSheetId="4" hidden="1">2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0" localSheetId="4" hidden="1">2</definedName>
    <definedName name="solver_rel10" localSheetId="3" hidden="1">3</definedName>
    <definedName name="solver_rel11" localSheetId="4" hidden="1">2</definedName>
    <definedName name="solver_rel11" localSheetId="3" hidden="1">3</definedName>
    <definedName name="solver_rel12" localSheetId="4" hidden="1">2</definedName>
    <definedName name="solver_rel12" localSheetId="3" hidden="1">3</definedName>
    <definedName name="solver_rel13" localSheetId="3" hidden="1">3</definedName>
    <definedName name="solver_rel14" localSheetId="3" hidden="1">3</definedName>
    <definedName name="solver_rel15" localSheetId="3" hidden="1">3</definedName>
    <definedName name="solver_rel16" localSheetId="3" hidden="1">3</definedName>
    <definedName name="solver_rel17" localSheetId="3" hidden="1">1</definedName>
    <definedName name="solver_rel18" localSheetId="3">1</definedName>
    <definedName name="solver_rel19" localSheetId="3">1</definedName>
    <definedName name="solver_rel2" localSheetId="4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0" localSheetId="3">1</definedName>
    <definedName name="solver_rel3" localSheetId="4" hidden="1">3</definedName>
    <definedName name="solver_rel3" localSheetId="1" hidden="1">3</definedName>
    <definedName name="solver_rel3" localSheetId="3" hidden="1">3</definedName>
    <definedName name="solver_rel4" localSheetId="4" hidden="1">2</definedName>
    <definedName name="solver_rel4" localSheetId="1" hidden="1">3</definedName>
    <definedName name="solver_rel4" localSheetId="3" hidden="1">3</definedName>
    <definedName name="solver_rel5" localSheetId="4" hidden="1">2</definedName>
    <definedName name="solver_rel5" localSheetId="1" hidden="1">1</definedName>
    <definedName name="solver_rel5" localSheetId="3" hidden="1">2</definedName>
    <definedName name="solver_rel6" localSheetId="4" hidden="1">2</definedName>
    <definedName name="solver_rel6" localSheetId="3" hidden="1">2</definedName>
    <definedName name="solver_rel7" localSheetId="4" hidden="1">2</definedName>
    <definedName name="solver_rel7" localSheetId="3" hidden="1">3</definedName>
    <definedName name="solver_rel8" localSheetId="4" hidden="1">2</definedName>
    <definedName name="solver_rel8" localSheetId="3" hidden="1">3</definedName>
    <definedName name="solver_rel9" localSheetId="4" hidden="1">2</definedName>
    <definedName name="solver_rel9" localSheetId="3" hidden="1">3</definedName>
    <definedName name="solver_rhs1" localSheetId="4" hidden="1">Sheet4!$B$4-Sheet4!$B$6*Sheet4!$B$7</definedName>
    <definedName name="solver_rhs1" localSheetId="1" hidden="1">0</definedName>
    <definedName name="solver_rhs1" localSheetId="2" hidden="1">0</definedName>
    <definedName name="solver_rhs1" localSheetId="3" hidden="1">Задание2!$E$52</definedName>
    <definedName name="solver_rhs10" localSheetId="4" hidden="1">Sheet4!$I$4-Sheet4!$I$6*Sheet4!$I$7</definedName>
    <definedName name="solver_rhs10" localSheetId="3" hidden="1">Задание2!$E$52</definedName>
    <definedName name="solver_rhs11" localSheetId="4" hidden="1">Sheet4!$J$4-Sheet4!$J$6*Sheet4!$J$7</definedName>
    <definedName name="solver_rhs11" localSheetId="3" hidden="1">Задание2!$C$52</definedName>
    <definedName name="solver_rhs12" localSheetId="4" hidden="1">Sheet4!$K$4-Sheet4!$K$6*Sheet4!$K$7</definedName>
    <definedName name="solver_rhs12" localSheetId="3" hidden="1">Задание2!$I$52</definedName>
    <definedName name="solver_rhs13" localSheetId="3" hidden="1">Задание2!$I$52</definedName>
    <definedName name="solver_rhs14" localSheetId="3" hidden="1">Задание2!$I$52</definedName>
    <definedName name="solver_rhs15" localSheetId="3" hidden="1">Задание2!$E$52</definedName>
    <definedName name="solver_rhs16" localSheetId="3" hidden="1">Задание2!$C$52</definedName>
    <definedName name="solver_rhs17" localSheetId="3" hidden="1">Задание2!$C$52</definedName>
    <definedName name="solver_rhs18" localSheetId="3">Задание2!$L$50</definedName>
    <definedName name="solver_rhs19" localSheetId="3">Задание2!$L$50</definedName>
    <definedName name="solver_rhs2" localSheetId="4" hidden="1">Sheet4!$B$5:$K$5</definedName>
    <definedName name="solver_rhs2" localSheetId="1" hidden="1">0</definedName>
    <definedName name="solver_rhs2" localSheetId="2" hidden="1">задание1_ЛП_А!$H$35:$H$38</definedName>
    <definedName name="solver_rhs2" localSheetId="3" hidden="1">Задание2!$E$52</definedName>
    <definedName name="solver_rhs20" localSheetId="3">Задание2!$L$50</definedName>
    <definedName name="solver_rhs3" localSheetId="4" hidden="1">0</definedName>
    <definedName name="solver_rhs3" localSheetId="1" hidden="1">0</definedName>
    <definedName name="solver_rhs3" localSheetId="3" hidden="1">Задание2!$C$52</definedName>
    <definedName name="solver_rhs4" localSheetId="4" hidden="1">Sheet4!$C$4-Sheet4!$C$6*Sheet4!$C$7</definedName>
    <definedName name="solver_rhs4" localSheetId="1" hidden="1">0</definedName>
    <definedName name="solver_rhs4" localSheetId="3" hidden="1">0</definedName>
    <definedName name="solver_rhs5" localSheetId="4" hidden="1">Sheet4!$D$4-Sheet4!$D$7*Sheet4!$D$6</definedName>
    <definedName name="solver_rhs5" localSheetId="1" hidden="1">задание1!$G$70:$G$73</definedName>
    <definedName name="solver_rhs5" localSheetId="3" hidden="1">0</definedName>
    <definedName name="solver_rhs6" localSheetId="4" hidden="1">Sheet4!$E$4-Sheet4!$E$6*Sheet4!$E$7</definedName>
    <definedName name="solver_rhs6" localSheetId="3" hidden="1">Задание2!$E$52</definedName>
    <definedName name="solver_rhs7" localSheetId="4" hidden="1">Sheet4!$F$4-Sheet4!$F$6*Sheet4!$F$7</definedName>
    <definedName name="solver_rhs7" localSheetId="3" hidden="1">Задание2!$C$52</definedName>
    <definedName name="solver_rhs8" localSheetId="4" hidden="1">Sheet4!$G$4-Sheet4!$G$6*Sheet4!$G$7</definedName>
    <definedName name="solver_rhs8" localSheetId="3" hidden="1">Задание2!$E$52</definedName>
    <definedName name="solver_rhs9" localSheetId="4" hidden="1">Sheet4!$H$4-Sheet4!$H$6*Sheet4!$H$7</definedName>
    <definedName name="solver_rhs9" localSheetId="3" hidden="1">Задание2!$C$52</definedName>
    <definedName name="solver_rlx" localSheetId="4" hidden="1">2</definedName>
    <definedName name="solver_rlx" localSheetId="1" hidden="1">2</definedName>
    <definedName name="solver_rlx" localSheetId="3" hidden="1">2</definedName>
    <definedName name="solver_rsd" localSheetId="4" hidden="1">0</definedName>
    <definedName name="solver_rsd" localSheetId="1" hidden="1">0</definedName>
    <definedName name="solver_rsd" localSheetId="3" hidden="1">0</definedName>
    <definedName name="solver_scl" localSheetId="4" hidden="1">2</definedName>
    <definedName name="solver_scl" localSheetId="1" hidden="1">2</definedName>
    <definedName name="solver_scl" localSheetId="2">2</definedName>
    <definedName name="solver_scl" localSheetId="3" hidden="1">2</definedName>
    <definedName name="solver_sho" localSheetId="4" hidden="1">2</definedName>
    <definedName name="solver_sho" localSheetId="1" hidden="1">2</definedName>
    <definedName name="solver_sho" localSheetId="2">2</definedName>
    <definedName name="solver_sho" localSheetId="3" hidden="1">2</definedName>
    <definedName name="solver_ssz" localSheetId="4" hidden="1">100</definedName>
    <definedName name="solver_ssz" localSheetId="1" hidden="1">100</definedName>
    <definedName name="solver_ssz" localSheetId="3" hidden="1">100</definedName>
    <definedName name="solver_tim" localSheetId="4" hidden="1">2147483647</definedName>
    <definedName name="solver_tim" localSheetId="1" hidden="1">100</definedName>
    <definedName name="solver_tim" localSheetId="2">100</definedName>
    <definedName name="solver_tim" localSheetId="3" hidden="1">100</definedName>
    <definedName name="solver_tol" localSheetId="4" hidden="1">0.01</definedName>
    <definedName name="solver_tol" localSheetId="1" hidden="1">0.05</definedName>
    <definedName name="solver_tol" localSheetId="2">0.05</definedName>
    <definedName name="solver_tol" localSheetId="3" hidden="1">0.05</definedName>
    <definedName name="solver_typ" localSheetId="4" hidden="1">2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7" i="23" l="1"/>
  <c r="G96" i="19" l="1"/>
  <c r="G97" i="19"/>
  <c r="G98" i="19"/>
  <c r="G99" i="19"/>
  <c r="G100" i="19"/>
  <c r="G101" i="19"/>
  <c r="G102" i="19"/>
  <c r="G103" i="19"/>
  <c r="G104" i="19"/>
  <c r="G95" i="19"/>
  <c r="G31" i="19"/>
  <c r="G32" i="19"/>
  <c r="G33" i="19"/>
  <c r="G34" i="19"/>
  <c r="G35" i="19"/>
  <c r="G36" i="19"/>
  <c r="G37" i="19"/>
  <c r="G38" i="19"/>
  <c r="G30" i="19"/>
  <c r="G29" i="19"/>
  <c r="R3" i="19"/>
  <c r="A101" i="19"/>
  <c r="A100" i="19"/>
  <c r="A99" i="19"/>
  <c r="A98" i="19"/>
  <c r="A97" i="19"/>
  <c r="A96" i="19"/>
  <c r="A95" i="19"/>
  <c r="R90" i="19"/>
  <c r="F71" i="19" s="1"/>
  <c r="T76" i="19" s="1"/>
  <c r="O90" i="19"/>
  <c r="M90" i="19"/>
  <c r="J90" i="19"/>
  <c r="H90" i="19"/>
  <c r="E90" i="19"/>
  <c r="B90" i="19"/>
  <c r="E71" i="19" s="1"/>
  <c r="V76" i="19"/>
  <c r="I74" i="19"/>
  <c r="L74" i="19" s="1"/>
  <c r="T73" i="19"/>
  <c r="I73" i="19"/>
  <c r="L73" i="19" s="1"/>
  <c r="F73" i="19"/>
  <c r="V74" i="19" s="1"/>
  <c r="E73" i="19"/>
  <c r="I72" i="19"/>
  <c r="L72" i="19" s="1"/>
  <c r="F72" i="19"/>
  <c r="G72" i="19" s="1"/>
  <c r="E72" i="19"/>
  <c r="Y72" i="19" s="1"/>
  <c r="L71" i="19"/>
  <c r="I71" i="19"/>
  <c r="V70" i="19"/>
  <c r="L70" i="19"/>
  <c r="I70" i="19"/>
  <c r="G70" i="19"/>
  <c r="F70" i="19"/>
  <c r="T74" i="19" s="1"/>
  <c r="Y69" i="19"/>
  <c r="T69" i="19"/>
  <c r="I69" i="19"/>
  <c r="L69" i="19" s="1"/>
  <c r="F69" i="19"/>
  <c r="G69" i="19" s="1"/>
  <c r="Y68" i="19"/>
  <c r="T68" i="19"/>
  <c r="P68" i="19"/>
  <c r="N68" i="19"/>
  <c r="I68" i="19"/>
  <c r="L68" i="19" s="1"/>
  <c r="G68" i="19"/>
  <c r="K55" i="19"/>
  <c r="J55" i="19"/>
  <c r="I55" i="19"/>
  <c r="H55" i="19"/>
  <c r="G55" i="19"/>
  <c r="F55" i="19"/>
  <c r="E55" i="19"/>
  <c r="D55" i="19"/>
  <c r="C55" i="19"/>
  <c r="B55" i="19"/>
  <c r="K54" i="19"/>
  <c r="J54" i="19"/>
  <c r="I54" i="19"/>
  <c r="H54" i="19"/>
  <c r="G54" i="19"/>
  <c r="F54" i="19"/>
  <c r="E54" i="19"/>
  <c r="D54" i="19"/>
  <c r="C54" i="19"/>
  <c r="B54" i="19"/>
  <c r="M51" i="19"/>
  <c r="A35" i="19"/>
  <c r="A34" i="19"/>
  <c r="A33" i="19"/>
  <c r="A32" i="19"/>
  <c r="A31" i="19"/>
  <c r="A30" i="19"/>
  <c r="A29" i="19"/>
  <c r="R24" i="19"/>
  <c r="O24" i="19"/>
  <c r="M24" i="19"/>
  <c r="J24" i="19"/>
  <c r="H24" i="19"/>
  <c r="E24" i="19"/>
  <c r="B24" i="19"/>
  <c r="B12" i="19"/>
  <c r="Y11" i="19"/>
  <c r="I11" i="19"/>
  <c r="L11" i="19" s="1"/>
  <c r="Y10" i="19"/>
  <c r="Y8" i="19"/>
  <c r="I8" i="19"/>
  <c r="L8" i="19" s="1"/>
  <c r="Y7" i="19"/>
  <c r="I7" i="19"/>
  <c r="L7" i="19" s="1"/>
  <c r="E7" i="19"/>
  <c r="I6" i="19"/>
  <c r="L6" i="19" s="1"/>
  <c r="E6" i="19"/>
  <c r="I5" i="19"/>
  <c r="L5" i="19" s="1"/>
  <c r="E5" i="19"/>
  <c r="I9" i="19" s="1"/>
  <c r="L9" i="19" s="1"/>
  <c r="I4" i="19"/>
  <c r="L4" i="19" s="1"/>
  <c r="Y3" i="19"/>
  <c r="I3" i="19"/>
  <c r="L3" i="19" s="1"/>
  <c r="Y2" i="19"/>
  <c r="L2" i="19"/>
  <c r="I2" i="19"/>
  <c r="E38" i="18"/>
  <c r="D38" i="18"/>
  <c r="C38" i="18"/>
  <c r="B38" i="18"/>
  <c r="E37" i="18"/>
  <c r="D37" i="18"/>
  <c r="C37" i="18"/>
  <c r="B37" i="18"/>
  <c r="F36" i="18"/>
  <c r="E36" i="18"/>
  <c r="D36" i="18"/>
  <c r="C36" i="18"/>
  <c r="B36" i="18"/>
  <c r="E35" i="18"/>
  <c r="F38" i="18" s="1"/>
  <c r="D35" i="18"/>
  <c r="F37" i="18" s="1"/>
  <c r="C35" i="18"/>
  <c r="H33" i="18"/>
  <c r="C41" i="18" s="1"/>
  <c r="E26" i="18"/>
  <c r="B23" i="18"/>
  <c r="B35" i="18" s="1"/>
  <c r="F35" i="18" s="1"/>
  <c r="G68" i="16"/>
  <c r="B76" i="16" s="1"/>
  <c r="E11" i="16"/>
  <c r="E33" i="16" s="1"/>
  <c r="D11" i="16"/>
  <c r="D57" i="16" s="1"/>
  <c r="C73" i="16" s="1"/>
  <c r="C11" i="16"/>
  <c r="C57" i="16" s="1"/>
  <c r="B73" i="16" s="1"/>
  <c r="B11" i="16"/>
  <c r="F11" i="16" s="1"/>
  <c r="E10" i="16"/>
  <c r="E56" i="16" s="1"/>
  <c r="D72" i="16" s="1"/>
  <c r="D10" i="16"/>
  <c r="D56" i="16" s="1"/>
  <c r="C72" i="16" s="1"/>
  <c r="C10" i="16"/>
  <c r="C43" i="16" s="1"/>
  <c r="B10" i="16"/>
  <c r="B32" i="16" s="1"/>
  <c r="E9" i="16"/>
  <c r="E55" i="16" s="1"/>
  <c r="D71" i="16" s="1"/>
  <c r="D9" i="16"/>
  <c r="D31" i="16" s="1"/>
  <c r="C9" i="16"/>
  <c r="B9" i="16"/>
  <c r="B31" i="16" s="1"/>
  <c r="E8" i="16"/>
  <c r="E41" i="16" s="1"/>
  <c r="D8" i="16"/>
  <c r="C8" i="16"/>
  <c r="C30" i="16" s="1"/>
  <c r="B8" i="16"/>
  <c r="B30" i="16" s="1"/>
  <c r="F9" i="16" l="1"/>
  <c r="F10" i="16"/>
  <c r="H10" i="16" s="1"/>
  <c r="G8" i="16"/>
  <c r="F8" i="16"/>
  <c r="G11" i="16"/>
  <c r="D42" i="16"/>
  <c r="G10" i="16"/>
  <c r="G9" i="16"/>
  <c r="D76" i="16"/>
  <c r="E31" i="16"/>
  <c r="B54" i="16"/>
  <c r="E57" i="16"/>
  <c r="D73" i="16" s="1"/>
  <c r="F7" i="19"/>
  <c r="F4" i="19"/>
  <c r="F6" i="19"/>
  <c r="F3" i="19"/>
  <c r="F2" i="19"/>
  <c r="A102" i="19"/>
  <c r="T70" i="19"/>
  <c r="Y71" i="19"/>
  <c r="I76" i="19"/>
  <c r="L76" i="19" s="1"/>
  <c r="I75" i="19"/>
  <c r="L75" i="19" s="1"/>
  <c r="A103" i="19"/>
  <c r="Y73" i="19"/>
  <c r="T71" i="19"/>
  <c r="B41" i="16"/>
  <c r="B43" i="16"/>
  <c r="C54" i="16"/>
  <c r="B56" i="16"/>
  <c r="D54" i="16"/>
  <c r="D30" i="16"/>
  <c r="D12" i="16"/>
  <c r="B12" i="16"/>
  <c r="C32" i="16"/>
  <c r="C41" i="16"/>
  <c r="D43" i="16"/>
  <c r="E54" i="16"/>
  <c r="C56" i="16"/>
  <c r="B72" i="16" s="1"/>
  <c r="Y70" i="19"/>
  <c r="B57" i="16"/>
  <c r="B33" i="16"/>
  <c r="C12" i="16"/>
  <c r="D32" i="16"/>
  <c r="D41" i="16"/>
  <c r="E43" i="16"/>
  <c r="Y4" i="19"/>
  <c r="A36" i="19"/>
  <c r="T7" i="19"/>
  <c r="T4" i="19"/>
  <c r="Y5" i="19"/>
  <c r="Y9" i="19"/>
  <c r="A37" i="19"/>
  <c r="Y77" i="19"/>
  <c r="Y76" i="19"/>
  <c r="Y74" i="19"/>
  <c r="T77" i="19"/>
  <c r="T75" i="19"/>
  <c r="E12" i="16"/>
  <c r="E30" i="16"/>
  <c r="E32" i="16"/>
  <c r="B44" i="16"/>
  <c r="F5" i="19"/>
  <c r="T11" i="19"/>
  <c r="I10" i="19"/>
  <c r="L10" i="19" s="1"/>
  <c r="E95" i="19"/>
  <c r="R68" i="19"/>
  <c r="N77" i="19"/>
  <c r="N76" i="19"/>
  <c r="N74" i="19"/>
  <c r="G73" i="19"/>
  <c r="V75" i="19"/>
  <c r="B42" i="16"/>
  <c r="C44" i="16"/>
  <c r="B55" i="16"/>
  <c r="E42" i="18"/>
  <c r="D42" i="18"/>
  <c r="C42" i="18"/>
  <c r="E41" i="18"/>
  <c r="V69" i="19"/>
  <c r="N69" i="19"/>
  <c r="C42" i="16"/>
  <c r="C55" i="16"/>
  <c r="B71" i="16" s="1"/>
  <c r="C33" i="16"/>
  <c r="D44" i="16"/>
  <c r="D55" i="16"/>
  <c r="C71" i="16" s="1"/>
  <c r="F42" i="18"/>
  <c r="N71" i="19"/>
  <c r="N73" i="19"/>
  <c r="G71" i="19"/>
  <c r="N70" i="19"/>
  <c r="V71" i="19"/>
  <c r="H11" i="16"/>
  <c r="C31" i="16"/>
  <c r="F31" i="16" s="1"/>
  <c r="D33" i="16"/>
  <c r="E42" i="16"/>
  <c r="E44" i="16"/>
  <c r="V73" i="19"/>
  <c r="V77" i="19"/>
  <c r="N72" i="19"/>
  <c r="Y75" i="19"/>
  <c r="T6" i="19"/>
  <c r="I77" i="19"/>
  <c r="L77" i="19" s="1"/>
  <c r="A38" i="19"/>
  <c r="V68" i="19"/>
  <c r="Y6" i="19"/>
  <c r="T72" i="19"/>
  <c r="N75" i="19"/>
  <c r="A104" i="19"/>
  <c r="T8" i="19"/>
  <c r="T10" i="19"/>
  <c r="V72" i="19"/>
  <c r="F32" i="16" l="1"/>
  <c r="F44" i="16"/>
  <c r="F43" i="16"/>
  <c r="F30" i="16"/>
  <c r="F41" i="16"/>
  <c r="F42" i="16"/>
  <c r="H9" i="16"/>
  <c r="R73" i="19"/>
  <c r="P73" i="19"/>
  <c r="E100" i="19"/>
  <c r="E98" i="19"/>
  <c r="R71" i="19"/>
  <c r="P71" i="19"/>
  <c r="V7" i="19"/>
  <c r="V4" i="19"/>
  <c r="N5" i="19"/>
  <c r="N7" i="19"/>
  <c r="G5" i="19"/>
  <c r="N4" i="19"/>
  <c r="V5" i="19"/>
  <c r="E58" i="16"/>
  <c r="D70" i="16"/>
  <c r="T9" i="19"/>
  <c r="R76" i="19"/>
  <c r="P76" i="19"/>
  <c r="E103" i="19"/>
  <c r="F33" i="16"/>
  <c r="R75" i="19"/>
  <c r="P75" i="19"/>
  <c r="E102" i="19"/>
  <c r="E99" i="19"/>
  <c r="R72" i="19"/>
  <c r="P72" i="19"/>
  <c r="R77" i="19"/>
  <c r="E104" i="19"/>
  <c r="P77" i="19"/>
  <c r="G57" i="16"/>
  <c r="A73" i="16"/>
  <c r="E73" i="16" s="1"/>
  <c r="F57" i="16"/>
  <c r="T3" i="19"/>
  <c r="G2" i="19"/>
  <c r="T2" i="19"/>
  <c r="R74" i="19"/>
  <c r="P74" i="19"/>
  <c r="E101" i="19"/>
  <c r="D58" i="16"/>
  <c r="C70" i="16"/>
  <c r="E96" i="19"/>
  <c r="R69" i="19"/>
  <c r="P69" i="19"/>
  <c r="F55" i="16"/>
  <c r="A71" i="16"/>
  <c r="E71" i="16" s="1"/>
  <c r="G55" i="16"/>
  <c r="B19" i="16"/>
  <c r="B62" i="16"/>
  <c r="B20" i="16"/>
  <c r="B17" i="16"/>
  <c r="B18" i="16"/>
  <c r="N2" i="19"/>
  <c r="G3" i="19"/>
  <c r="V2" i="19"/>
  <c r="T5" i="19"/>
  <c r="C20" i="16"/>
  <c r="C17" i="16"/>
  <c r="C18" i="16"/>
  <c r="C19" i="16"/>
  <c r="E17" i="16"/>
  <c r="E20" i="16"/>
  <c r="E18" i="16"/>
  <c r="E19" i="16"/>
  <c r="G56" i="16"/>
  <c r="F56" i="16"/>
  <c r="A72" i="16"/>
  <c r="E72" i="16" s="1"/>
  <c r="V9" i="19"/>
  <c r="G6" i="19"/>
  <c r="V6" i="19"/>
  <c r="N9" i="19"/>
  <c r="N6" i="19"/>
  <c r="B61" i="16"/>
  <c r="H8" i="16"/>
  <c r="B70" i="16"/>
  <c r="C58" i="16"/>
  <c r="G4" i="19"/>
  <c r="V3" i="19"/>
  <c r="N3" i="19"/>
  <c r="G77" i="16"/>
  <c r="R70" i="19"/>
  <c r="P70" i="19"/>
  <c r="E97" i="19"/>
  <c r="H42" i="18"/>
  <c r="D17" i="16"/>
  <c r="D20" i="16"/>
  <c r="D18" i="16"/>
  <c r="D19" i="16"/>
  <c r="V11" i="19"/>
  <c r="V10" i="19"/>
  <c r="V8" i="19"/>
  <c r="N11" i="19"/>
  <c r="N10" i="19"/>
  <c r="N8" i="19"/>
  <c r="G7" i="19"/>
  <c r="G54" i="16"/>
  <c r="F54" i="16"/>
  <c r="B58" i="16"/>
  <c r="D62" i="16" s="1"/>
  <c r="A70" i="16"/>
  <c r="E70" i="16" s="1"/>
  <c r="D61" i="16" l="1"/>
  <c r="R10" i="19"/>
  <c r="P10" i="19"/>
  <c r="E37" i="19"/>
  <c r="F18" i="16"/>
  <c r="G18" i="16"/>
  <c r="E38" i="19"/>
  <c r="R11" i="19"/>
  <c r="P11" i="19"/>
  <c r="E33" i="19"/>
  <c r="R6" i="19"/>
  <c r="P6" i="19"/>
  <c r="G17" i="16"/>
  <c r="F17" i="16"/>
  <c r="E36" i="19"/>
  <c r="R9" i="19"/>
  <c r="P9" i="19"/>
  <c r="G20" i="16"/>
  <c r="F20" i="16"/>
  <c r="G19" i="16"/>
  <c r="F19" i="16"/>
  <c r="R4" i="19"/>
  <c r="P4" i="19"/>
  <c r="E31" i="19"/>
  <c r="R7" i="19"/>
  <c r="P7" i="19"/>
  <c r="E34" i="19"/>
  <c r="R8" i="19"/>
  <c r="E35" i="19"/>
  <c r="P8" i="19"/>
  <c r="E30" i="19"/>
  <c r="P3" i="19"/>
  <c r="P2" i="19"/>
  <c r="E29" i="19"/>
  <c r="R2" i="19"/>
  <c r="R5" i="19"/>
  <c r="P5" i="19"/>
  <c r="E32" i="19"/>
  <c r="H18" i="16" l="1"/>
  <c r="H17" i="16"/>
  <c r="H19" i="16"/>
  <c r="H20" i="16"/>
</calcChain>
</file>

<file path=xl/sharedStrings.xml><?xml version="1.0" encoding="utf-8"?>
<sst xmlns="http://schemas.openxmlformats.org/spreadsheetml/2006/main" count="299" uniqueCount="139">
  <si>
    <t>$G$68</t>
  </si>
  <si>
    <t>Значение:</t>
  </si>
  <si>
    <t>$A$66</t>
  </si>
  <si>
    <t>Переменные</t>
  </si>
  <si>
    <t>$B$66</t>
  </si>
  <si>
    <t>b1</t>
  </si>
  <si>
    <t>$C$66</t>
  </si>
  <si>
    <t>$D$66</t>
  </si>
  <si>
    <t>b3</t>
  </si>
  <si>
    <t>$E$70</t>
  </si>
  <si>
    <t>$E$70&lt;=$G$70</t>
  </si>
  <si>
    <t>$E$71</t>
  </si>
  <si>
    <t>$E$71&lt;=$G$71</t>
  </si>
  <si>
    <t>$E$72</t>
  </si>
  <si>
    <t>$E$72&lt;=$G$72</t>
  </si>
  <si>
    <t>$E$73</t>
  </si>
  <si>
    <t>$E$73&lt;=$G$73</t>
  </si>
  <si>
    <t>$A$66&gt;=0</t>
  </si>
  <si>
    <t>$B$66&gt;=0</t>
  </si>
  <si>
    <t>$C$66&gt;=0</t>
  </si>
  <si>
    <t>$D$66&gt;=0</t>
  </si>
  <si>
    <t>b2</t>
  </si>
  <si>
    <t>b4</t>
  </si>
  <si>
    <t>c1=</t>
  </si>
  <si>
    <t>Докупить</t>
  </si>
  <si>
    <t xml:space="preserve"> λ = </t>
  </si>
  <si>
    <t>c2=</t>
  </si>
  <si>
    <t>Хранить</t>
  </si>
  <si>
    <t>Платежная матрица</t>
  </si>
  <si>
    <t>S</t>
  </si>
  <si>
    <t>min</t>
  </si>
  <si>
    <t>max</t>
  </si>
  <si>
    <t>По гурвицу</t>
  </si>
  <si>
    <t>Матрица рисков</t>
  </si>
  <si>
    <t>В условии неопределенности:</t>
  </si>
  <si>
    <t>максиминный(по выигрышу) критерий Вальда:</t>
  </si>
  <si>
    <t>S=8</t>
  </si>
  <si>
    <t>2 стратегия</t>
  </si>
  <si>
    <t>минимаксный(по риску) критерий Севиджа:</t>
  </si>
  <si>
    <t>критерий(макс по выигрышу, мин по риску) Гурвицa:</t>
  </si>
  <si>
    <t>сумма произв</t>
  </si>
  <si>
    <t>q</t>
  </si>
  <si>
    <t>критерий Байеса(макс по выигрышу, мин по риску):</t>
  </si>
  <si>
    <t>критерий Лапласа(макс по выигрышу, мин по риску):</t>
  </si>
  <si>
    <t>α</t>
  </si>
  <si>
    <t>β</t>
  </si>
  <si>
    <t>Добавим const =</t>
  </si>
  <si>
    <t>Коэфф</t>
  </si>
  <si>
    <t>&lt;=</t>
  </si>
  <si>
    <t>v=</t>
  </si>
  <si>
    <t>q*</t>
  </si>
  <si>
    <t>сумм=</t>
  </si>
  <si>
    <t>Работы:</t>
  </si>
  <si>
    <t>продолж</t>
  </si>
  <si>
    <t>События</t>
  </si>
  <si>
    <t xml:space="preserve">Ранний </t>
  </si>
  <si>
    <t>Поздний</t>
  </si>
  <si>
    <t>Резерв</t>
  </si>
  <si>
    <t>ранний начала</t>
  </si>
  <si>
    <t>ранний окончания</t>
  </si>
  <si>
    <t>поздний окончания</t>
  </si>
  <si>
    <t>поздний начала</t>
  </si>
  <si>
    <t>Полный резерв</t>
  </si>
  <si>
    <t>Независимы резерв</t>
  </si>
  <si>
    <t>Частный резерв 1 вида</t>
  </si>
  <si>
    <t>Частный резерв 2 вида</t>
  </si>
  <si>
    <t>(1;2)</t>
  </si>
  <si>
    <t>(1;3)</t>
  </si>
  <si>
    <t>(1;4)</t>
  </si>
  <si>
    <t>(2;4)</t>
  </si>
  <si>
    <t>(2;5)</t>
  </si>
  <si>
    <t>(3;4)</t>
  </si>
  <si>
    <t>(3;6)</t>
  </si>
  <si>
    <t>(4;5)</t>
  </si>
  <si>
    <t>(4;6)</t>
  </si>
  <si>
    <t>(5;6)</t>
  </si>
  <si>
    <t>tр(i)</t>
  </si>
  <si>
    <t>tп(i)</t>
  </si>
  <si>
    <t>tп(j)</t>
  </si>
  <si>
    <t>Путь из 1 в 4</t>
  </si>
  <si>
    <t>Путь из 1 в 5</t>
  </si>
  <si>
    <t>Путь из 1 в 6</t>
  </si>
  <si>
    <t>Путь из 2 в 6</t>
  </si>
  <si>
    <t>Путь из 2 в 5</t>
  </si>
  <si>
    <t>Путь из 3 в 6</t>
  </si>
  <si>
    <t>Путь из 4 в 6</t>
  </si>
  <si>
    <t>макс</t>
  </si>
  <si>
    <t>to=</t>
  </si>
  <si>
    <t>t</t>
  </si>
  <si>
    <t>d</t>
  </si>
  <si>
    <t>k</t>
  </si>
  <si>
    <t>Fmin</t>
  </si>
  <si>
    <t>x</t>
  </si>
  <si>
    <t>to</t>
  </si>
  <si>
    <t>tн</t>
  </si>
  <si>
    <t>to-tн</t>
  </si>
  <si>
    <t>=</t>
  </si>
  <si>
    <t>Перем</t>
  </si>
  <si>
    <t>&gt;=</t>
  </si>
  <si>
    <t>tкр</t>
  </si>
  <si>
    <t>tр(i) + tij</t>
  </si>
  <si>
    <t>tп(j)-tij</t>
  </si>
  <si>
    <t>tп(j)-tp(i)-tij</t>
  </si>
  <si>
    <t>tp(j)-tп(i)-tij</t>
  </si>
  <si>
    <t>tп(j)-tп(i)-tij</t>
  </si>
  <si>
    <t>tp(j)-tp(i)-tij</t>
  </si>
  <si>
    <t>П1</t>
  </si>
  <si>
    <t>П2</t>
  </si>
  <si>
    <t>П3</t>
  </si>
  <si>
    <t>П4</t>
  </si>
  <si>
    <t>Microsoft Excel 16.0 Answer Report</t>
  </si>
  <si>
    <t>Worksheet: [lab_3.xlsx]Лист1</t>
  </si>
  <si>
    <t>Report Created: 06/12/2019 07:14:48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</si>
  <si>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</si>
  <si>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</si>
  <si>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</si>
  <si>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</si>
  <si>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2 Subproblems: 0</t>
  </si>
  <si>
    <t>Solver Options</t>
  </si>
  <si>
    <t>Max Time 100 sec,  Iterations 100, Precision 0.000001</t>
  </si>
  <si>
    <t>Max Subproblems Unlimited, Max Integer Sols Unlimited, Integer Tolerance 5%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</si>
  <si>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</si>
  <si>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</si>
  <si>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</si>
  <si>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</si>
  <si>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</si>
  <si>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</si>
  <si>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</si>
  <si>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</si>
  <si>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</si>
  <si>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</si>
  <si>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</si>
  <si>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</si>
  <si>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Contin</t>
  </si>
  <si>
    <t>Binding</t>
  </si>
  <si>
    <t>Not Binding</t>
  </si>
  <si>
    <t>$A$66:$D$66</t>
  </si>
  <si>
    <t>$E$70:$E$73 &lt;= $G$70:$G$73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</si>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</sst>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1"/>
      <color indexed="18"/>
      <name val="Calibri"/>
      <family val="2"/>
      <charset val="204"/>
    </font>
    <font>
      <b/>
      <sz val="11"/>
      <name val="Calibri"/>
      <family val="2"/>
      <charset val="204"/>
    </font>
    <font>
      <sz val="11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FF0000"/>
        <bgColor rgb="FF993300"/>
      </patternFill>
    </fill>
    <fill>
      <patternFill patternType="solid">
        <fgColor rgb="FFC4BD97"/>
        <bgColor rgb="FF9BBB5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92D050"/>
        <bgColor rgb="FF9BBB59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0" fillId="0" borderId="0" xfId="0" applyFont="1" applyBorder="1" applyAlignment="1">
      <alignment horizontal="center"/>
    </xf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5" xfId="0" applyFill="1" applyBorder="1"/>
    <xf numFmtId="0" fontId="0" fillId="5" borderId="5" xfId="0" applyFill="1" applyBorder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 applyBorder="1"/>
    <xf numFmtId="0" fontId="0" fillId="6" borderId="0" xfId="0" applyFill="1"/>
    <xf numFmtId="0" fontId="0" fillId="7" borderId="0" xfId="0" applyFill="1" applyBorder="1"/>
    <xf numFmtId="0" fontId="0" fillId="7" borderId="0" xfId="0" applyFill="1"/>
    <xf numFmtId="0" fontId="1" fillId="0" borderId="0" xfId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Fill="1" applyBorder="1"/>
    <xf numFmtId="0" fontId="0" fillId="0" borderId="0" xfId="0" applyFont="1" applyAlignment="1">
      <alignment horizontal="right"/>
    </xf>
    <xf numFmtId="0" fontId="0" fillId="0" borderId="17" xfId="0" applyFill="1" applyBorder="1" applyAlignment="1"/>
    <xf numFmtId="0" fontId="0" fillId="0" borderId="0" xfId="0" applyFill="1" applyBorder="1" applyAlignment="1"/>
    <xf numFmtId="0" fontId="0" fillId="0" borderId="18" xfId="0" applyFill="1" applyBorder="1" applyAlignment="1"/>
    <xf numFmtId="0" fontId="0" fillId="0" borderId="17" xfId="0" applyNumberFormat="1" applyFill="1" applyBorder="1" applyAlignment="1"/>
    <xf numFmtId="0" fontId="0" fillId="0" borderId="18" xfId="0" applyNumberFormat="1" applyFill="1" applyBorder="1" applyAlignment="1"/>
    <xf numFmtId="0" fontId="0" fillId="0" borderId="0" xfId="0" applyNumberFormat="1" applyFill="1" applyBorder="1" applyAlignme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16" xfId="0" applyFont="1" applyFill="1" applyBorder="1" applyAlignment="1">
      <alignment horizontal="center"/>
    </xf>
  </cellXfs>
  <cellStyles count="2">
    <cellStyle name="Normal" xfId="0" builtinId="0"/>
    <cellStyle name="Обычный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BBB59"/>
      <rgbColor rgb="FF800080"/>
      <rgbColor rgb="FF008080"/>
      <rgbColor rgb="FFC4BD97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87878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раннее время начала</c:v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Задание2!$A$2:$A$11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Задание2!$A$29:$A$38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6</c:v>
                </c:pt>
                <c:pt idx="5">
                  <c:v>15</c:v>
                </c:pt>
                <c:pt idx="6">
                  <c:v>15</c:v>
                </c:pt>
                <c:pt idx="7">
                  <c:v>26</c:v>
                </c:pt>
                <c:pt idx="8">
                  <c:v>26</c:v>
                </c:pt>
                <c:pt idx="9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C-43FF-A462-2B8A92CF849C}"/>
            </c:ext>
          </c:extLst>
        </c:ser>
        <c:ser>
          <c:idx val="1"/>
          <c:order val="1"/>
          <c:tx>
            <c:v>продолжительность работы</c:v>
          </c:tx>
          <c:spPr>
            <a:solidFill>
              <a:schemeClr val="accent2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Задание2!$A$2:$A$11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Задание2!$C$29:$C$38</c:f>
              <c:numCache>
                <c:formatCode>General</c:formatCode>
                <c:ptCount val="10"/>
                <c:pt idx="0">
                  <c:v>6</c:v>
                </c:pt>
                <c:pt idx="1">
                  <c:v>15</c:v>
                </c:pt>
                <c:pt idx="2">
                  <c:v>26</c:v>
                </c:pt>
                <c:pt idx="3">
                  <c:v>7</c:v>
                </c:pt>
                <c:pt idx="4">
                  <c:v>11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0C-43FF-A462-2B8A92CF849C}"/>
            </c:ext>
          </c:extLst>
        </c:ser>
        <c:ser>
          <c:idx val="2"/>
          <c:order val="2"/>
          <c:tx>
            <c:v>резерв</c:v>
          </c:tx>
          <c:spPr>
            <a:solidFill>
              <a:schemeClr val="accent3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Задание2!$A$2:$A$11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Задание2!$E$29:$E$38</c:f>
              <c:numCache>
                <c:formatCode>General</c:formatCode>
                <c:ptCount val="10"/>
                <c:pt idx="0">
                  <c:v>13</c:v>
                </c:pt>
                <c:pt idx="1">
                  <c:v>1</c:v>
                </c:pt>
                <c:pt idx="2">
                  <c:v>0</c:v>
                </c:pt>
                <c:pt idx="3">
                  <c:v>13</c:v>
                </c:pt>
                <c:pt idx="4">
                  <c:v>21</c:v>
                </c:pt>
                <c:pt idx="5">
                  <c:v>1</c:v>
                </c:pt>
                <c:pt idx="6">
                  <c:v>29</c:v>
                </c:pt>
                <c:pt idx="7">
                  <c:v>0</c:v>
                </c:pt>
                <c:pt idx="8">
                  <c:v>16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0C-43FF-A462-2B8A92CF8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32624"/>
        <c:axId val="41610341"/>
      </c:barChart>
      <c:catAx>
        <c:axId val="11932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1610341"/>
        <c:crosses val="autoZero"/>
        <c:auto val="1"/>
        <c:lblAlgn val="ctr"/>
        <c:lblOffset val="100"/>
        <c:noMultiLvlLbl val="1"/>
      </c:catAx>
      <c:valAx>
        <c:axId val="41610341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193262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6852962985677089"/>
          <c:y val="0.29987434322984524"/>
          <c:w val="0.30598016313286464"/>
          <c:h val="0.4286719731693516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раннее время начала</c:v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Задание2!$A$2:$A$11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Задание2!$I$68:$I$77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6</c:v>
                </c:pt>
                <c:pt idx="5">
                  <c:v>13</c:v>
                </c:pt>
                <c:pt idx="6">
                  <c:v>13</c:v>
                </c:pt>
                <c:pt idx="7">
                  <c:v>23</c:v>
                </c:pt>
                <c:pt idx="8">
                  <c:v>23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5-4E85-806B-D4BF94FF7C38}"/>
            </c:ext>
          </c:extLst>
        </c:ser>
        <c:ser>
          <c:idx val="1"/>
          <c:order val="1"/>
          <c:tx>
            <c:v>продолжительность работы</c:v>
          </c:tx>
          <c:spPr>
            <a:solidFill>
              <a:schemeClr val="accent2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Задание2!$A$2:$A$11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Задание2!$C$95:$C$104</c:f>
              <c:numCache>
                <c:formatCode>General</c:formatCode>
                <c:ptCount val="10"/>
                <c:pt idx="0">
                  <c:v>6</c:v>
                </c:pt>
                <c:pt idx="1">
                  <c:v>13</c:v>
                </c:pt>
                <c:pt idx="2">
                  <c:v>23</c:v>
                </c:pt>
                <c:pt idx="3">
                  <c:v>7</c:v>
                </c:pt>
                <c:pt idx="4">
                  <c:v>11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5-4E85-806B-D4BF94FF7C38}"/>
            </c:ext>
          </c:extLst>
        </c:ser>
        <c:ser>
          <c:idx val="2"/>
          <c:order val="2"/>
          <c:tx>
            <c:v>резерв</c:v>
          </c:tx>
          <c:spPr>
            <a:solidFill>
              <a:schemeClr val="accent3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Задание2!$A$2:$A$11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Задание2!$E$95:$E$104</c:f>
              <c:numCache>
                <c:formatCode>General</c:formatCode>
                <c:ptCount val="10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18</c:v>
                </c:pt>
                <c:pt idx="5">
                  <c:v>0</c:v>
                </c:pt>
                <c:pt idx="6">
                  <c:v>26</c:v>
                </c:pt>
                <c:pt idx="7">
                  <c:v>0</c:v>
                </c:pt>
                <c:pt idx="8">
                  <c:v>14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5-4E85-806B-D4BF94FF7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49982"/>
        <c:axId val="54448333"/>
      </c:barChart>
      <c:catAx>
        <c:axId val="1174998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4448333"/>
        <c:crosses val="autoZero"/>
        <c:auto val="1"/>
        <c:lblAlgn val="ctr"/>
        <c:lblOffset val="100"/>
        <c:noMultiLvlLbl val="1"/>
      </c:catAx>
      <c:valAx>
        <c:axId val="54448333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1749982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314280</xdr:colOff>
      <xdr:row>26</xdr:row>
      <xdr:rowOff>47520</xdr:rowOff>
    </xdr:from>
    <xdr:to>
      <xdr:col>16</xdr:col>
      <xdr:colOff>8640</xdr:colOff>
      <xdr:row>41</xdr:row>
      <xdr:rowOff>75240</xdr:rowOff>
    </xdr:to>
    <xdr:graphicFrame macro="">
      <xdr:nvGraphicFramePr>
        <xdr:cNvPr id="2" name="Диаграмма 3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419040</xdr:colOff>
      <xdr:row>92</xdr:row>
      <xdr:rowOff>104760</xdr:rowOff>
    </xdr:from>
    <xdr:to>
      <xdr:col>17</xdr:col>
      <xdr:colOff>113400</xdr:colOff>
      <xdr:row>107</xdr:row>
      <xdr:rowOff>132480</xdr:rowOff>
    </xdr:to>
    <xdr:graphicFrame macro="">
      <xdr:nvGraphicFramePr>
        <xdr:cNvPr id="3" name="Диаграмма 7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50EA-CCFD-4286-8BE6-C3B9A1359A57}">
  <dimension ref="A1:G40"/>
  <sheetViews>
    <sheetView showGridLines="0" workbookViewId="0">
      <selection activeCell="B15" sqref="B15:F15"/>
    </sheetView>
  </sheetViews>
  <sheetFormatPr defaultRowHeight="14.4" outlineLevelRow="1" x14ac:dyDescent="0.3"/>
  <cols>
    <col min="1" max="1" width="2.33203125" customWidth="1"/>
    <col min="2" max="2" width="6.21875" bestFit="1" customWidth="1"/>
    <col min="3" max="3" width="12.109375" bestFit="1" customWidth="1"/>
    <col min="4" max="4" width="12.6640625" bestFit="1" customWidth="1"/>
    <col min="5" max="5" width="13.33203125" bestFit="1" customWidth="1"/>
    <col min="6" max="6" width="10.44140625" bestFit="1" customWidth="1"/>
    <col min="7" max="7" width="12" bestFit="1" customWidth="1"/>
  </cols>
  <sheetData>
    <row r="1" spans="1:6" x14ac:dyDescent="0.3">
      <c r="A1" s="2" t="s">
        <v>110</v>
      </c>
    </row>
    <row r="2" spans="1:6" x14ac:dyDescent="0.3">
      <c r="A2" s="2" t="s">
        <v>111</v>
      </c>
    </row>
    <row r="3" spans="1:6" x14ac:dyDescent="0.3">
      <c r="A3" s="2" t="s">
        <v>112</v>
      </c>
    </row>
    <row r="4" spans="1:6" x14ac:dyDescent="0.3">
      <c r="A4" s="2" t="s">
        <v>113</v>
      </c>
    </row>
    <row r="5" spans="1:6" x14ac:dyDescent="0.3">
      <c r="A5" s="2" t="s">
        <v>114</v>
      </c>
    </row>
    <row r="6" spans="1:6" hidden="1" outlineLevel="1" x14ac:dyDescent="0.3">
      <c r="A6" s="2"/>
      <c r="B6" t="s">
        <v>115</v>
      </c>
    </row>
    <row r="7" spans="1:6" hidden="1" outlineLevel="1" x14ac:dyDescent="0.3">
      <c r="A7" s="2"/>
      <c r="B7" t="s">
        <v>116</v>
      </c>
    </row>
    <row r="8" spans="1:6" hidden="1" outlineLevel="1" x14ac:dyDescent="0.3">
      <c r="A8" s="2"/>
      <c r="B8" t="s">
        <v>117</v>
      </c>
    </row>
    <row r="9" spans="1:6" collapsed="1" x14ac:dyDescent="0.3">
      <c r="A9" s="2" t="s">
        <v>118</v>
      </c>
    </row>
    <row r="10" spans="1:6" hidden="1" outlineLevel="1" x14ac:dyDescent="0.3">
      <c r="B10" t="s">
        <v>119</v>
      </c>
    </row>
    <row r="11" spans="1:6" hidden="1" outlineLevel="1" x14ac:dyDescent="0.3">
      <c r="B11" t="s">
        <v>120</v>
      </c>
    </row>
    <row r="12" spans="1:6" collapsed="1" x14ac:dyDescent="0.3"/>
    <row r="14" spans="1:6" ht="15" thickBot="1" x14ac:dyDescent="0.35">
      <c r="A14" t="s">
        <v>121</v>
      </c>
    </row>
    <row r="15" spans="1:6" ht="15" thickBot="1" x14ac:dyDescent="0.35">
      <c r="B15" s="61" t="s">
        <v>122</v>
      </c>
      <c r="C15" s="61" t="s">
        <v>123</v>
      </c>
      <c r="D15" s="61" t="s">
        <v>124</v>
      </c>
      <c r="E15" s="61" t="s">
        <v>125</v>
      </c>
      <c r="F15" s="60"/>
    </row>
    <row r="16" spans="1:6" ht="15" thickBot="1" x14ac:dyDescent="0.35">
      <c r="B16" s="52" t="s">
        <v>0</v>
      </c>
      <c r="C16" s="52" t="s">
        <v>1</v>
      </c>
      <c r="D16" s="55">
        <v>3.3854166666666664E-2</v>
      </c>
      <c r="E16" s="55">
        <v>3.3854166666666664E-2</v>
      </c>
    </row>
    <row r="19" spans="1:7" ht="15" thickBot="1" x14ac:dyDescent="0.35">
      <c r="A19" t="s">
        <v>126</v>
      </c>
    </row>
    <row r="20" spans="1:7" ht="15" thickBot="1" x14ac:dyDescent="0.35">
      <c r="A20" s="60"/>
      <c r="B20" s="61" t="s">
        <v>122</v>
      </c>
      <c r="C20" s="61" t="s">
        <v>123</v>
      </c>
      <c r="D20" s="61" t="s">
        <v>124</v>
      </c>
      <c r="E20" s="61" t="s">
        <v>125</v>
      </c>
      <c r="F20" s="61" t="s">
        <v>127</v>
      </c>
      <c r="G20" s="60"/>
    </row>
    <row r="21" spans="1:7" x14ac:dyDescent="0.3">
      <c r="B21" s="59" t="s">
        <v>136</v>
      </c>
      <c r="C21" s="58"/>
      <c r="D21" s="58"/>
      <c r="E21" s="58"/>
      <c r="F21" s="58"/>
    </row>
    <row r="22" spans="1:7" hidden="1" outlineLevel="1" x14ac:dyDescent="0.3">
      <c r="B22" s="54" t="s">
        <v>2</v>
      </c>
      <c r="C22" s="54" t="s">
        <v>3</v>
      </c>
      <c r="D22" s="56">
        <v>1.3020833333333332E-2</v>
      </c>
      <c r="E22" s="56">
        <v>1.3020833333333332E-2</v>
      </c>
      <c r="F22" s="54" t="s">
        <v>133</v>
      </c>
    </row>
    <row r="23" spans="1:7" hidden="1" outlineLevel="1" x14ac:dyDescent="0.3">
      <c r="B23" s="54" t="s">
        <v>4</v>
      </c>
      <c r="C23" s="54" t="s">
        <v>5</v>
      </c>
      <c r="D23" s="56">
        <v>0</v>
      </c>
      <c r="E23" s="56">
        <v>0</v>
      </c>
      <c r="F23" s="54" t="s">
        <v>133</v>
      </c>
    </row>
    <row r="24" spans="1:7" hidden="1" outlineLevel="1" x14ac:dyDescent="0.3">
      <c r="B24" s="54" t="s">
        <v>6</v>
      </c>
      <c r="C24" s="54" t="s">
        <v>21</v>
      </c>
      <c r="D24" s="56">
        <v>0</v>
      </c>
      <c r="E24" s="56">
        <v>0</v>
      </c>
      <c r="F24" s="54" t="s">
        <v>133</v>
      </c>
    </row>
    <row r="25" spans="1:7" ht="15" hidden="1" outlineLevel="1" thickBot="1" x14ac:dyDescent="0.35">
      <c r="B25" s="52" t="s">
        <v>7</v>
      </c>
      <c r="C25" s="52" t="s">
        <v>8</v>
      </c>
      <c r="D25" s="55">
        <v>2.0833333333333332E-2</v>
      </c>
      <c r="E25" s="55">
        <v>2.0833333333333332E-2</v>
      </c>
      <c r="F25" s="52" t="s">
        <v>133</v>
      </c>
    </row>
    <row r="26" spans="1:7" collapsed="1" x14ac:dyDescent="0.3">
      <c r="B26" s="53"/>
      <c r="C26" s="53"/>
      <c r="D26" s="57"/>
      <c r="E26" s="57"/>
      <c r="F26" s="53"/>
    </row>
    <row r="29" spans="1:7" ht="15" thickBot="1" x14ac:dyDescent="0.35">
      <c r="A29" t="s">
        <v>128</v>
      </c>
    </row>
    <row r="30" spans="1:7" ht="15" thickBot="1" x14ac:dyDescent="0.35">
      <c r="A30" s="60"/>
      <c r="B30" s="61" t="s">
        <v>122</v>
      </c>
      <c r="C30" s="61" t="s">
        <v>123</v>
      </c>
      <c r="D30" s="61" t="s">
        <v>129</v>
      </c>
      <c r="E30" s="61" t="s">
        <v>130</v>
      </c>
      <c r="F30" s="61" t="s">
        <v>131</v>
      </c>
      <c r="G30" s="61" t="s">
        <v>132</v>
      </c>
    </row>
    <row r="31" spans="1:7" x14ac:dyDescent="0.3">
      <c r="B31" s="59" t="s">
        <v>137</v>
      </c>
      <c r="C31" s="58"/>
      <c r="D31" s="58"/>
      <c r="E31" s="58"/>
      <c r="F31" s="58"/>
      <c r="G31" s="58"/>
    </row>
    <row r="32" spans="1:7" hidden="1" outlineLevel="1" x14ac:dyDescent="0.3">
      <c r="B32" s="54" t="s">
        <v>9</v>
      </c>
      <c r="C32" s="54" t="s">
        <v>22</v>
      </c>
      <c r="D32" s="56">
        <v>1</v>
      </c>
      <c r="E32" s="54" t="s">
        <v>10</v>
      </c>
      <c r="F32" s="54" t="s">
        <v>134</v>
      </c>
      <c r="G32" s="54">
        <v>0</v>
      </c>
    </row>
    <row r="33" spans="2:7" hidden="1" outlineLevel="1" x14ac:dyDescent="0.3">
      <c r="B33" s="54" t="s">
        <v>11</v>
      </c>
      <c r="C33" s="54" t="s">
        <v>22</v>
      </c>
      <c r="D33" s="56">
        <v>0.99999999999999989</v>
      </c>
      <c r="E33" s="54" t="s">
        <v>12</v>
      </c>
      <c r="F33" s="54" t="s">
        <v>134</v>
      </c>
      <c r="G33" s="54">
        <v>0</v>
      </c>
    </row>
    <row r="34" spans="2:7" hidden="1" outlineLevel="1" x14ac:dyDescent="0.3">
      <c r="B34" s="54" t="s">
        <v>13</v>
      </c>
      <c r="C34" s="54" t="s">
        <v>22</v>
      </c>
      <c r="D34" s="56">
        <v>1</v>
      </c>
      <c r="E34" s="54" t="s">
        <v>14</v>
      </c>
      <c r="F34" s="54" t="s">
        <v>134</v>
      </c>
      <c r="G34" s="54">
        <v>0</v>
      </c>
    </row>
    <row r="35" spans="2:7" hidden="1" outlineLevel="1" x14ac:dyDescent="0.3">
      <c r="B35" s="54" t="s">
        <v>15</v>
      </c>
      <c r="C35" s="54" t="s">
        <v>22</v>
      </c>
      <c r="D35" s="56">
        <v>1</v>
      </c>
      <c r="E35" s="54" t="s">
        <v>16</v>
      </c>
      <c r="F35" s="54" t="s">
        <v>134</v>
      </c>
      <c r="G35" s="54">
        <v>0</v>
      </c>
    </row>
    <row r="36" spans="2:7" collapsed="1" x14ac:dyDescent="0.3">
      <c r="B36" s="54"/>
      <c r="C36" s="54"/>
      <c r="D36" s="56"/>
      <c r="E36" s="54"/>
      <c r="F36" s="54"/>
      <c r="G36" s="54"/>
    </row>
    <row r="37" spans="2:7" x14ac:dyDescent="0.3">
      <c r="B37" s="54" t="s">
        <v>2</v>
      </c>
      <c r="C37" s="54" t="s">
        <v>3</v>
      </c>
      <c r="D37" s="56">
        <v>1.3020833333333332E-2</v>
      </c>
      <c r="E37" s="54" t="s">
        <v>17</v>
      </c>
      <c r="F37" s="54" t="s">
        <v>135</v>
      </c>
      <c r="G37" s="56">
        <v>1.3020833333333332E-2</v>
      </c>
    </row>
    <row r="38" spans="2:7" x14ac:dyDescent="0.3">
      <c r="B38" s="54" t="s">
        <v>4</v>
      </c>
      <c r="C38" s="54" t="s">
        <v>5</v>
      </c>
      <c r="D38" s="56">
        <v>0</v>
      </c>
      <c r="E38" s="54" t="s">
        <v>18</v>
      </c>
      <c r="F38" s="54" t="s">
        <v>134</v>
      </c>
      <c r="G38" s="56">
        <v>0</v>
      </c>
    </row>
    <row r="39" spans="2:7" x14ac:dyDescent="0.3">
      <c r="B39" s="54" t="s">
        <v>6</v>
      </c>
      <c r="C39" s="54" t="s">
        <v>21</v>
      </c>
      <c r="D39" s="56">
        <v>0</v>
      </c>
      <c r="E39" s="54" t="s">
        <v>19</v>
      </c>
      <c r="F39" s="54" t="s">
        <v>134</v>
      </c>
      <c r="G39" s="56">
        <v>0</v>
      </c>
    </row>
    <row r="40" spans="2:7" ht="15" thickBot="1" x14ac:dyDescent="0.35">
      <c r="B40" s="52" t="s">
        <v>7</v>
      </c>
      <c r="C40" s="52" t="s">
        <v>8</v>
      </c>
      <c r="D40" s="55">
        <v>2.0833333333333332E-2</v>
      </c>
      <c r="E40" s="52" t="s">
        <v>20</v>
      </c>
      <c r="F40" s="52" t="s">
        <v>135</v>
      </c>
      <c r="G40" s="55">
        <v>2.0833333333333332E-2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N77"/>
  <sheetViews>
    <sheetView topLeftCell="A54" zoomScale="110" zoomScaleNormal="110" workbookViewId="0">
      <selection activeCell="E70" sqref="E70"/>
    </sheetView>
  </sheetViews>
  <sheetFormatPr defaultRowHeight="14.4" x14ac:dyDescent="0.3"/>
  <cols>
    <col min="1" max="1" width="9.6640625" customWidth="1"/>
    <col min="2" max="2" width="18.44140625" customWidth="1"/>
    <col min="3" max="3" width="9" customWidth="1"/>
    <col min="4" max="4" width="12" customWidth="1"/>
    <col min="5" max="5" width="8.6640625" customWidth="1"/>
    <col min="6" max="6" width="13.109375" customWidth="1"/>
    <col min="7" max="7" width="12" customWidth="1"/>
    <col min="8" max="1025" width="8.6640625" customWidth="1"/>
  </cols>
  <sheetData>
    <row r="2" spans="1:8" x14ac:dyDescent="0.3">
      <c r="A2" t="s">
        <v>23</v>
      </c>
      <c r="B2" s="3">
        <v>5</v>
      </c>
      <c r="C2" t="s">
        <v>24</v>
      </c>
      <c r="E2" t="s">
        <v>25</v>
      </c>
      <c r="F2">
        <v>0.6</v>
      </c>
    </row>
    <row r="3" spans="1:8" x14ac:dyDescent="0.3">
      <c r="A3" t="s">
        <v>26</v>
      </c>
      <c r="B3" s="3">
        <v>8</v>
      </c>
      <c r="C3" t="s">
        <v>27</v>
      </c>
    </row>
    <row r="4" spans="1:8" x14ac:dyDescent="0.3">
      <c r="B4" t="s">
        <v>28</v>
      </c>
    </row>
    <row r="5" spans="1:8" x14ac:dyDescent="0.3">
      <c r="A5" s="31"/>
      <c r="B5" s="31" t="s">
        <v>106</v>
      </c>
      <c r="C5" s="31" t="s">
        <v>107</v>
      </c>
      <c r="D5" s="31" t="s">
        <v>108</v>
      </c>
      <c r="E5" s="31" t="s">
        <v>109</v>
      </c>
      <c r="F5" s="31"/>
      <c r="G5" s="31"/>
      <c r="H5" s="31"/>
    </row>
    <row r="6" spans="1:8" x14ac:dyDescent="0.3">
      <c r="A6" s="32"/>
      <c r="B6" s="33">
        <v>6</v>
      </c>
      <c r="C6" s="34">
        <v>8</v>
      </c>
      <c r="D6" s="34">
        <v>10</v>
      </c>
      <c r="E6" s="35">
        <v>12</v>
      </c>
      <c r="F6" s="32"/>
      <c r="G6" s="32"/>
      <c r="H6" s="32"/>
    </row>
    <row r="7" spans="1:8" x14ac:dyDescent="0.3">
      <c r="A7" s="36" t="s">
        <v>29</v>
      </c>
      <c r="B7" s="33" t="s">
        <v>5</v>
      </c>
      <c r="C7" s="34" t="s">
        <v>21</v>
      </c>
      <c r="D7" s="34" t="s">
        <v>8</v>
      </c>
      <c r="E7" s="35" t="s">
        <v>22</v>
      </c>
      <c r="F7" s="36" t="s">
        <v>30</v>
      </c>
      <c r="G7" s="36" t="s">
        <v>31</v>
      </c>
      <c r="H7" s="36" t="s">
        <v>32</v>
      </c>
    </row>
    <row r="8" spans="1:8" x14ac:dyDescent="0.3">
      <c r="A8" s="37">
        <v>6</v>
      </c>
      <c r="B8" s="38">
        <f>-(B$6-$A8)*$B$2</f>
        <v>0</v>
      </c>
      <c r="C8" s="39">
        <f>-(C$6-$A8)*$B$2</f>
        <v>-10</v>
      </c>
      <c r="D8" s="39">
        <f>-(D$6-$A8)*$B$2</f>
        <v>-20</v>
      </c>
      <c r="E8" s="40">
        <f>-(E$6-$A8)*$B$2</f>
        <v>-30</v>
      </c>
      <c r="F8" s="41">
        <f>MIN(B8:E8)</f>
        <v>-30</v>
      </c>
      <c r="G8" s="37">
        <f>MAX(B8:E8)</f>
        <v>0</v>
      </c>
      <c r="H8" s="37">
        <f>$F$2*F8+(1-$F$2)*G8</f>
        <v>-18</v>
      </c>
    </row>
    <row r="9" spans="1:8" x14ac:dyDescent="0.3">
      <c r="A9" s="41">
        <v>8</v>
      </c>
      <c r="B9" s="42">
        <f t="shared" ref="B9:C11" si="0">-($A9-B$6)*$B$3</f>
        <v>-16</v>
      </c>
      <c r="C9" s="32">
        <f t="shared" si="0"/>
        <v>0</v>
      </c>
      <c r="D9" s="32">
        <f>-(D$6-$A9)*$B$2</f>
        <v>-10</v>
      </c>
      <c r="E9" s="43">
        <f>-(E$6-$A9)*$B$2</f>
        <v>-20</v>
      </c>
      <c r="F9" s="44">
        <f>MIN(B9:E9)</f>
        <v>-20</v>
      </c>
      <c r="G9" s="41">
        <f>MAX(B9:E9)</f>
        <v>0</v>
      </c>
      <c r="H9" s="45">
        <f>$F$2*F9+(1-$F$2)*G9</f>
        <v>-12</v>
      </c>
    </row>
    <row r="10" spans="1:8" x14ac:dyDescent="0.3">
      <c r="A10" s="41">
        <v>10</v>
      </c>
      <c r="B10" s="42">
        <f t="shared" si="0"/>
        <v>-32</v>
      </c>
      <c r="C10" s="32">
        <f t="shared" si="0"/>
        <v>-16</v>
      </c>
      <c r="D10" s="32">
        <f>-($A10-D$6)*$B$3</f>
        <v>0</v>
      </c>
      <c r="E10" s="43">
        <f>-(E$6-$A10)*$B$2</f>
        <v>-10</v>
      </c>
      <c r="F10" s="41">
        <f>MIN(B10:E10)</f>
        <v>-32</v>
      </c>
      <c r="G10" s="41">
        <f>MAX(B10:E10)</f>
        <v>0</v>
      </c>
      <c r="H10" s="37">
        <f>$F$2*F10+(1-$F$2)*G10</f>
        <v>-19.2</v>
      </c>
    </row>
    <row r="11" spans="1:8" x14ac:dyDescent="0.3">
      <c r="A11" s="46">
        <v>12</v>
      </c>
      <c r="B11" s="47">
        <f t="shared" si="0"/>
        <v>-48</v>
      </c>
      <c r="C11" s="48">
        <f t="shared" si="0"/>
        <v>-32</v>
      </c>
      <c r="D11" s="48">
        <f>-($A11-D$6)*$B$3</f>
        <v>-16</v>
      </c>
      <c r="E11" s="49">
        <f>-($A11-E$6)*$B$3</f>
        <v>0</v>
      </c>
      <c r="F11" s="46">
        <f>MIN(B11:E11)</f>
        <v>-48</v>
      </c>
      <c r="G11" s="46">
        <f>MAX(B11:E11)</f>
        <v>0</v>
      </c>
      <c r="H11" s="36">
        <f>$F$2*F11+(1-$F$2)*G11</f>
        <v>-28.799999999999997</v>
      </c>
    </row>
    <row r="12" spans="1:8" x14ac:dyDescent="0.3">
      <c r="A12" s="36" t="s">
        <v>31</v>
      </c>
      <c r="B12" s="33">
        <f>MAX(B8:B11)</f>
        <v>0</v>
      </c>
      <c r="C12" s="34">
        <f>MAX(C8:C11)</f>
        <v>0</v>
      </c>
      <c r="D12" s="34">
        <f>MAX(D8:D11)</f>
        <v>0</v>
      </c>
      <c r="E12" s="35">
        <f>MAX(E8:E11)</f>
        <v>0</v>
      </c>
      <c r="F12" s="31"/>
      <c r="G12" s="31"/>
      <c r="H12" s="31"/>
    </row>
    <row r="13" spans="1:8" x14ac:dyDescent="0.3">
      <c r="F13" s="3"/>
      <c r="G13" s="3"/>
      <c r="H13" s="3"/>
    </row>
    <row r="15" spans="1:8" x14ac:dyDescent="0.3">
      <c r="A15" s="3"/>
      <c r="B15" t="s">
        <v>33</v>
      </c>
      <c r="C15" s="3"/>
      <c r="D15" s="3"/>
      <c r="E15" s="3"/>
      <c r="F15" s="3"/>
      <c r="G15" s="3"/>
      <c r="H15" s="3"/>
    </row>
    <row r="16" spans="1:8" x14ac:dyDescent="0.3">
      <c r="B16" s="33" t="s">
        <v>5</v>
      </c>
      <c r="C16" s="34" t="s">
        <v>21</v>
      </c>
      <c r="D16" s="34" t="s">
        <v>8</v>
      </c>
      <c r="E16" s="35" t="s">
        <v>22</v>
      </c>
      <c r="F16" s="36" t="s">
        <v>30</v>
      </c>
      <c r="G16" s="36" t="s">
        <v>31</v>
      </c>
      <c r="H16" s="36" t="s">
        <v>32</v>
      </c>
    </row>
    <row r="17" spans="1:8" x14ac:dyDescent="0.3">
      <c r="B17" s="9">
        <f t="shared" ref="B17:E20" si="1">B$12-B8</f>
        <v>0</v>
      </c>
      <c r="C17" s="9">
        <f t="shared" si="1"/>
        <v>10</v>
      </c>
      <c r="D17" s="9">
        <f t="shared" si="1"/>
        <v>20</v>
      </c>
      <c r="E17" s="9">
        <f t="shared" si="1"/>
        <v>30</v>
      </c>
      <c r="F17" s="12">
        <f>MIN(B17:E17)</f>
        <v>0</v>
      </c>
      <c r="G17" s="12">
        <f>MAX(B17:E17)</f>
        <v>30</v>
      </c>
      <c r="H17" s="8">
        <f>F17*(1-$F$2)+$F$2*G17</f>
        <v>18</v>
      </c>
    </row>
    <row r="18" spans="1:8" x14ac:dyDescent="0.3">
      <c r="B18" s="9">
        <f t="shared" si="1"/>
        <v>16</v>
      </c>
      <c r="C18" s="9">
        <f t="shared" si="1"/>
        <v>0</v>
      </c>
      <c r="D18" s="9">
        <f t="shared" si="1"/>
        <v>10</v>
      </c>
      <c r="E18" s="9">
        <f t="shared" si="1"/>
        <v>20</v>
      </c>
      <c r="F18" s="12">
        <f>MIN(B18:E18)</f>
        <v>0</v>
      </c>
      <c r="G18" s="20">
        <f>MAX(B18:E18)</f>
        <v>20</v>
      </c>
      <c r="H18" s="21">
        <f>F18*(1-$F$2)+$F$2*G18</f>
        <v>12</v>
      </c>
    </row>
    <row r="19" spans="1:8" x14ac:dyDescent="0.3">
      <c r="B19" s="9">
        <f t="shared" si="1"/>
        <v>32</v>
      </c>
      <c r="C19" s="9">
        <f t="shared" si="1"/>
        <v>16</v>
      </c>
      <c r="D19" s="9">
        <f t="shared" si="1"/>
        <v>0</v>
      </c>
      <c r="E19" s="9">
        <f t="shared" si="1"/>
        <v>10</v>
      </c>
      <c r="F19" s="12">
        <f>MIN(B19:E19)</f>
        <v>0</v>
      </c>
      <c r="G19" s="12">
        <f>MAX(B19:E19)</f>
        <v>32</v>
      </c>
      <c r="H19" s="8">
        <f>F19*(1-$F$2)+$F$2*G19</f>
        <v>19.2</v>
      </c>
    </row>
    <row r="20" spans="1:8" x14ac:dyDescent="0.3">
      <c r="A20" s="3"/>
      <c r="B20" s="4">
        <f t="shared" si="1"/>
        <v>48</v>
      </c>
      <c r="C20" s="4">
        <f t="shared" si="1"/>
        <v>32</v>
      </c>
      <c r="D20" s="4">
        <f t="shared" si="1"/>
        <v>16</v>
      </c>
      <c r="E20" s="7">
        <f t="shared" si="1"/>
        <v>0</v>
      </c>
      <c r="F20" s="7">
        <f>MIN(B20:E20)</f>
        <v>0</v>
      </c>
      <c r="G20" s="7">
        <f>MAX(B20:E20)</f>
        <v>48</v>
      </c>
      <c r="H20" s="7">
        <f>F20*(1-$F$2)+$F$2*G20</f>
        <v>28.799999999999997</v>
      </c>
    </row>
    <row r="21" spans="1:8" x14ac:dyDescent="0.3">
      <c r="A21" s="3"/>
    </row>
    <row r="22" spans="1:8" x14ac:dyDescent="0.3">
      <c r="A22" t="s">
        <v>34</v>
      </c>
    </row>
    <row r="23" spans="1:8" x14ac:dyDescent="0.3">
      <c r="A23" t="s">
        <v>35</v>
      </c>
      <c r="E23" t="s">
        <v>36</v>
      </c>
      <c r="F23" t="s">
        <v>37</v>
      </c>
      <c r="G23" s="22"/>
    </row>
    <row r="24" spans="1:8" x14ac:dyDescent="0.3">
      <c r="A24" t="s">
        <v>38</v>
      </c>
      <c r="E24" t="s">
        <v>36</v>
      </c>
      <c r="F24" t="s">
        <v>37</v>
      </c>
      <c r="G24" s="23"/>
    </row>
    <row r="25" spans="1:8" x14ac:dyDescent="0.3">
      <c r="A25" t="s">
        <v>39</v>
      </c>
      <c r="E25" t="s">
        <v>36</v>
      </c>
      <c r="F25" t="s">
        <v>37</v>
      </c>
      <c r="G25" s="24"/>
      <c r="H25" s="25"/>
    </row>
    <row r="28" spans="1:8" x14ac:dyDescent="0.3">
      <c r="B28" s="4">
        <v>6</v>
      </c>
      <c r="C28" s="5">
        <v>8</v>
      </c>
      <c r="D28" s="5">
        <v>10</v>
      </c>
      <c r="E28" s="6">
        <v>12</v>
      </c>
    </row>
    <row r="29" spans="1:8" x14ac:dyDescent="0.3">
      <c r="B29" s="38" t="s">
        <v>5</v>
      </c>
      <c r="C29" s="39" t="s">
        <v>21</v>
      </c>
      <c r="D29" s="39" t="s">
        <v>8</v>
      </c>
      <c r="E29" s="40" t="s">
        <v>22</v>
      </c>
      <c r="F29" s="3" t="s">
        <v>40</v>
      </c>
    </row>
    <row r="30" spans="1:8" x14ac:dyDescent="0.3">
      <c r="A30" s="8">
        <v>6</v>
      </c>
      <c r="B30" s="9">
        <f t="shared" ref="B30:E33" si="2">B8</f>
        <v>0</v>
      </c>
      <c r="C30" s="9">
        <f t="shared" si="2"/>
        <v>-10</v>
      </c>
      <c r="D30" s="9">
        <f t="shared" si="2"/>
        <v>-20</v>
      </c>
      <c r="E30" s="9">
        <f t="shared" si="2"/>
        <v>-30</v>
      </c>
      <c r="F30" s="3">
        <f>SUMPRODUCT(B30:E30,$B$34:$E$34)</f>
        <v>-15.5</v>
      </c>
    </row>
    <row r="31" spans="1:8" x14ac:dyDescent="0.3">
      <c r="A31" s="13">
        <v>8</v>
      </c>
      <c r="B31" s="9">
        <f t="shared" si="2"/>
        <v>-16</v>
      </c>
      <c r="C31" s="9">
        <f t="shared" si="2"/>
        <v>0</v>
      </c>
      <c r="D31" s="9">
        <f t="shared" si="2"/>
        <v>-10</v>
      </c>
      <c r="E31" s="9">
        <f t="shared" si="2"/>
        <v>-20</v>
      </c>
      <c r="F31" s="26">
        <f>SUMPRODUCT(B31:E31,$B$34:$E$34)</f>
        <v>-9.4</v>
      </c>
    </row>
    <row r="32" spans="1:8" x14ac:dyDescent="0.3">
      <c r="A32" s="13">
        <v>10</v>
      </c>
      <c r="B32" s="9">
        <f t="shared" si="2"/>
        <v>-32</v>
      </c>
      <c r="C32" s="9">
        <f t="shared" si="2"/>
        <v>-16</v>
      </c>
      <c r="D32" s="9">
        <f t="shared" si="2"/>
        <v>0</v>
      </c>
      <c r="E32" s="9">
        <f t="shared" si="2"/>
        <v>-10</v>
      </c>
      <c r="F32" s="3">
        <f>SUMPRODUCT(B32:E32,$B$34:$E$34)</f>
        <v>-11.1</v>
      </c>
    </row>
    <row r="33" spans="1:14" x14ac:dyDescent="0.3">
      <c r="A33" s="16">
        <v>12</v>
      </c>
      <c r="B33" s="9">
        <f t="shared" si="2"/>
        <v>-48</v>
      </c>
      <c r="C33" s="9">
        <f t="shared" si="2"/>
        <v>-32</v>
      </c>
      <c r="D33" s="9">
        <f t="shared" si="2"/>
        <v>-16</v>
      </c>
      <c r="E33" s="9">
        <f t="shared" si="2"/>
        <v>0</v>
      </c>
      <c r="F33" s="3">
        <f>SUMPRODUCT(B33:E33,$B$34:$E$34)</f>
        <v>-23.199999999999996</v>
      </c>
    </row>
    <row r="34" spans="1:14" x14ac:dyDescent="0.3">
      <c r="A34" s="7" t="s">
        <v>41</v>
      </c>
      <c r="B34" s="4">
        <v>0.15</v>
      </c>
      <c r="C34" s="5">
        <v>0.3</v>
      </c>
      <c r="D34" s="5">
        <v>0.4</v>
      </c>
      <c r="E34" s="6">
        <v>0.15</v>
      </c>
      <c r="F34" s="3"/>
    </row>
    <row r="36" spans="1:14" x14ac:dyDescent="0.3">
      <c r="A36" t="s">
        <v>42</v>
      </c>
      <c r="E36" t="s">
        <v>36</v>
      </c>
      <c r="F36" t="s">
        <v>37</v>
      </c>
      <c r="G36" s="27"/>
      <c r="I36" s="3"/>
      <c r="J36" s="3"/>
      <c r="K36" s="3"/>
      <c r="L36" s="3"/>
      <c r="M36" s="3"/>
      <c r="N36" s="3"/>
    </row>
    <row r="37" spans="1:14" x14ac:dyDescent="0.3">
      <c r="I37" s="3"/>
      <c r="J37" s="3"/>
      <c r="K37" s="3"/>
      <c r="L37" s="3"/>
      <c r="M37" s="3"/>
      <c r="N37" s="3"/>
    </row>
    <row r="38" spans="1:14" x14ac:dyDescent="0.3">
      <c r="I38" s="3"/>
      <c r="J38" s="3"/>
      <c r="K38" s="3"/>
      <c r="L38" s="3"/>
      <c r="M38" s="3"/>
      <c r="N38" s="3"/>
    </row>
    <row r="39" spans="1:14" x14ac:dyDescent="0.3">
      <c r="B39" s="4">
        <v>6</v>
      </c>
      <c r="C39" s="5">
        <v>8</v>
      </c>
      <c r="D39" s="5">
        <v>10</v>
      </c>
      <c r="E39" s="6">
        <v>12</v>
      </c>
      <c r="I39" s="3"/>
      <c r="J39" s="3"/>
      <c r="K39" s="3"/>
      <c r="L39" s="3"/>
      <c r="M39" s="3"/>
      <c r="N39" s="3"/>
    </row>
    <row r="40" spans="1:14" x14ac:dyDescent="0.3">
      <c r="B40" s="38" t="s">
        <v>5</v>
      </c>
      <c r="C40" s="39" t="s">
        <v>21</v>
      </c>
      <c r="D40" s="39" t="s">
        <v>8</v>
      </c>
      <c r="E40" s="40" t="s">
        <v>22</v>
      </c>
      <c r="F40" s="32" t="s">
        <v>40</v>
      </c>
      <c r="I40" s="3"/>
      <c r="J40" s="3"/>
      <c r="K40" s="3"/>
      <c r="L40" s="3"/>
      <c r="M40" s="3"/>
      <c r="N40" s="3"/>
    </row>
    <row r="41" spans="1:14" x14ac:dyDescent="0.3">
      <c r="A41" s="8">
        <v>6</v>
      </c>
      <c r="B41" s="9">
        <f t="shared" ref="B41:E44" si="3">B8</f>
        <v>0</v>
      </c>
      <c r="C41" s="9">
        <f t="shared" si="3"/>
        <v>-10</v>
      </c>
      <c r="D41" s="9">
        <f t="shared" si="3"/>
        <v>-20</v>
      </c>
      <c r="E41" s="7">
        <f t="shared" si="3"/>
        <v>-30</v>
      </c>
      <c r="F41" s="3">
        <f>B45*SUM(B41:E41)</f>
        <v>-15</v>
      </c>
      <c r="I41" s="3"/>
      <c r="J41" s="3"/>
      <c r="K41" s="3"/>
      <c r="L41" s="3"/>
      <c r="M41" s="3"/>
      <c r="N41" s="3"/>
    </row>
    <row r="42" spans="1:14" x14ac:dyDescent="0.3">
      <c r="A42" s="13">
        <v>8</v>
      </c>
      <c r="B42" s="9">
        <f t="shared" si="3"/>
        <v>-16</v>
      </c>
      <c r="C42" s="9">
        <f t="shared" si="3"/>
        <v>0</v>
      </c>
      <c r="D42" s="9">
        <f>D9</f>
        <v>-10</v>
      </c>
      <c r="E42" s="7">
        <f t="shared" si="3"/>
        <v>-20</v>
      </c>
      <c r="F42" s="28">
        <f>C45*SUM(B42:E42)</f>
        <v>-11.5</v>
      </c>
      <c r="I42" s="3"/>
      <c r="J42" s="3"/>
      <c r="K42" s="3"/>
      <c r="L42" s="3"/>
      <c r="M42" s="3"/>
      <c r="N42" s="3"/>
    </row>
    <row r="43" spans="1:14" x14ac:dyDescent="0.3">
      <c r="A43" s="13">
        <v>10</v>
      </c>
      <c r="B43" s="9">
        <f t="shared" si="3"/>
        <v>-32</v>
      </c>
      <c r="C43" s="9">
        <f t="shared" si="3"/>
        <v>-16</v>
      </c>
      <c r="D43" s="9">
        <f t="shared" si="3"/>
        <v>0</v>
      </c>
      <c r="E43" s="7">
        <f t="shared" si="3"/>
        <v>-10</v>
      </c>
      <c r="F43" s="3">
        <f>D45*SUM(B43:E43)</f>
        <v>-14.5</v>
      </c>
      <c r="I43" s="3"/>
      <c r="J43" s="3"/>
      <c r="K43" s="3"/>
      <c r="L43" s="3"/>
      <c r="M43" s="3"/>
      <c r="N43" s="3"/>
    </row>
    <row r="44" spans="1:14" x14ac:dyDescent="0.3">
      <c r="A44" s="16">
        <v>12</v>
      </c>
      <c r="B44" s="9">
        <f t="shared" si="3"/>
        <v>-48</v>
      </c>
      <c r="C44" s="9">
        <f t="shared" si="3"/>
        <v>-32</v>
      </c>
      <c r="D44" s="9">
        <f t="shared" si="3"/>
        <v>-16</v>
      </c>
      <c r="E44" s="7">
        <f t="shared" si="3"/>
        <v>0</v>
      </c>
      <c r="F44" s="50">
        <f>E45*SUM(B44:E44)</f>
        <v>-24</v>
      </c>
    </row>
    <row r="45" spans="1:14" x14ac:dyDescent="0.3">
      <c r="A45" s="7" t="s">
        <v>41</v>
      </c>
      <c r="B45" s="4">
        <v>0.25</v>
      </c>
      <c r="C45" s="4">
        <v>0.25</v>
      </c>
      <c r="D45" s="4">
        <v>0.25</v>
      </c>
      <c r="E45" s="7">
        <v>0.25</v>
      </c>
      <c r="F45" s="3"/>
    </row>
    <row r="47" spans="1:14" x14ac:dyDescent="0.3">
      <c r="A47" t="s">
        <v>43</v>
      </c>
      <c r="E47" t="s">
        <v>36</v>
      </c>
      <c r="F47" t="s">
        <v>37</v>
      </c>
      <c r="G47" s="29"/>
    </row>
    <row r="50" spans="1:8" x14ac:dyDescent="0.3">
      <c r="A50" s="31"/>
      <c r="B50" s="31"/>
      <c r="C50" s="31"/>
      <c r="D50" s="31"/>
      <c r="E50" s="31"/>
      <c r="F50" s="31"/>
      <c r="G50" s="31"/>
    </row>
    <row r="51" spans="1:8" x14ac:dyDescent="0.3">
      <c r="A51" s="31"/>
      <c r="B51" s="31" t="s">
        <v>28</v>
      </c>
      <c r="C51" s="31"/>
      <c r="D51" s="31"/>
      <c r="E51" s="31"/>
      <c r="F51" s="31"/>
      <c r="G51" s="31"/>
    </row>
    <row r="52" spans="1:8" x14ac:dyDescent="0.3">
      <c r="A52" s="32"/>
      <c r="B52" s="33">
        <v>6</v>
      </c>
      <c r="C52" s="34">
        <v>8</v>
      </c>
      <c r="D52" s="34">
        <v>10</v>
      </c>
      <c r="E52" s="35">
        <v>12</v>
      </c>
      <c r="F52" s="32"/>
      <c r="G52" s="32"/>
      <c r="H52" s="3"/>
    </row>
    <row r="53" spans="1:8" x14ac:dyDescent="0.3">
      <c r="A53" s="36" t="s">
        <v>29</v>
      </c>
      <c r="B53" s="33" t="s">
        <v>5</v>
      </c>
      <c r="C53" s="34" t="s">
        <v>21</v>
      </c>
      <c r="D53" s="34" t="s">
        <v>8</v>
      </c>
      <c r="E53" s="35" t="s">
        <v>22</v>
      </c>
      <c r="F53" s="36" t="s">
        <v>30</v>
      </c>
      <c r="G53" s="36" t="s">
        <v>31</v>
      </c>
      <c r="H53" s="3"/>
    </row>
    <row r="54" spans="1:8" x14ac:dyDescent="0.3">
      <c r="A54" s="37">
        <v>6</v>
      </c>
      <c r="B54" s="38">
        <f t="shared" ref="B54:E57" si="4">B8+$C$64</f>
        <v>48</v>
      </c>
      <c r="C54" s="38">
        <f t="shared" si="4"/>
        <v>38</v>
      </c>
      <c r="D54" s="38">
        <f t="shared" si="4"/>
        <v>28</v>
      </c>
      <c r="E54" s="38">
        <f t="shared" si="4"/>
        <v>18</v>
      </c>
      <c r="F54" s="41">
        <f>MIN(B54:E54)</f>
        <v>18</v>
      </c>
      <c r="G54" s="37">
        <f>MAX(B54:E54)</f>
        <v>48</v>
      </c>
      <c r="H54" s="3"/>
    </row>
    <row r="55" spans="1:8" x14ac:dyDescent="0.3">
      <c r="A55" s="41">
        <v>8</v>
      </c>
      <c r="B55" s="38">
        <f t="shared" si="4"/>
        <v>32</v>
      </c>
      <c r="C55" s="38">
        <f t="shared" si="4"/>
        <v>48</v>
      </c>
      <c r="D55" s="38">
        <f t="shared" si="4"/>
        <v>38</v>
      </c>
      <c r="E55" s="38">
        <f t="shared" si="4"/>
        <v>28</v>
      </c>
      <c r="F55" s="41">
        <f>MIN(B55:E55)</f>
        <v>28</v>
      </c>
      <c r="G55" s="41">
        <f>MAX(B55:E55)</f>
        <v>48</v>
      </c>
      <c r="H55" s="3"/>
    </row>
    <row r="56" spans="1:8" x14ac:dyDescent="0.3">
      <c r="A56" s="41">
        <v>10</v>
      </c>
      <c r="B56" s="38">
        <f t="shared" si="4"/>
        <v>16</v>
      </c>
      <c r="C56" s="38">
        <f t="shared" si="4"/>
        <v>32</v>
      </c>
      <c r="D56" s="38">
        <f t="shared" si="4"/>
        <v>48</v>
      </c>
      <c r="E56" s="38">
        <f t="shared" si="4"/>
        <v>38</v>
      </c>
      <c r="F56" s="41">
        <f>MIN(B56:E56)</f>
        <v>16</v>
      </c>
      <c r="G56" s="41">
        <f>MAX(B56:E56)</f>
        <v>48</v>
      </c>
      <c r="H56" s="3"/>
    </row>
    <row r="57" spans="1:8" x14ac:dyDescent="0.3">
      <c r="A57" s="46">
        <v>12</v>
      </c>
      <c r="B57" s="38">
        <f t="shared" si="4"/>
        <v>0</v>
      </c>
      <c r="C57" s="38">
        <f t="shared" si="4"/>
        <v>16</v>
      </c>
      <c r="D57" s="38">
        <f t="shared" si="4"/>
        <v>32</v>
      </c>
      <c r="E57" s="38">
        <f t="shared" si="4"/>
        <v>48</v>
      </c>
      <c r="F57" s="46">
        <f>MIN(B57:E57)</f>
        <v>0</v>
      </c>
      <c r="G57" s="46">
        <f>MAX(B57:E57)</f>
        <v>48</v>
      </c>
      <c r="H57" s="3"/>
    </row>
    <row r="58" spans="1:8" x14ac:dyDescent="0.3">
      <c r="A58" s="36" t="s">
        <v>31</v>
      </c>
      <c r="B58" s="36">
        <f>MAX(B54:B57)</f>
        <v>48</v>
      </c>
      <c r="C58" s="36">
        <f>MAX(C54:C57)</f>
        <v>48</v>
      </c>
      <c r="D58" s="35">
        <f>MAX(D54:D57)</f>
        <v>48</v>
      </c>
      <c r="E58" s="35">
        <f>MAX(E54:E57)</f>
        <v>48</v>
      </c>
      <c r="F58" s="31"/>
      <c r="G58" s="31"/>
      <c r="H58" s="3"/>
    </row>
    <row r="59" spans="1:8" x14ac:dyDescent="0.3">
      <c r="A59" s="31"/>
      <c r="B59" s="31"/>
      <c r="C59" s="31"/>
      <c r="D59" s="31"/>
      <c r="E59" s="31"/>
      <c r="F59" s="31"/>
      <c r="G59" s="31"/>
    </row>
    <row r="60" spans="1:8" x14ac:dyDescent="0.3">
      <c r="A60" s="31"/>
      <c r="B60" s="31"/>
      <c r="C60" s="31"/>
      <c r="D60" s="31"/>
      <c r="E60" s="31"/>
      <c r="F60" s="31"/>
      <c r="G60" s="31"/>
    </row>
    <row r="61" spans="1:8" x14ac:dyDescent="0.3">
      <c r="A61" s="51" t="s">
        <v>44</v>
      </c>
      <c r="B61" s="31">
        <f>MAX(F8:F11)</f>
        <v>-20</v>
      </c>
      <c r="C61" s="31"/>
      <c r="D61" s="31">
        <f>MAX(F54:F57)</f>
        <v>28</v>
      </c>
      <c r="E61" s="31"/>
      <c r="F61" s="31"/>
      <c r="G61" s="31"/>
    </row>
    <row r="62" spans="1:8" x14ac:dyDescent="0.3">
      <c r="A62" s="51" t="s">
        <v>45</v>
      </c>
      <c r="B62" s="31">
        <f>MIN(B12:E12)</f>
        <v>0</v>
      </c>
      <c r="C62" s="31"/>
      <c r="D62" s="31">
        <f>MIN(B58:E58)</f>
        <v>48</v>
      </c>
      <c r="E62" s="31"/>
      <c r="F62" s="31"/>
      <c r="G62" s="31"/>
    </row>
    <row r="64" spans="1:8" x14ac:dyDescent="0.3">
      <c r="A64" t="s">
        <v>46</v>
      </c>
      <c r="C64">
        <v>48</v>
      </c>
    </row>
    <row r="65" spans="1:13" x14ac:dyDescent="0.3">
      <c r="A65" s="1" t="s">
        <v>3</v>
      </c>
      <c r="B65" s="1"/>
      <c r="C65" s="1"/>
      <c r="D65" s="1"/>
      <c r="J65" s="1"/>
      <c r="K65" s="1"/>
      <c r="L65" s="1"/>
      <c r="M65" s="1"/>
    </row>
    <row r="66" spans="1:13" x14ac:dyDescent="0.3">
      <c r="A66">
        <v>1.3020833333333332E-2</v>
      </c>
      <c r="B66">
        <v>0</v>
      </c>
      <c r="C66">
        <v>0</v>
      </c>
      <c r="D66">
        <v>2.0833333333333332E-2</v>
      </c>
    </row>
    <row r="67" spans="1:13" x14ac:dyDescent="0.3">
      <c r="A67" s="1" t="s">
        <v>47</v>
      </c>
      <c r="B67" s="1"/>
      <c r="C67" s="1"/>
      <c r="D67" s="1"/>
      <c r="G67" t="s">
        <v>1</v>
      </c>
    </row>
    <row r="68" spans="1:13" x14ac:dyDescent="0.3">
      <c r="G68">
        <f>SUM(A66:D66)</f>
        <v>3.3854166666666664E-2</v>
      </c>
    </row>
    <row r="70" spans="1:13" x14ac:dyDescent="0.3">
      <c r="A70">
        <f t="shared" ref="A70:D73" si="5">B54</f>
        <v>48</v>
      </c>
      <c r="B70">
        <f t="shared" si="5"/>
        <v>38</v>
      </c>
      <c r="C70">
        <f t="shared" si="5"/>
        <v>28</v>
      </c>
      <c r="D70">
        <f t="shared" si="5"/>
        <v>18</v>
      </c>
      <c r="E70">
        <f>SUMPRODUCT(A70:D70,$A$66:$D$66)</f>
        <v>1</v>
      </c>
      <c r="F70" t="s">
        <v>48</v>
      </c>
      <c r="G70">
        <v>1</v>
      </c>
    </row>
    <row r="71" spans="1:13" x14ac:dyDescent="0.3">
      <c r="A71">
        <f t="shared" si="5"/>
        <v>32</v>
      </c>
      <c r="B71">
        <f t="shared" si="5"/>
        <v>48</v>
      </c>
      <c r="C71">
        <f t="shared" si="5"/>
        <v>38</v>
      </c>
      <c r="D71">
        <f t="shared" si="5"/>
        <v>28</v>
      </c>
      <c r="E71">
        <f>SUMPRODUCT(A71:D71,$A$66:$D$66)</f>
        <v>0.99999999999999989</v>
      </c>
      <c r="F71" t="s">
        <v>48</v>
      </c>
      <c r="G71">
        <v>1</v>
      </c>
    </row>
    <row r="72" spans="1:13" x14ac:dyDescent="0.3">
      <c r="A72">
        <f t="shared" si="5"/>
        <v>16</v>
      </c>
      <c r="B72">
        <f t="shared" si="5"/>
        <v>32</v>
      </c>
      <c r="C72">
        <f t="shared" si="5"/>
        <v>48</v>
      </c>
      <c r="D72">
        <f t="shared" si="5"/>
        <v>38</v>
      </c>
      <c r="E72">
        <f>SUMPRODUCT(A72:D72,$A$66:$D$66)</f>
        <v>1</v>
      </c>
      <c r="F72" t="s">
        <v>48</v>
      </c>
      <c r="G72">
        <v>1</v>
      </c>
    </row>
    <row r="73" spans="1:13" x14ac:dyDescent="0.3">
      <c r="A73">
        <f t="shared" si="5"/>
        <v>0</v>
      </c>
      <c r="B73">
        <f t="shared" si="5"/>
        <v>16</v>
      </c>
      <c r="C73">
        <f t="shared" si="5"/>
        <v>32</v>
      </c>
      <c r="D73">
        <f t="shared" si="5"/>
        <v>48</v>
      </c>
      <c r="E73">
        <f>SUMPRODUCT(A73:D73,$A$66:$D$66)</f>
        <v>1</v>
      </c>
      <c r="F73" t="s">
        <v>48</v>
      </c>
      <c r="G73">
        <v>1</v>
      </c>
    </row>
    <row r="76" spans="1:13" x14ac:dyDescent="0.3">
      <c r="A76" t="s">
        <v>49</v>
      </c>
      <c r="B76">
        <f>1/G68</f>
        <v>29.53846153846154</v>
      </c>
      <c r="D76">
        <f>B76-C64</f>
        <v>-18.46153846153846</v>
      </c>
    </row>
    <row r="77" spans="1:13" x14ac:dyDescent="0.3">
      <c r="A77" t="s">
        <v>50</v>
      </c>
      <c r="B77">
        <v>0.3846153846153843</v>
      </c>
      <c r="C77">
        <v>0</v>
      </c>
      <c r="D77">
        <v>0</v>
      </c>
      <c r="E77">
        <v>0.61538461538461553</v>
      </c>
      <c r="F77" t="s">
        <v>51</v>
      </c>
      <c r="G77">
        <f>SUM(B77:E77)</f>
        <v>0.99999999999999978</v>
      </c>
    </row>
  </sheetData>
  <mergeCells count="3">
    <mergeCell ref="A65:D65"/>
    <mergeCell ref="J65:M65"/>
    <mergeCell ref="A67:D6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0:H42"/>
  <sheetViews>
    <sheetView topLeftCell="A16" zoomScale="110" zoomScaleNormal="110" workbookViewId="0">
      <selection activeCell="B43" sqref="B43"/>
    </sheetView>
  </sheetViews>
  <sheetFormatPr defaultRowHeight="14.4" x14ac:dyDescent="0.3"/>
  <cols>
    <col min="1" max="2" width="8.6640625" customWidth="1"/>
    <col min="3" max="3" width="17.109375" customWidth="1"/>
    <col min="4" max="4" width="8.6640625" customWidth="1"/>
    <col min="5" max="5" width="17.44140625" customWidth="1"/>
    <col min="6" max="6" width="8.6640625" customWidth="1"/>
    <col min="7" max="7" width="19.21875" customWidth="1"/>
    <col min="8" max="8" width="17.109375" customWidth="1"/>
    <col min="9" max="1025" width="8.6640625" customWidth="1"/>
  </cols>
  <sheetData>
    <row r="10" spans="2:5" x14ac:dyDescent="0.3">
      <c r="B10" s="1"/>
      <c r="C10" s="1"/>
      <c r="D10" s="1"/>
      <c r="E10" s="1"/>
    </row>
    <row r="12" spans="2:5" x14ac:dyDescent="0.3">
      <c r="B12" s="1"/>
      <c r="C12" s="1"/>
      <c r="D12" s="1"/>
      <c r="E12" s="1"/>
    </row>
    <row r="20" spans="1:8" x14ac:dyDescent="0.3">
      <c r="B20" t="s">
        <v>28</v>
      </c>
    </row>
    <row r="21" spans="1:8" x14ac:dyDescent="0.3">
      <c r="A21" s="3"/>
      <c r="B21" s="4">
        <v>6</v>
      </c>
      <c r="C21" s="5">
        <v>8</v>
      </c>
      <c r="D21" s="5">
        <v>10</v>
      </c>
      <c r="E21" s="6">
        <v>12</v>
      </c>
    </row>
    <row r="22" spans="1:8" x14ac:dyDescent="0.3">
      <c r="A22" s="7" t="s">
        <v>29</v>
      </c>
      <c r="B22" s="4" t="s">
        <v>5</v>
      </c>
      <c r="C22" s="5" t="s">
        <v>21</v>
      </c>
      <c r="D22" s="5" t="s">
        <v>8</v>
      </c>
      <c r="E22" s="6" t="s">
        <v>22</v>
      </c>
    </row>
    <row r="23" spans="1:8" x14ac:dyDescent="0.3">
      <c r="A23" s="8">
        <v>6</v>
      </c>
      <c r="B23" s="9">
        <f>-(B$6-$A23)*$B$2</f>
        <v>0</v>
      </c>
      <c r="C23" s="10">
        <v>-10</v>
      </c>
      <c r="D23" s="10">
        <v>-20</v>
      </c>
      <c r="E23" s="11">
        <v>-30</v>
      </c>
    </row>
    <row r="24" spans="1:8" x14ac:dyDescent="0.3">
      <c r="A24" s="13">
        <v>8</v>
      </c>
      <c r="B24" s="14">
        <v>-16</v>
      </c>
      <c r="C24" s="3">
        <v>0</v>
      </c>
      <c r="D24" s="3">
        <v>-10</v>
      </c>
      <c r="E24" s="15">
        <v>-20</v>
      </c>
    </row>
    <row r="25" spans="1:8" x14ac:dyDescent="0.3">
      <c r="A25" s="13">
        <v>10</v>
      </c>
      <c r="B25" s="14">
        <v>-32</v>
      </c>
      <c r="C25" s="3">
        <v>-16</v>
      </c>
      <c r="D25" s="3">
        <v>0</v>
      </c>
      <c r="E25" s="15">
        <v>-10</v>
      </c>
    </row>
    <row r="26" spans="1:8" x14ac:dyDescent="0.3">
      <c r="A26" s="16">
        <v>12</v>
      </c>
      <c r="B26" s="17">
        <v>-48</v>
      </c>
      <c r="C26" s="18">
        <v>-32</v>
      </c>
      <c r="D26" s="18">
        <v>-16</v>
      </c>
      <c r="E26" s="19">
        <f>-($A26-E$6)*$B$3</f>
        <v>0</v>
      </c>
    </row>
    <row r="28" spans="1:8" x14ac:dyDescent="0.3">
      <c r="G28" t="s">
        <v>97</v>
      </c>
    </row>
    <row r="29" spans="1:8" x14ac:dyDescent="0.3">
      <c r="B29" t="s">
        <v>46</v>
      </c>
      <c r="D29">
        <v>48</v>
      </c>
      <c r="G29">
        <v>7.5411774298760597E-3</v>
      </c>
    </row>
    <row r="30" spans="1:8" x14ac:dyDescent="0.3">
      <c r="B30" s="1"/>
      <c r="C30" s="1"/>
      <c r="D30" s="1"/>
      <c r="E30" s="1"/>
      <c r="G30">
        <v>1.3563478473581201E-2</v>
      </c>
    </row>
    <row r="31" spans="1:8" x14ac:dyDescent="0.3">
      <c r="G31">
        <v>1.2749510763209401E-2</v>
      </c>
    </row>
    <row r="32" spans="1:8" x14ac:dyDescent="0.3">
      <c r="B32" s="1" t="s">
        <v>47</v>
      </c>
      <c r="C32" s="1"/>
      <c r="D32" s="1"/>
      <c r="E32" s="1"/>
      <c r="G32">
        <v>0</v>
      </c>
      <c r="H32" t="s">
        <v>1</v>
      </c>
    </row>
    <row r="33" spans="2:8" x14ac:dyDescent="0.3">
      <c r="H33">
        <f>SUM(G29:G32)</f>
        <v>3.3854166666666657E-2</v>
      </c>
    </row>
    <row r="35" spans="2:8" x14ac:dyDescent="0.3">
      <c r="B35">
        <f t="shared" ref="B35:E38" si="0">B23+$D$29</f>
        <v>48</v>
      </c>
      <c r="C35">
        <f t="shared" si="0"/>
        <v>38</v>
      </c>
      <c r="D35">
        <f t="shared" si="0"/>
        <v>28</v>
      </c>
      <c r="E35">
        <f t="shared" si="0"/>
        <v>18</v>
      </c>
      <c r="F35">
        <f>SUMPRODUCT(B35:B38,$G$29:$G$32)</f>
        <v>0.99999999999999978</v>
      </c>
      <c r="G35" t="s">
        <v>98</v>
      </c>
      <c r="H35">
        <v>1</v>
      </c>
    </row>
    <row r="36" spans="2:8" x14ac:dyDescent="0.3">
      <c r="B36">
        <f t="shared" si="0"/>
        <v>32</v>
      </c>
      <c r="C36">
        <f t="shared" si="0"/>
        <v>48</v>
      </c>
      <c r="D36">
        <f t="shared" si="0"/>
        <v>38</v>
      </c>
      <c r="E36">
        <f t="shared" si="0"/>
        <v>28</v>
      </c>
      <c r="F36">
        <f>SUMPRODUCT(C35:C38,G29:G32)</f>
        <v>1.3455960534898888</v>
      </c>
      <c r="G36" t="s">
        <v>98</v>
      </c>
      <c r="H36">
        <v>1</v>
      </c>
    </row>
    <row r="37" spans="2:8" x14ac:dyDescent="0.3">
      <c r="B37">
        <f t="shared" si="0"/>
        <v>16</v>
      </c>
      <c r="C37">
        <f t="shared" si="0"/>
        <v>32</v>
      </c>
      <c r="D37">
        <f t="shared" si="0"/>
        <v>48</v>
      </c>
      <c r="E37">
        <f t="shared" si="0"/>
        <v>38</v>
      </c>
      <c r="F37">
        <f>SUMPRODUCT(D35:D38,G29:G32)</f>
        <v>1.3385416666666665</v>
      </c>
      <c r="G37" t="s">
        <v>98</v>
      </c>
      <c r="H37">
        <v>1</v>
      </c>
    </row>
    <row r="38" spans="2:8" x14ac:dyDescent="0.3">
      <c r="B38">
        <f t="shared" si="0"/>
        <v>0</v>
      </c>
      <c r="C38">
        <f t="shared" si="0"/>
        <v>16</v>
      </c>
      <c r="D38">
        <f t="shared" si="0"/>
        <v>32</v>
      </c>
      <c r="E38">
        <f t="shared" si="0"/>
        <v>48</v>
      </c>
      <c r="F38">
        <f>SUMPRODUCT(E35:E38,G29:G32)</f>
        <v>0.99999999999999989</v>
      </c>
      <c r="G38" t="s">
        <v>98</v>
      </c>
      <c r="H38">
        <v>1</v>
      </c>
    </row>
    <row r="41" spans="2:8" x14ac:dyDescent="0.3">
      <c r="B41" t="s">
        <v>49</v>
      </c>
      <c r="C41">
        <f>1/H33</f>
        <v>29.538461538461547</v>
      </c>
      <c r="E41">
        <f>C41-D29</f>
        <v>-18.461538461538453</v>
      </c>
    </row>
    <row r="42" spans="2:8" x14ac:dyDescent="0.3">
      <c r="B42" t="s">
        <v>138</v>
      </c>
      <c r="C42">
        <f>$C$41*G29</f>
        <v>0.22275477946710828</v>
      </c>
      <c r="D42">
        <f>$C$41*G30</f>
        <v>0.40064428721962941</v>
      </c>
      <c r="E42">
        <f>$C$41*G31</f>
        <v>0.37660093331326239</v>
      </c>
      <c r="F42">
        <f>$C$41*G32</f>
        <v>0</v>
      </c>
      <c r="G42" t="s">
        <v>51</v>
      </c>
      <c r="H42">
        <f>SUM(C42:F42)</f>
        <v>1</v>
      </c>
    </row>
  </sheetData>
  <mergeCells count="4">
    <mergeCell ref="B10:E10"/>
    <mergeCell ref="B12:E12"/>
    <mergeCell ref="B30:E30"/>
    <mergeCell ref="B32:E3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33"/>
  <sheetViews>
    <sheetView tabSelected="1" topLeftCell="A35" zoomScale="62" zoomScaleNormal="110" workbookViewId="0">
      <selection activeCell="M51" sqref="M51"/>
    </sheetView>
  </sheetViews>
  <sheetFormatPr defaultRowHeight="14.4" x14ac:dyDescent="0.3"/>
  <cols>
    <col min="1" max="1025" width="8.6640625" customWidth="1"/>
  </cols>
  <sheetData>
    <row r="1" spans="1:25" x14ac:dyDescent="0.3">
      <c r="A1" t="s">
        <v>52</v>
      </c>
      <c r="B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58</v>
      </c>
      <c r="L1" t="s">
        <v>59</v>
      </c>
      <c r="N1" t="s">
        <v>60</v>
      </c>
      <c r="P1" t="s">
        <v>61</v>
      </c>
      <c r="R1" t="s">
        <v>62</v>
      </c>
      <c r="T1" t="s">
        <v>63</v>
      </c>
      <c r="V1" t="s">
        <v>64</v>
      </c>
      <c r="Y1" t="s">
        <v>65</v>
      </c>
    </row>
    <row r="2" spans="1:25" x14ac:dyDescent="0.3">
      <c r="A2" t="s">
        <v>66</v>
      </c>
      <c r="B2">
        <v>6</v>
      </c>
      <c r="D2">
        <v>1</v>
      </c>
      <c r="E2">
        <v>0</v>
      </c>
      <c r="F2">
        <f>B12-H24</f>
        <v>0</v>
      </c>
      <c r="G2">
        <f t="shared" ref="G2:G7" si="0">F2-E2</f>
        <v>0</v>
      </c>
      <c r="I2">
        <f>E2</f>
        <v>0</v>
      </c>
      <c r="L2">
        <f t="shared" ref="L2:L11" si="1">I2+B2</f>
        <v>6</v>
      </c>
      <c r="N2">
        <f>F3</f>
        <v>19</v>
      </c>
      <c r="P2">
        <f t="shared" ref="P2:P11" si="2">N2-B2</f>
        <v>13</v>
      </c>
      <c r="R2">
        <f t="shared" ref="R2:R11" si="3">N2-I2-B2</f>
        <v>13</v>
      </c>
      <c r="T2">
        <f>E3-F2-B2</f>
        <v>0</v>
      </c>
      <c r="V2">
        <f>F3-F2-B2</f>
        <v>13</v>
      </c>
      <c r="Y2">
        <f>E3-E2-B2</f>
        <v>0</v>
      </c>
    </row>
    <row r="3" spans="1:25" x14ac:dyDescent="0.3">
      <c r="A3" t="s">
        <v>67</v>
      </c>
      <c r="B3">
        <v>15</v>
      </c>
      <c r="D3">
        <v>2</v>
      </c>
      <c r="E3">
        <v>6</v>
      </c>
      <c r="F3">
        <f>B12-J24</f>
        <v>19</v>
      </c>
      <c r="G3">
        <f t="shared" si="0"/>
        <v>13</v>
      </c>
      <c r="I3">
        <f>E2</f>
        <v>0</v>
      </c>
      <c r="L3">
        <f t="shared" si="1"/>
        <v>15</v>
      </c>
      <c r="N3">
        <f>F4</f>
        <v>16</v>
      </c>
      <c r="P3">
        <f t="shared" si="2"/>
        <v>1</v>
      </c>
      <c r="R3">
        <f>N3-I3-B3</f>
        <v>1</v>
      </c>
      <c r="T3">
        <f>E4-F2-B3</f>
        <v>0</v>
      </c>
      <c r="V3">
        <f>F4-F2-B3</f>
        <v>1</v>
      </c>
      <c r="Y3">
        <f>E4-E2-B3</f>
        <v>0</v>
      </c>
    </row>
    <row r="4" spans="1:25" x14ac:dyDescent="0.3">
      <c r="A4" t="s">
        <v>68</v>
      </c>
      <c r="B4">
        <v>26</v>
      </c>
      <c r="D4">
        <v>3</v>
      </c>
      <c r="E4">
        <v>15</v>
      </c>
      <c r="F4">
        <f>B12-O24</f>
        <v>16</v>
      </c>
      <c r="G4">
        <f t="shared" si="0"/>
        <v>1</v>
      </c>
      <c r="I4">
        <f>E2</f>
        <v>0</v>
      </c>
      <c r="L4">
        <f t="shared" si="1"/>
        <v>26</v>
      </c>
      <c r="N4">
        <f>F5</f>
        <v>26</v>
      </c>
      <c r="P4">
        <f t="shared" si="2"/>
        <v>0</v>
      </c>
      <c r="R4">
        <f t="shared" si="3"/>
        <v>0</v>
      </c>
      <c r="T4">
        <f>E5-F2-B4</f>
        <v>0</v>
      </c>
      <c r="V4">
        <f>F5-F2-B4</f>
        <v>0</v>
      </c>
      <c r="Y4">
        <f>E5-E2-B4</f>
        <v>0</v>
      </c>
    </row>
    <row r="5" spans="1:25" x14ac:dyDescent="0.3">
      <c r="A5" t="s">
        <v>69</v>
      </c>
      <c r="B5">
        <v>7</v>
      </c>
      <c r="D5">
        <v>4</v>
      </c>
      <c r="E5">
        <f>B24</f>
        <v>26</v>
      </c>
      <c r="F5">
        <f>B12-R24</f>
        <v>26</v>
      </c>
      <c r="G5">
        <f t="shared" si="0"/>
        <v>0</v>
      </c>
      <c r="I5">
        <f>E3</f>
        <v>6</v>
      </c>
      <c r="L5">
        <f t="shared" si="1"/>
        <v>13</v>
      </c>
      <c r="N5">
        <f>F5</f>
        <v>26</v>
      </c>
      <c r="P5">
        <f t="shared" si="2"/>
        <v>19</v>
      </c>
      <c r="R5">
        <f t="shared" si="3"/>
        <v>13</v>
      </c>
      <c r="T5">
        <f>E5-F3-B5</f>
        <v>0</v>
      </c>
      <c r="V5">
        <f>F5-F3-B5</f>
        <v>0</v>
      </c>
      <c r="Y5">
        <f>E5-E3-B5</f>
        <v>13</v>
      </c>
    </row>
    <row r="6" spans="1:25" x14ac:dyDescent="0.3">
      <c r="A6" t="s">
        <v>70</v>
      </c>
      <c r="B6">
        <v>11</v>
      </c>
      <c r="D6">
        <v>5</v>
      </c>
      <c r="E6">
        <f>E24</f>
        <v>38</v>
      </c>
      <c r="F6">
        <f>B12-B11</f>
        <v>38</v>
      </c>
      <c r="G6">
        <f t="shared" si="0"/>
        <v>0</v>
      </c>
      <c r="I6">
        <f>E3</f>
        <v>6</v>
      </c>
      <c r="L6">
        <f t="shared" si="1"/>
        <v>17</v>
      </c>
      <c r="N6">
        <f>F6</f>
        <v>38</v>
      </c>
      <c r="P6">
        <f t="shared" si="2"/>
        <v>27</v>
      </c>
      <c r="R6">
        <f t="shared" si="3"/>
        <v>21</v>
      </c>
      <c r="T6">
        <f>E6-F3-B6</f>
        <v>8</v>
      </c>
      <c r="V6">
        <f>F6-F3-B6</f>
        <v>8</v>
      </c>
      <c r="Y6">
        <f>E6-E3-B6</f>
        <v>21</v>
      </c>
    </row>
    <row r="7" spans="1:25" x14ac:dyDescent="0.3">
      <c r="A7" t="s">
        <v>71</v>
      </c>
      <c r="B7">
        <v>10</v>
      </c>
      <c r="D7">
        <v>6</v>
      </c>
      <c r="E7">
        <f>H24</f>
        <v>55</v>
      </c>
      <c r="F7">
        <f>B12-0</f>
        <v>55</v>
      </c>
      <c r="G7">
        <f t="shared" si="0"/>
        <v>0</v>
      </c>
      <c r="I7">
        <f>E4</f>
        <v>15</v>
      </c>
      <c r="L7">
        <f t="shared" si="1"/>
        <v>25</v>
      </c>
      <c r="N7">
        <f>F5</f>
        <v>26</v>
      </c>
      <c r="P7">
        <f t="shared" si="2"/>
        <v>16</v>
      </c>
      <c r="R7">
        <f t="shared" si="3"/>
        <v>1</v>
      </c>
      <c r="T7">
        <f>E5-F4-B7</f>
        <v>0</v>
      </c>
      <c r="V7">
        <f>F5-F4-B7</f>
        <v>0</v>
      </c>
      <c r="Y7">
        <f>E5-E4-B7</f>
        <v>1</v>
      </c>
    </row>
    <row r="8" spans="1:25" x14ac:dyDescent="0.3">
      <c r="A8" t="s">
        <v>72</v>
      </c>
      <c r="B8">
        <v>11</v>
      </c>
      <c r="I8">
        <f>E4</f>
        <v>15</v>
      </c>
      <c r="L8">
        <f t="shared" si="1"/>
        <v>26</v>
      </c>
      <c r="N8">
        <f>F7</f>
        <v>55</v>
      </c>
      <c r="P8">
        <f t="shared" si="2"/>
        <v>44</v>
      </c>
      <c r="R8">
        <f t="shared" si="3"/>
        <v>29</v>
      </c>
      <c r="T8">
        <f>E7-F4-B8</f>
        <v>28</v>
      </c>
      <c r="V8">
        <f>F7-F4-B8</f>
        <v>28</v>
      </c>
      <c r="Y8">
        <f>E7-E4-B8</f>
        <v>29</v>
      </c>
    </row>
    <row r="9" spans="1:25" x14ac:dyDescent="0.3">
      <c r="A9" t="s">
        <v>73</v>
      </c>
      <c r="B9">
        <v>12</v>
      </c>
      <c r="I9">
        <f>E5</f>
        <v>26</v>
      </c>
      <c r="L9">
        <f t="shared" si="1"/>
        <v>38</v>
      </c>
      <c r="N9">
        <f>F6</f>
        <v>38</v>
      </c>
      <c r="P9">
        <f t="shared" si="2"/>
        <v>26</v>
      </c>
      <c r="R9">
        <f t="shared" si="3"/>
        <v>0</v>
      </c>
      <c r="T9">
        <f>E6-F5-B9</f>
        <v>0</v>
      </c>
      <c r="V9">
        <f>F6-F5-B9</f>
        <v>0</v>
      </c>
      <c r="Y9">
        <f>E6-E5-B9</f>
        <v>0</v>
      </c>
    </row>
    <row r="10" spans="1:25" x14ac:dyDescent="0.3">
      <c r="A10" t="s">
        <v>74</v>
      </c>
      <c r="B10">
        <v>13</v>
      </c>
      <c r="I10">
        <f>E5</f>
        <v>26</v>
      </c>
      <c r="L10">
        <f t="shared" si="1"/>
        <v>39</v>
      </c>
      <c r="N10">
        <f>F7</f>
        <v>55</v>
      </c>
      <c r="P10">
        <f t="shared" si="2"/>
        <v>42</v>
      </c>
      <c r="R10">
        <f t="shared" si="3"/>
        <v>16</v>
      </c>
      <c r="T10">
        <f>E7-F5-B10</f>
        <v>16</v>
      </c>
      <c r="V10">
        <f>F7-F5-B10</f>
        <v>16</v>
      </c>
      <c r="Y10">
        <f>E7-E5-B10</f>
        <v>16</v>
      </c>
    </row>
    <row r="11" spans="1:25" x14ac:dyDescent="0.3">
      <c r="A11" t="s">
        <v>75</v>
      </c>
      <c r="B11">
        <v>17</v>
      </c>
      <c r="I11">
        <f>E6</f>
        <v>38</v>
      </c>
      <c r="L11">
        <f t="shared" si="1"/>
        <v>55</v>
      </c>
      <c r="N11">
        <f>F7</f>
        <v>55</v>
      </c>
      <c r="P11">
        <f t="shared" si="2"/>
        <v>38</v>
      </c>
      <c r="R11">
        <f t="shared" si="3"/>
        <v>0</v>
      </c>
      <c r="T11">
        <f>E7-F6-B11</f>
        <v>0</v>
      </c>
      <c r="V11">
        <f>F7-F6-B11</f>
        <v>0</v>
      </c>
      <c r="Y11">
        <f>E7-E6-B11</f>
        <v>0</v>
      </c>
    </row>
    <row r="12" spans="1:25" x14ac:dyDescent="0.3">
      <c r="A12" t="s">
        <v>99</v>
      </c>
      <c r="B12">
        <f>H24</f>
        <v>55</v>
      </c>
      <c r="E12" t="s">
        <v>76</v>
      </c>
      <c r="F12" t="s">
        <v>77</v>
      </c>
      <c r="I12" t="s">
        <v>76</v>
      </c>
      <c r="L12" t="s">
        <v>100</v>
      </c>
      <c r="N12" t="s">
        <v>78</v>
      </c>
      <c r="P12" t="s">
        <v>101</v>
      </c>
      <c r="R12" t="s">
        <v>102</v>
      </c>
      <c r="T12" t="s">
        <v>103</v>
      </c>
      <c r="V12" t="s">
        <v>104</v>
      </c>
      <c r="Y12" t="s">
        <v>105</v>
      </c>
    </row>
    <row r="14" spans="1:25" x14ac:dyDescent="0.3">
      <c r="A14" t="s">
        <v>79</v>
      </c>
      <c r="D14" t="s">
        <v>80</v>
      </c>
      <c r="G14" t="s">
        <v>81</v>
      </c>
      <c r="I14" t="s">
        <v>82</v>
      </c>
      <c r="L14" t="s">
        <v>83</v>
      </c>
      <c r="N14" t="s">
        <v>84</v>
      </c>
      <c r="Q14" t="s">
        <v>85</v>
      </c>
    </row>
    <row r="15" spans="1:25" x14ac:dyDescent="0.3">
      <c r="A15">
        <v>14</v>
      </c>
      <c r="B15">
        <v>26</v>
      </c>
      <c r="D15">
        <v>1345</v>
      </c>
      <c r="E15">
        <v>37</v>
      </c>
      <c r="G15">
        <v>136</v>
      </c>
      <c r="H15">
        <v>26</v>
      </c>
      <c r="I15">
        <v>246</v>
      </c>
      <c r="J15">
        <v>20</v>
      </c>
      <c r="L15">
        <v>245</v>
      </c>
      <c r="M15">
        <v>19</v>
      </c>
      <c r="N15">
        <v>36</v>
      </c>
      <c r="O15">
        <v>11</v>
      </c>
      <c r="Q15">
        <v>46</v>
      </c>
      <c r="R15">
        <v>13</v>
      </c>
    </row>
    <row r="16" spans="1:25" x14ac:dyDescent="0.3">
      <c r="A16">
        <v>124</v>
      </c>
      <c r="B16">
        <v>13</v>
      </c>
      <c r="D16">
        <v>145</v>
      </c>
      <c r="E16">
        <v>38</v>
      </c>
      <c r="G16">
        <v>1346</v>
      </c>
      <c r="H16">
        <v>38</v>
      </c>
      <c r="I16">
        <v>2456</v>
      </c>
      <c r="J16">
        <v>36</v>
      </c>
      <c r="L16">
        <v>25</v>
      </c>
      <c r="M16">
        <v>11</v>
      </c>
      <c r="N16">
        <v>346</v>
      </c>
      <c r="O16">
        <v>23</v>
      </c>
      <c r="Q16">
        <v>456</v>
      </c>
      <c r="R16">
        <v>29</v>
      </c>
    </row>
    <row r="17" spans="1:18" x14ac:dyDescent="0.3">
      <c r="A17">
        <v>134</v>
      </c>
      <c r="B17">
        <v>25</v>
      </c>
      <c r="D17">
        <v>1245</v>
      </c>
      <c r="E17">
        <v>25</v>
      </c>
      <c r="G17">
        <v>13456</v>
      </c>
      <c r="H17">
        <v>54</v>
      </c>
      <c r="I17">
        <v>256</v>
      </c>
      <c r="J17">
        <v>28</v>
      </c>
      <c r="N17">
        <v>3456</v>
      </c>
      <c r="O17">
        <v>39</v>
      </c>
    </row>
    <row r="18" spans="1:18" x14ac:dyDescent="0.3">
      <c r="D18">
        <v>125</v>
      </c>
      <c r="E18">
        <v>17</v>
      </c>
      <c r="G18">
        <v>146</v>
      </c>
      <c r="H18">
        <v>39</v>
      </c>
    </row>
    <row r="19" spans="1:18" x14ac:dyDescent="0.3">
      <c r="G19">
        <v>1456</v>
      </c>
      <c r="H19">
        <v>55</v>
      </c>
    </row>
    <row r="20" spans="1:18" x14ac:dyDescent="0.3">
      <c r="G20">
        <v>1246</v>
      </c>
      <c r="H20">
        <v>26</v>
      </c>
    </row>
    <row r="21" spans="1:18" x14ac:dyDescent="0.3">
      <c r="G21">
        <v>12456</v>
      </c>
      <c r="H21">
        <v>42</v>
      </c>
    </row>
    <row r="22" spans="1:18" x14ac:dyDescent="0.3">
      <c r="G22">
        <v>1256</v>
      </c>
      <c r="H22">
        <v>34</v>
      </c>
    </row>
    <row r="24" spans="1:18" x14ac:dyDescent="0.3">
      <c r="A24" t="s">
        <v>86</v>
      </c>
      <c r="B24">
        <f>MAX(B15:B17)</f>
        <v>26</v>
      </c>
      <c r="D24" t="s">
        <v>86</v>
      </c>
      <c r="E24">
        <f>MAX(E15:E18)</f>
        <v>38</v>
      </c>
      <c r="G24" t="s">
        <v>86</v>
      </c>
      <c r="H24">
        <f>MAX(H15:H22)</f>
        <v>55</v>
      </c>
      <c r="I24" t="s">
        <v>86</v>
      </c>
      <c r="J24">
        <f>MAX(J15:J18)</f>
        <v>36</v>
      </c>
      <c r="L24" t="s">
        <v>86</v>
      </c>
      <c r="M24">
        <f>MAX(M15:M18)</f>
        <v>19</v>
      </c>
      <c r="N24" t="s">
        <v>86</v>
      </c>
      <c r="O24">
        <f>MAX(O15:O18)</f>
        <v>39</v>
      </c>
      <c r="Q24" t="s">
        <v>86</v>
      </c>
      <c r="R24">
        <f>MAX(R15:R18)</f>
        <v>29</v>
      </c>
    </row>
    <row r="28" spans="1:18" x14ac:dyDescent="0.3">
      <c r="A28" t="s">
        <v>58</v>
      </c>
      <c r="C28" t="s">
        <v>53</v>
      </c>
      <c r="E28" t="s">
        <v>62</v>
      </c>
    </row>
    <row r="29" spans="1:18" x14ac:dyDescent="0.3">
      <c r="A29">
        <f>E2</f>
        <v>0</v>
      </c>
      <c r="C29">
        <v>6</v>
      </c>
      <c r="E29">
        <f t="shared" ref="E29:E38" si="4">N2-I2-B2</f>
        <v>13</v>
      </c>
      <c r="G29" t="str">
        <f>IF(E29=0,"крит","")</f>
        <v/>
      </c>
    </row>
    <row r="30" spans="1:18" x14ac:dyDescent="0.3">
      <c r="A30">
        <f>E2</f>
        <v>0</v>
      </c>
      <c r="C30">
        <v>15</v>
      </c>
      <c r="E30">
        <f t="shared" si="4"/>
        <v>1</v>
      </c>
      <c r="G30" t="str">
        <f>IF(E30=0,"критический","рез")</f>
        <v>рез</v>
      </c>
    </row>
    <row r="31" spans="1:18" x14ac:dyDescent="0.3">
      <c r="A31">
        <f>E2</f>
        <v>0</v>
      </c>
      <c r="C31">
        <v>26</v>
      </c>
      <c r="E31">
        <f t="shared" si="4"/>
        <v>0</v>
      </c>
      <c r="G31" t="str">
        <f t="shared" ref="G31:G38" si="5">IF(E31=0,"критический","рез")</f>
        <v>критический</v>
      </c>
    </row>
    <row r="32" spans="1:18" x14ac:dyDescent="0.3">
      <c r="A32">
        <f>E3</f>
        <v>6</v>
      </c>
      <c r="C32">
        <v>7</v>
      </c>
      <c r="E32">
        <f t="shared" si="4"/>
        <v>13</v>
      </c>
      <c r="G32" t="str">
        <f t="shared" si="5"/>
        <v>рез</v>
      </c>
    </row>
    <row r="33" spans="1:11" x14ac:dyDescent="0.3">
      <c r="A33" s="2">
        <f>E3</f>
        <v>6</v>
      </c>
      <c r="C33">
        <v>11</v>
      </c>
      <c r="E33">
        <f t="shared" si="4"/>
        <v>21</v>
      </c>
      <c r="G33" t="str">
        <f t="shared" si="5"/>
        <v>рез</v>
      </c>
    </row>
    <row r="34" spans="1:11" x14ac:dyDescent="0.3">
      <c r="A34">
        <f>E4</f>
        <v>15</v>
      </c>
      <c r="C34">
        <v>10</v>
      </c>
      <c r="E34">
        <f t="shared" si="4"/>
        <v>1</v>
      </c>
      <c r="G34" t="str">
        <f t="shared" si="5"/>
        <v>рез</v>
      </c>
    </row>
    <row r="35" spans="1:11" x14ac:dyDescent="0.3">
      <c r="A35">
        <f>E4</f>
        <v>15</v>
      </c>
      <c r="C35">
        <v>11</v>
      </c>
      <c r="E35">
        <f t="shared" si="4"/>
        <v>29</v>
      </c>
      <c r="G35" t="str">
        <f t="shared" si="5"/>
        <v>рез</v>
      </c>
    </row>
    <row r="36" spans="1:11" x14ac:dyDescent="0.3">
      <c r="A36">
        <f>E5</f>
        <v>26</v>
      </c>
      <c r="C36">
        <v>12</v>
      </c>
      <c r="E36">
        <f t="shared" si="4"/>
        <v>0</v>
      </c>
      <c r="G36" t="str">
        <f t="shared" si="5"/>
        <v>критический</v>
      </c>
    </row>
    <row r="37" spans="1:11" x14ac:dyDescent="0.3">
      <c r="A37">
        <f>E5</f>
        <v>26</v>
      </c>
      <c r="C37">
        <v>13</v>
      </c>
      <c r="E37">
        <f t="shared" si="4"/>
        <v>16</v>
      </c>
      <c r="G37" t="str">
        <f t="shared" si="5"/>
        <v>рез</v>
      </c>
    </row>
    <row r="38" spans="1:11" x14ac:dyDescent="0.3">
      <c r="A38">
        <f>E6</f>
        <v>38</v>
      </c>
      <c r="C38">
        <v>17</v>
      </c>
      <c r="E38">
        <f t="shared" si="4"/>
        <v>0</v>
      </c>
      <c r="G38" t="str">
        <f t="shared" si="5"/>
        <v>критический</v>
      </c>
    </row>
    <row r="39" spans="1:11" x14ac:dyDescent="0.3">
      <c r="A39" t="s">
        <v>76</v>
      </c>
      <c r="E39" t="s">
        <v>102</v>
      </c>
    </row>
    <row r="45" spans="1:11" x14ac:dyDescent="0.3">
      <c r="A45" t="s">
        <v>87</v>
      </c>
      <c r="B45">
        <v>50</v>
      </c>
    </row>
    <row r="47" spans="1:11" x14ac:dyDescent="0.3">
      <c r="B47">
        <v>1.2</v>
      </c>
      <c r="C47">
        <v>1.3</v>
      </c>
      <c r="D47">
        <v>1.4</v>
      </c>
      <c r="E47">
        <v>2.4</v>
      </c>
      <c r="F47">
        <v>2.5</v>
      </c>
      <c r="G47">
        <v>3.4</v>
      </c>
      <c r="H47">
        <v>3.6</v>
      </c>
      <c r="I47">
        <v>4.5</v>
      </c>
      <c r="J47">
        <v>4.5999999999999996</v>
      </c>
      <c r="K47">
        <v>5.6</v>
      </c>
    </row>
    <row r="48" spans="1:11" x14ac:dyDescent="0.3">
      <c r="A48" t="s">
        <v>88</v>
      </c>
      <c r="B48">
        <v>6</v>
      </c>
      <c r="C48">
        <v>15</v>
      </c>
      <c r="D48">
        <v>26</v>
      </c>
      <c r="E48">
        <v>7</v>
      </c>
      <c r="F48">
        <v>11</v>
      </c>
      <c r="G48">
        <v>10</v>
      </c>
      <c r="H48">
        <v>11</v>
      </c>
      <c r="I48">
        <v>12</v>
      </c>
      <c r="J48">
        <v>13</v>
      </c>
      <c r="K48">
        <v>17</v>
      </c>
    </row>
    <row r="49" spans="1:13" x14ac:dyDescent="0.3">
      <c r="A49" t="s">
        <v>89</v>
      </c>
      <c r="B49">
        <v>5</v>
      </c>
      <c r="C49">
        <v>13</v>
      </c>
      <c r="D49">
        <v>20</v>
      </c>
      <c r="E49">
        <v>5</v>
      </c>
      <c r="F49">
        <v>9</v>
      </c>
      <c r="G49">
        <v>7</v>
      </c>
      <c r="H49">
        <v>8</v>
      </c>
      <c r="I49">
        <v>9</v>
      </c>
      <c r="J49">
        <v>12</v>
      </c>
      <c r="K49">
        <v>15</v>
      </c>
    </row>
    <row r="50" spans="1:13" x14ac:dyDescent="0.3">
      <c r="A50" t="s">
        <v>90</v>
      </c>
      <c r="B50">
        <v>7.0000000000000007E-2</v>
      </c>
      <c r="C50">
        <v>0.2</v>
      </c>
      <c r="D50">
        <v>0.3</v>
      </c>
      <c r="E50">
        <v>0.1</v>
      </c>
      <c r="F50">
        <v>0.05</v>
      </c>
      <c r="G50">
        <v>0.1</v>
      </c>
      <c r="H50">
        <v>0.04</v>
      </c>
      <c r="I50">
        <v>0.05</v>
      </c>
      <c r="J50">
        <v>0.15</v>
      </c>
      <c r="K50">
        <v>0.5</v>
      </c>
      <c r="M50" t="s">
        <v>91</v>
      </c>
    </row>
    <row r="51" spans="1:13" x14ac:dyDescent="0.3">
      <c r="A51" t="s">
        <v>92</v>
      </c>
      <c r="B51">
        <v>0</v>
      </c>
      <c r="C51">
        <v>10.0000000000011</v>
      </c>
      <c r="D51">
        <v>10.0000000413949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4.0000000198752996</v>
      </c>
      <c r="M51">
        <f>SUM(B51:K51)</f>
        <v>24.000000061271301</v>
      </c>
    </row>
    <row r="52" spans="1:13" x14ac:dyDescent="0.3">
      <c r="A52" t="s">
        <v>93</v>
      </c>
      <c r="B52">
        <v>6</v>
      </c>
      <c r="C52">
        <v>13</v>
      </c>
      <c r="D52">
        <v>23.000000007450399</v>
      </c>
      <c r="E52">
        <v>17.4461146603815</v>
      </c>
      <c r="F52">
        <v>15.7138856539981</v>
      </c>
      <c r="G52">
        <v>23.000000007450499</v>
      </c>
      <c r="H52">
        <v>24</v>
      </c>
      <c r="I52">
        <v>35.000000009937601</v>
      </c>
      <c r="J52">
        <v>36.000000007450502</v>
      </c>
      <c r="K52">
        <v>50</v>
      </c>
    </row>
    <row r="53" spans="1:13" x14ac:dyDescent="0.3">
      <c r="A53" t="s">
        <v>94</v>
      </c>
      <c r="B53">
        <v>0</v>
      </c>
      <c r="C53">
        <v>0</v>
      </c>
      <c r="D53">
        <v>0</v>
      </c>
      <c r="E53">
        <v>10.4461146603815</v>
      </c>
      <c r="F53">
        <v>4.7138856539980498</v>
      </c>
      <c r="G53">
        <v>13</v>
      </c>
      <c r="H53">
        <v>13</v>
      </c>
      <c r="I53">
        <v>23.000000007450399</v>
      </c>
      <c r="J53">
        <v>23.000000007450399</v>
      </c>
      <c r="K53">
        <v>35.000000009937601</v>
      </c>
    </row>
    <row r="54" spans="1:13" x14ac:dyDescent="0.3">
      <c r="A54" t="s">
        <v>95</v>
      </c>
      <c r="B54">
        <f t="shared" ref="B54:K54" si="6">B52-B53</f>
        <v>6</v>
      </c>
      <c r="C54">
        <f t="shared" si="6"/>
        <v>13</v>
      </c>
      <c r="D54">
        <f t="shared" si="6"/>
        <v>23.000000007450399</v>
      </c>
      <c r="E54">
        <f t="shared" si="6"/>
        <v>7</v>
      </c>
      <c r="F54">
        <f t="shared" si="6"/>
        <v>11.00000000000005</v>
      </c>
      <c r="G54">
        <f t="shared" si="6"/>
        <v>10.000000007450499</v>
      </c>
      <c r="H54">
        <f t="shared" si="6"/>
        <v>11</v>
      </c>
      <c r="I54">
        <f t="shared" si="6"/>
        <v>12.000000002487202</v>
      </c>
      <c r="J54">
        <f t="shared" si="6"/>
        <v>13.000000000000103</v>
      </c>
      <c r="K54">
        <f t="shared" si="6"/>
        <v>14.999999990062399</v>
      </c>
    </row>
    <row r="55" spans="1:13" x14ac:dyDescent="0.3">
      <c r="A55" t="s">
        <v>96</v>
      </c>
      <c r="B55">
        <f t="shared" ref="B55:K55" si="7">B48-B51*B50</f>
        <v>6</v>
      </c>
      <c r="C55">
        <f t="shared" si="7"/>
        <v>12.99999999999978</v>
      </c>
      <c r="D55">
        <f t="shared" si="7"/>
        <v>22.999999987581532</v>
      </c>
      <c r="E55">
        <f t="shared" si="7"/>
        <v>7</v>
      </c>
      <c r="F55">
        <f t="shared" si="7"/>
        <v>11</v>
      </c>
      <c r="G55">
        <f t="shared" si="7"/>
        <v>10</v>
      </c>
      <c r="H55">
        <f t="shared" si="7"/>
        <v>11</v>
      </c>
      <c r="I55">
        <f t="shared" si="7"/>
        <v>12</v>
      </c>
      <c r="J55">
        <f t="shared" si="7"/>
        <v>13</v>
      </c>
      <c r="K55">
        <f t="shared" si="7"/>
        <v>14.999999990062349</v>
      </c>
    </row>
    <row r="56" spans="1:13" x14ac:dyDescent="0.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spans="1:13" x14ac:dyDescent="0.3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spans="1:13" x14ac:dyDescent="0.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spans="1:13" x14ac:dyDescent="0.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spans="1:13" x14ac:dyDescent="0.3"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7" spans="1:25" x14ac:dyDescent="0.3">
      <c r="A67" t="s">
        <v>52</v>
      </c>
      <c r="B67" t="s">
        <v>53</v>
      </c>
      <c r="D67" t="s">
        <v>54</v>
      </c>
      <c r="E67" t="s">
        <v>55</v>
      </c>
      <c r="F67" t="s">
        <v>56</v>
      </c>
      <c r="G67" t="s">
        <v>57</v>
      </c>
      <c r="I67" t="s">
        <v>58</v>
      </c>
      <c r="L67" t="s">
        <v>59</v>
      </c>
      <c r="N67" t="s">
        <v>60</v>
      </c>
      <c r="P67" t="s">
        <v>61</v>
      </c>
      <c r="R67" t="s">
        <v>62</v>
      </c>
      <c r="T67" t="s">
        <v>63</v>
      </c>
      <c r="V67" t="s">
        <v>64</v>
      </c>
      <c r="Y67" t="s">
        <v>65</v>
      </c>
    </row>
    <row r="68" spans="1:25" x14ac:dyDescent="0.3">
      <c r="A68" t="s">
        <v>66</v>
      </c>
      <c r="B68">
        <v>6</v>
      </c>
      <c r="D68">
        <v>1</v>
      </c>
      <c r="E68">
        <v>0</v>
      </c>
      <c r="F68">
        <v>0</v>
      </c>
      <c r="G68">
        <f t="shared" ref="G68:G73" si="8">F68-E68</f>
        <v>0</v>
      </c>
      <c r="I68">
        <f>E68</f>
        <v>0</v>
      </c>
      <c r="L68">
        <f t="shared" ref="L68:L77" si="9">I68+B68</f>
        <v>6</v>
      </c>
      <c r="N68">
        <f>F69</f>
        <v>16</v>
      </c>
      <c r="P68">
        <f t="shared" ref="P68:P77" si="10">N68-B68</f>
        <v>10</v>
      </c>
      <c r="R68">
        <f t="shared" ref="R68:R77" si="11">N68-I68-B68</f>
        <v>10</v>
      </c>
      <c r="T68">
        <f>E69-F68-B68</f>
        <v>0</v>
      </c>
      <c r="V68">
        <f>F69-F68-B68</f>
        <v>10</v>
      </c>
      <c r="Y68">
        <f>E69-E68-B68</f>
        <v>0</v>
      </c>
    </row>
    <row r="69" spans="1:25" x14ac:dyDescent="0.3">
      <c r="A69" t="s">
        <v>67</v>
      </c>
      <c r="B69">
        <v>13</v>
      </c>
      <c r="D69">
        <v>2</v>
      </c>
      <c r="E69">
        <v>6</v>
      </c>
      <c r="F69">
        <f>B78-J90</f>
        <v>16</v>
      </c>
      <c r="G69">
        <f t="shared" si="8"/>
        <v>10</v>
      </c>
      <c r="I69">
        <f>E68</f>
        <v>0</v>
      </c>
      <c r="L69">
        <f t="shared" si="9"/>
        <v>13</v>
      </c>
      <c r="N69">
        <f>F70</f>
        <v>13</v>
      </c>
      <c r="P69">
        <f t="shared" si="10"/>
        <v>0</v>
      </c>
      <c r="R69">
        <f t="shared" si="11"/>
        <v>0</v>
      </c>
      <c r="T69">
        <f>E70-F68-B69</f>
        <v>0</v>
      </c>
      <c r="V69">
        <f>F70-F68-B69</f>
        <v>0</v>
      </c>
      <c r="Y69">
        <f>E70-E68-B69</f>
        <v>0</v>
      </c>
    </row>
    <row r="70" spans="1:25" x14ac:dyDescent="0.3">
      <c r="A70" t="s">
        <v>68</v>
      </c>
      <c r="B70">
        <v>23</v>
      </c>
      <c r="D70">
        <v>3</v>
      </c>
      <c r="E70">
        <v>13</v>
      </c>
      <c r="F70">
        <f>B78-O90</f>
        <v>13</v>
      </c>
      <c r="G70">
        <f t="shared" si="8"/>
        <v>0</v>
      </c>
      <c r="I70">
        <f>E68</f>
        <v>0</v>
      </c>
      <c r="L70">
        <f t="shared" si="9"/>
        <v>23</v>
      </c>
      <c r="N70">
        <f>F71</f>
        <v>23</v>
      </c>
      <c r="P70">
        <f t="shared" si="10"/>
        <v>0</v>
      </c>
      <c r="R70">
        <f t="shared" si="11"/>
        <v>0</v>
      </c>
      <c r="T70">
        <f>E71-F68-B70</f>
        <v>0</v>
      </c>
      <c r="V70">
        <f>F71-F68-B70</f>
        <v>0</v>
      </c>
      <c r="Y70">
        <f>E71-E68-B70</f>
        <v>0</v>
      </c>
    </row>
    <row r="71" spans="1:25" x14ac:dyDescent="0.3">
      <c r="A71" t="s">
        <v>69</v>
      </c>
      <c r="B71">
        <v>7</v>
      </c>
      <c r="D71">
        <v>4</v>
      </c>
      <c r="E71">
        <f>B90</f>
        <v>23</v>
      </c>
      <c r="F71">
        <f>B78-R90</f>
        <v>23</v>
      </c>
      <c r="G71">
        <f t="shared" si="8"/>
        <v>0</v>
      </c>
      <c r="I71">
        <f>E69</f>
        <v>6</v>
      </c>
      <c r="L71">
        <f t="shared" si="9"/>
        <v>13</v>
      </c>
      <c r="N71">
        <f>F71</f>
        <v>23</v>
      </c>
      <c r="P71">
        <f t="shared" si="10"/>
        <v>16</v>
      </c>
      <c r="R71">
        <f t="shared" si="11"/>
        <v>10</v>
      </c>
      <c r="T71">
        <f>E71-F69-B71</f>
        <v>0</v>
      </c>
      <c r="V71">
        <f>F71-F69-B71</f>
        <v>0</v>
      </c>
      <c r="Y71">
        <f>E71-E69-B71</f>
        <v>10</v>
      </c>
    </row>
    <row r="72" spans="1:25" x14ac:dyDescent="0.3">
      <c r="A72" t="s">
        <v>70</v>
      </c>
      <c r="B72">
        <v>11</v>
      </c>
      <c r="D72">
        <v>5</v>
      </c>
      <c r="E72">
        <f>E90</f>
        <v>35</v>
      </c>
      <c r="F72">
        <f>B78-B77</f>
        <v>35</v>
      </c>
      <c r="G72">
        <f t="shared" si="8"/>
        <v>0</v>
      </c>
      <c r="I72">
        <f>E69</f>
        <v>6</v>
      </c>
      <c r="L72">
        <f t="shared" si="9"/>
        <v>17</v>
      </c>
      <c r="N72">
        <f>F72</f>
        <v>35</v>
      </c>
      <c r="P72">
        <f t="shared" si="10"/>
        <v>24</v>
      </c>
      <c r="R72">
        <f t="shared" si="11"/>
        <v>18</v>
      </c>
      <c r="T72">
        <f>E72-F69-B72</f>
        <v>8</v>
      </c>
      <c r="V72">
        <f>F72-F69-B72</f>
        <v>8</v>
      </c>
      <c r="Y72">
        <f>E72-E69-B72</f>
        <v>18</v>
      </c>
    </row>
    <row r="73" spans="1:25" x14ac:dyDescent="0.3">
      <c r="A73" t="s">
        <v>71</v>
      </c>
      <c r="B73">
        <v>10</v>
      </c>
      <c r="D73">
        <v>6</v>
      </c>
      <c r="E73">
        <f>H90</f>
        <v>50</v>
      </c>
      <c r="F73">
        <f>B78-0</f>
        <v>50</v>
      </c>
      <c r="G73">
        <f t="shared" si="8"/>
        <v>0</v>
      </c>
      <c r="I73">
        <f>E70</f>
        <v>13</v>
      </c>
      <c r="L73">
        <f t="shared" si="9"/>
        <v>23</v>
      </c>
      <c r="N73">
        <f>F71</f>
        <v>23</v>
      </c>
      <c r="P73">
        <f t="shared" si="10"/>
        <v>13</v>
      </c>
      <c r="R73">
        <f t="shared" si="11"/>
        <v>0</v>
      </c>
      <c r="T73">
        <f>E71-F70-B73</f>
        <v>0</v>
      </c>
      <c r="V73">
        <f>F71-F70-B73</f>
        <v>0</v>
      </c>
      <c r="Y73">
        <f>E71-E70-B73</f>
        <v>0</v>
      </c>
    </row>
    <row r="74" spans="1:25" x14ac:dyDescent="0.3">
      <c r="A74" t="s">
        <v>72</v>
      </c>
      <c r="B74">
        <v>11</v>
      </c>
      <c r="I74">
        <f>E70</f>
        <v>13</v>
      </c>
      <c r="L74">
        <f t="shared" si="9"/>
        <v>24</v>
      </c>
      <c r="N74">
        <f>F73</f>
        <v>50</v>
      </c>
      <c r="P74">
        <f t="shared" si="10"/>
        <v>39</v>
      </c>
      <c r="R74">
        <f t="shared" si="11"/>
        <v>26</v>
      </c>
      <c r="T74">
        <f>E73-F70-B74</f>
        <v>26</v>
      </c>
      <c r="V74">
        <f>F73-F70-B74</f>
        <v>26</v>
      </c>
      <c r="Y74">
        <f>E73-E70-B74</f>
        <v>26</v>
      </c>
    </row>
    <row r="75" spans="1:25" x14ac:dyDescent="0.3">
      <c r="A75" t="s">
        <v>73</v>
      </c>
      <c r="B75">
        <v>12</v>
      </c>
      <c r="I75">
        <f>E71</f>
        <v>23</v>
      </c>
      <c r="L75">
        <f t="shared" si="9"/>
        <v>35</v>
      </c>
      <c r="N75">
        <f>F72</f>
        <v>35</v>
      </c>
      <c r="P75">
        <f t="shared" si="10"/>
        <v>23</v>
      </c>
      <c r="R75">
        <f t="shared" si="11"/>
        <v>0</v>
      </c>
      <c r="T75">
        <f>E72-F71-B75</f>
        <v>0</v>
      </c>
      <c r="V75">
        <f>F72-F71-B75</f>
        <v>0</v>
      </c>
      <c r="Y75">
        <f>E72-E71-B75</f>
        <v>0</v>
      </c>
    </row>
    <row r="76" spans="1:25" x14ac:dyDescent="0.3">
      <c r="A76" t="s">
        <v>74</v>
      </c>
      <c r="B76">
        <v>13</v>
      </c>
      <c r="I76">
        <f>E71</f>
        <v>23</v>
      </c>
      <c r="L76">
        <f t="shared" si="9"/>
        <v>36</v>
      </c>
      <c r="N76">
        <f>F73</f>
        <v>50</v>
      </c>
      <c r="P76">
        <f t="shared" si="10"/>
        <v>37</v>
      </c>
      <c r="R76">
        <f t="shared" si="11"/>
        <v>14</v>
      </c>
      <c r="T76">
        <f>E73-F71-B76</f>
        <v>14</v>
      </c>
      <c r="V76">
        <f>F73-F71-B76</f>
        <v>14</v>
      </c>
      <c r="Y76">
        <f>E73-E71-B76</f>
        <v>14</v>
      </c>
    </row>
    <row r="77" spans="1:25" x14ac:dyDescent="0.3">
      <c r="A77" t="s">
        <v>75</v>
      </c>
      <c r="B77">
        <v>15</v>
      </c>
      <c r="I77">
        <f>E72</f>
        <v>35</v>
      </c>
      <c r="L77">
        <f t="shared" si="9"/>
        <v>50</v>
      </c>
      <c r="N77">
        <f>F73</f>
        <v>50</v>
      </c>
      <c r="P77">
        <f t="shared" si="10"/>
        <v>35</v>
      </c>
      <c r="R77">
        <f t="shared" si="11"/>
        <v>0</v>
      </c>
      <c r="T77">
        <f>E73-F72-B77</f>
        <v>0</v>
      </c>
      <c r="V77">
        <f>F73-F72-B77</f>
        <v>0</v>
      </c>
      <c r="Y77">
        <f>E73-E72-B77</f>
        <v>0</v>
      </c>
    </row>
    <row r="78" spans="1:25" x14ac:dyDescent="0.3">
      <c r="A78" t="s">
        <v>99</v>
      </c>
      <c r="B78">
        <v>50</v>
      </c>
      <c r="E78" t="s">
        <v>76</v>
      </c>
      <c r="F78" t="s">
        <v>77</v>
      </c>
      <c r="I78" t="s">
        <v>76</v>
      </c>
      <c r="L78" t="s">
        <v>100</v>
      </c>
      <c r="N78" t="s">
        <v>78</v>
      </c>
      <c r="P78" t="s">
        <v>101</v>
      </c>
      <c r="R78" t="s">
        <v>102</v>
      </c>
      <c r="T78" t="s">
        <v>103</v>
      </c>
      <c r="V78" t="s">
        <v>104</v>
      </c>
      <c r="Y78" t="s">
        <v>105</v>
      </c>
    </row>
    <row r="80" spans="1:25" x14ac:dyDescent="0.3">
      <c r="A80" t="s">
        <v>79</v>
      </c>
      <c r="D80" t="s">
        <v>80</v>
      </c>
      <c r="G80" t="s">
        <v>81</v>
      </c>
      <c r="I80" t="s">
        <v>82</v>
      </c>
      <c r="L80" t="s">
        <v>83</v>
      </c>
      <c r="N80" t="s">
        <v>84</v>
      </c>
      <c r="Q80" t="s">
        <v>85</v>
      </c>
    </row>
    <row r="81" spans="1:18" x14ac:dyDescent="0.3">
      <c r="A81">
        <v>14</v>
      </c>
      <c r="B81">
        <v>23</v>
      </c>
      <c r="D81">
        <v>1345</v>
      </c>
      <c r="E81">
        <v>35</v>
      </c>
      <c r="G81">
        <v>136</v>
      </c>
      <c r="H81">
        <v>24</v>
      </c>
      <c r="I81">
        <v>246</v>
      </c>
      <c r="J81">
        <v>20</v>
      </c>
      <c r="L81">
        <v>245</v>
      </c>
      <c r="M81">
        <v>19</v>
      </c>
      <c r="N81">
        <v>36</v>
      </c>
      <c r="O81">
        <v>11</v>
      </c>
      <c r="Q81">
        <v>46</v>
      </c>
      <c r="R81">
        <v>13</v>
      </c>
    </row>
    <row r="82" spans="1:18" x14ac:dyDescent="0.3">
      <c r="A82">
        <v>124</v>
      </c>
      <c r="B82">
        <v>13</v>
      </c>
      <c r="D82">
        <v>145</v>
      </c>
      <c r="E82">
        <v>35</v>
      </c>
      <c r="G82">
        <v>1346</v>
      </c>
      <c r="H82">
        <v>36</v>
      </c>
      <c r="I82">
        <v>2456</v>
      </c>
      <c r="J82">
        <v>34</v>
      </c>
      <c r="L82">
        <v>25</v>
      </c>
      <c r="M82">
        <v>11</v>
      </c>
      <c r="N82">
        <v>346</v>
      </c>
      <c r="O82">
        <v>23</v>
      </c>
      <c r="Q82">
        <v>456</v>
      </c>
      <c r="R82">
        <v>27</v>
      </c>
    </row>
    <row r="83" spans="1:18" x14ac:dyDescent="0.3">
      <c r="A83">
        <v>134</v>
      </c>
      <c r="B83">
        <v>23</v>
      </c>
      <c r="D83">
        <v>1245</v>
      </c>
      <c r="E83">
        <v>25</v>
      </c>
      <c r="G83">
        <v>13456</v>
      </c>
      <c r="H83">
        <v>50</v>
      </c>
      <c r="I83">
        <v>256</v>
      </c>
      <c r="J83">
        <v>26</v>
      </c>
      <c r="N83">
        <v>3456</v>
      </c>
      <c r="O83">
        <v>37</v>
      </c>
    </row>
    <row r="84" spans="1:18" x14ac:dyDescent="0.3">
      <c r="D84">
        <v>125</v>
      </c>
      <c r="E84">
        <v>17</v>
      </c>
      <c r="G84">
        <v>146</v>
      </c>
      <c r="H84">
        <v>36</v>
      </c>
    </row>
    <row r="85" spans="1:18" x14ac:dyDescent="0.3">
      <c r="G85">
        <v>1456</v>
      </c>
      <c r="H85">
        <v>50</v>
      </c>
    </row>
    <row r="86" spans="1:18" x14ac:dyDescent="0.3">
      <c r="G86">
        <v>1246</v>
      </c>
      <c r="H86">
        <v>26</v>
      </c>
    </row>
    <row r="87" spans="1:18" x14ac:dyDescent="0.3">
      <c r="G87">
        <v>12456</v>
      </c>
      <c r="H87">
        <v>40</v>
      </c>
    </row>
    <row r="88" spans="1:18" x14ac:dyDescent="0.3">
      <c r="G88">
        <v>1256</v>
      </c>
      <c r="H88">
        <v>32</v>
      </c>
    </row>
    <row r="90" spans="1:18" x14ac:dyDescent="0.3">
      <c r="A90" t="s">
        <v>86</v>
      </c>
      <c r="B90">
        <f>MAX(B81:B83)</f>
        <v>23</v>
      </c>
      <c r="D90" t="s">
        <v>86</v>
      </c>
      <c r="E90">
        <f>MAX(E81:E84)</f>
        <v>35</v>
      </c>
      <c r="G90" t="s">
        <v>86</v>
      </c>
      <c r="H90">
        <f>MAX(H81:H88)</f>
        <v>50</v>
      </c>
      <c r="I90" t="s">
        <v>86</v>
      </c>
      <c r="J90">
        <f>MAX(J81:J84)</f>
        <v>34</v>
      </c>
      <c r="L90" t="s">
        <v>86</v>
      </c>
      <c r="M90">
        <f>MAX(M81:M84)</f>
        <v>19</v>
      </c>
      <c r="N90" t="s">
        <v>86</v>
      </c>
      <c r="O90">
        <f>MAX(O81:O84)</f>
        <v>37</v>
      </c>
      <c r="Q90" t="s">
        <v>86</v>
      </c>
      <c r="R90">
        <f>MAX(R81:R84)</f>
        <v>27</v>
      </c>
    </row>
    <row r="94" spans="1:18" x14ac:dyDescent="0.3">
      <c r="A94" t="s">
        <v>58</v>
      </c>
      <c r="C94" t="s">
        <v>53</v>
      </c>
      <c r="E94" t="s">
        <v>62</v>
      </c>
    </row>
    <row r="95" spans="1:18" x14ac:dyDescent="0.3">
      <c r="A95">
        <f>E68</f>
        <v>0</v>
      </c>
      <c r="C95">
        <v>6</v>
      </c>
      <c r="E95">
        <f t="shared" ref="E95:E104" si="12">N68-I68-B68</f>
        <v>10</v>
      </c>
      <c r="G95" t="str">
        <f>IF(E95=0,"критический","рез")</f>
        <v>рез</v>
      </c>
    </row>
    <row r="96" spans="1:18" x14ac:dyDescent="0.3">
      <c r="A96">
        <f>E68</f>
        <v>0</v>
      </c>
      <c r="C96">
        <v>13</v>
      </c>
      <c r="E96">
        <f t="shared" si="12"/>
        <v>0</v>
      </c>
      <c r="G96" t="str">
        <f t="shared" ref="G96:G104" si="13">IF(E96=0,"критический","рез")</f>
        <v>критический</v>
      </c>
    </row>
    <row r="97" spans="1:7" x14ac:dyDescent="0.3">
      <c r="A97">
        <f>E68</f>
        <v>0</v>
      </c>
      <c r="C97">
        <v>23</v>
      </c>
      <c r="E97">
        <f t="shared" si="12"/>
        <v>0</v>
      </c>
      <c r="G97" t="str">
        <f t="shared" si="13"/>
        <v>критический</v>
      </c>
    </row>
    <row r="98" spans="1:7" x14ac:dyDescent="0.3">
      <c r="A98">
        <f>E69</f>
        <v>6</v>
      </c>
      <c r="C98">
        <v>7</v>
      </c>
      <c r="E98">
        <f t="shared" si="12"/>
        <v>10</v>
      </c>
      <c r="G98" t="str">
        <f t="shared" si="13"/>
        <v>рез</v>
      </c>
    </row>
    <row r="99" spans="1:7" x14ac:dyDescent="0.3">
      <c r="A99" s="2">
        <f>E69</f>
        <v>6</v>
      </c>
      <c r="C99">
        <v>11</v>
      </c>
      <c r="E99">
        <f t="shared" si="12"/>
        <v>18</v>
      </c>
      <c r="G99" t="str">
        <f t="shared" si="13"/>
        <v>рез</v>
      </c>
    </row>
    <row r="100" spans="1:7" x14ac:dyDescent="0.3">
      <c r="A100">
        <f>E70</f>
        <v>13</v>
      </c>
      <c r="C100">
        <v>10</v>
      </c>
      <c r="E100">
        <f t="shared" si="12"/>
        <v>0</v>
      </c>
      <c r="G100" t="str">
        <f t="shared" si="13"/>
        <v>критический</v>
      </c>
    </row>
    <row r="101" spans="1:7" x14ac:dyDescent="0.3">
      <c r="A101">
        <f>E70</f>
        <v>13</v>
      </c>
      <c r="C101">
        <v>11</v>
      </c>
      <c r="E101">
        <f t="shared" si="12"/>
        <v>26</v>
      </c>
      <c r="G101" t="str">
        <f t="shared" si="13"/>
        <v>рез</v>
      </c>
    </row>
    <row r="102" spans="1:7" x14ac:dyDescent="0.3">
      <c r="A102">
        <f>E71</f>
        <v>23</v>
      </c>
      <c r="C102">
        <v>12</v>
      </c>
      <c r="E102">
        <f t="shared" si="12"/>
        <v>0</v>
      </c>
      <c r="G102" t="str">
        <f t="shared" si="13"/>
        <v>критический</v>
      </c>
    </row>
    <row r="103" spans="1:7" x14ac:dyDescent="0.3">
      <c r="A103">
        <f>E71</f>
        <v>23</v>
      </c>
      <c r="C103">
        <v>13</v>
      </c>
      <c r="E103">
        <f t="shared" si="12"/>
        <v>14</v>
      </c>
      <c r="G103" t="str">
        <f t="shared" si="13"/>
        <v>рез</v>
      </c>
    </row>
    <row r="104" spans="1:7" x14ac:dyDescent="0.3">
      <c r="A104">
        <f>E72</f>
        <v>35</v>
      </c>
      <c r="C104">
        <v>15</v>
      </c>
      <c r="E104">
        <f t="shared" si="12"/>
        <v>0</v>
      </c>
      <c r="G104" t="str">
        <f t="shared" si="13"/>
        <v>критический</v>
      </c>
    </row>
    <row r="105" spans="1:7" x14ac:dyDescent="0.3">
      <c r="A105" t="s">
        <v>76</v>
      </c>
      <c r="E105" t="s">
        <v>102</v>
      </c>
    </row>
    <row r="133" spans="5:5" x14ac:dyDescent="0.3">
      <c r="E133" s="2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A4C-8432-407A-9680-9DACC1DB3E6F}">
  <dimension ref="A1:M11"/>
  <sheetViews>
    <sheetView zoomScale="84" workbookViewId="0">
      <selection activeCell="M8" sqref="M8"/>
    </sheetView>
  </sheetViews>
  <sheetFormatPr defaultRowHeight="14.4" x14ac:dyDescent="0.3"/>
  <sheetData>
    <row r="1" spans="1:13" x14ac:dyDescent="0.3">
      <c r="A1" t="s">
        <v>87</v>
      </c>
      <c r="B1">
        <v>50</v>
      </c>
    </row>
    <row r="3" spans="1:13" x14ac:dyDescent="0.3">
      <c r="B3">
        <v>1.2</v>
      </c>
      <c r="C3">
        <v>1.3</v>
      </c>
      <c r="D3">
        <v>1.4</v>
      </c>
      <c r="E3">
        <v>2.4</v>
      </c>
      <c r="F3">
        <v>2.5</v>
      </c>
      <c r="G3">
        <v>3.4</v>
      </c>
      <c r="H3">
        <v>3.6</v>
      </c>
      <c r="I3">
        <v>4.5</v>
      </c>
      <c r="J3">
        <v>4.5999999999999996</v>
      </c>
      <c r="K3">
        <v>5.6</v>
      </c>
    </row>
    <row r="4" spans="1:13" x14ac:dyDescent="0.3">
      <c r="A4" t="s">
        <v>88</v>
      </c>
      <c r="B4">
        <v>6</v>
      </c>
      <c r="C4">
        <v>15</v>
      </c>
      <c r="D4">
        <v>26</v>
      </c>
      <c r="E4">
        <v>7</v>
      </c>
      <c r="F4">
        <v>11</v>
      </c>
      <c r="G4">
        <v>10</v>
      </c>
      <c r="H4">
        <v>11</v>
      </c>
      <c r="I4">
        <v>12</v>
      </c>
      <c r="J4">
        <v>13</v>
      </c>
      <c r="K4">
        <v>17</v>
      </c>
    </row>
    <row r="5" spans="1:13" x14ac:dyDescent="0.3">
      <c r="A5" t="s">
        <v>89</v>
      </c>
      <c r="B5">
        <v>5</v>
      </c>
      <c r="C5">
        <v>13</v>
      </c>
      <c r="D5">
        <v>20</v>
      </c>
      <c r="E5">
        <v>5</v>
      </c>
      <c r="F5">
        <v>9</v>
      </c>
      <c r="G5">
        <v>7</v>
      </c>
      <c r="H5">
        <v>8</v>
      </c>
      <c r="I5">
        <v>9</v>
      </c>
      <c r="J5">
        <v>12</v>
      </c>
      <c r="K5">
        <v>15</v>
      </c>
    </row>
    <row r="6" spans="1:13" x14ac:dyDescent="0.3">
      <c r="A6" t="s">
        <v>90</v>
      </c>
      <c r="B6">
        <v>7.0000000000000007E-2</v>
      </c>
      <c r="C6">
        <v>0.2</v>
      </c>
      <c r="D6">
        <v>0.3</v>
      </c>
      <c r="E6">
        <v>0.1</v>
      </c>
      <c r="F6">
        <v>0.05</v>
      </c>
      <c r="G6">
        <v>0.1</v>
      </c>
      <c r="H6">
        <v>0.04</v>
      </c>
      <c r="I6">
        <v>0.05</v>
      </c>
      <c r="J6">
        <v>0.15</v>
      </c>
      <c r="K6">
        <v>0.5</v>
      </c>
      <c r="M6" t="s">
        <v>91</v>
      </c>
    </row>
    <row r="7" spans="1:13" x14ac:dyDescent="0.3">
      <c r="A7" t="s">
        <v>92</v>
      </c>
      <c r="B7">
        <v>85.714285714285367</v>
      </c>
      <c r="C7">
        <v>75.00000000000027</v>
      </c>
      <c r="D7">
        <v>86.666666666666458</v>
      </c>
      <c r="E7">
        <v>70.000000000000256</v>
      </c>
      <c r="F7">
        <v>219.99999999999687</v>
      </c>
      <c r="G7">
        <v>100.00000000000036</v>
      </c>
      <c r="H7">
        <v>275.00000000000585</v>
      </c>
      <c r="I7">
        <v>239.99999999999659</v>
      </c>
      <c r="J7">
        <v>86.666666666666458</v>
      </c>
      <c r="K7">
        <v>34</v>
      </c>
      <c r="M7">
        <f>SUM(B7:K7)</f>
        <v>1273.0476190476186</v>
      </c>
    </row>
    <row r="8" spans="1:13" x14ac:dyDescent="0.3">
      <c r="A8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3" x14ac:dyDescent="0.3">
      <c r="A9" t="s">
        <v>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 x14ac:dyDescent="0.3">
      <c r="A10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 x14ac:dyDescent="0.3">
      <c r="A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Answer Report 1</vt:lpstr>
      <vt:lpstr>задание1</vt:lpstr>
      <vt:lpstr>задание1_ЛП_А</vt:lpstr>
      <vt:lpstr>Задание2</vt:lpstr>
      <vt:lpstr>Sheet4</vt:lpstr>
      <vt:lpstr>Задание2!solver_lhs18</vt:lpstr>
      <vt:lpstr>Задание2!solver_lhs19</vt:lpstr>
      <vt:lpstr>Задание2!solver_lhs20</vt:lpstr>
      <vt:lpstr>Задание2!solver_rhs18</vt:lpstr>
      <vt:lpstr>Задание2!solver_rhs19</vt:lpstr>
      <vt:lpstr>Задание2!solver_rhs20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Vova</dc:creator>
  <dc:description/>
  <cp:lastModifiedBy>Angelina</cp:lastModifiedBy>
  <cp:revision>2</cp:revision>
  <dcterms:created xsi:type="dcterms:W3CDTF">2019-11-02T12:53:30Z</dcterms:created>
  <dcterms:modified xsi:type="dcterms:W3CDTF">2019-12-06T07:07:35Z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