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/>
  <mc:AlternateContent xmlns:mc="http://schemas.openxmlformats.org/markup-compatibility/2006">
    <mc:Choice Requires="x15">
      <x15ac:absPath xmlns:x15ac="http://schemas.microsoft.com/office/spreadsheetml/2010/11/ac" url="C:\Users\Asus\BSUIRlabs\part5\MOptim\lab4\"/>
    </mc:Choice>
  </mc:AlternateContent>
  <xr:revisionPtr revIDLastSave="0" documentId="13_ncr:1_{A1C8ED1B-71A6-4B7A-9B4A-C0D174FF2E7D}" xr6:coauthVersionLast="36" xr6:coauthVersionMax="36" xr10:uidLastSave="{00000000-0000-0000-0000-000000000000}"/>
  <bookViews>
    <workbookView xWindow="0" yWindow="0" windowWidth="23040" windowHeight="10404" xr2:uid="{00000000-000D-0000-FFFF-FFFF00000000}"/>
  </bookViews>
  <sheets>
    <sheet name="1st" sheetId="1" r:id="rId1"/>
    <sheet name="2d" sheetId="3" r:id="rId2"/>
    <sheet name="Gausse-Geizel" sheetId="4" r:id="rId3"/>
  </sheets>
  <definedNames>
    <definedName name="solver_adj" localSheetId="1" hidden="1">'2d'!$R$15:$R$19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'2d'!$U$20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'2d'!$N$20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'2d'!$Q$12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" i="1" l="1"/>
  <c r="Y11" i="1"/>
  <c r="Y12" i="1"/>
  <c r="Z10" i="1"/>
  <c r="S10" i="1" l="1"/>
  <c r="S11" i="1"/>
  <c r="S12" i="1"/>
  <c r="S13" i="1"/>
  <c r="S14" i="1"/>
  <c r="S15" i="1"/>
  <c r="S9" i="1"/>
  <c r="AF14" i="1"/>
  <c r="AF13" i="1" s="1"/>
  <c r="AF12" i="1" s="1"/>
  <c r="AF11" i="1" s="1"/>
  <c r="AF10" i="1" s="1"/>
  <c r="AF9" i="1" s="1"/>
  <c r="AF8" i="1" s="1"/>
  <c r="C17" i="3" l="1"/>
  <c r="O16" i="3"/>
  <c r="P16" i="3"/>
  <c r="Q16" i="3"/>
  <c r="O17" i="3"/>
  <c r="P17" i="3"/>
  <c r="Q17" i="3"/>
  <c r="O18" i="3"/>
  <c r="P18" i="3"/>
  <c r="Q18" i="3"/>
  <c r="O19" i="3"/>
  <c r="P19" i="3"/>
  <c r="Q19" i="3"/>
  <c r="Q15" i="3"/>
  <c r="P15" i="3"/>
  <c r="O15" i="3"/>
  <c r="N17" i="3"/>
  <c r="C16" i="3"/>
  <c r="N19" i="3" s="1"/>
  <c r="C15" i="3"/>
  <c r="N18" i="3" s="1"/>
  <c r="C14" i="3"/>
  <c r="C13" i="3"/>
  <c r="N16" i="3" s="1"/>
  <c r="C12" i="3"/>
  <c r="N15" i="3" s="1"/>
  <c r="P15" i="1"/>
  <c r="U15" i="1" s="1"/>
  <c r="AP23" i="1"/>
  <c r="AO23" i="1"/>
  <c r="AK23" i="1"/>
  <c r="AP22" i="1"/>
  <c r="AO22" i="1"/>
  <c r="AJ22" i="1"/>
  <c r="AP21" i="1"/>
  <c r="AO21" i="1"/>
  <c r="AK21" i="1"/>
  <c r="AP20" i="1"/>
  <c r="AO20" i="1"/>
  <c r="AK20" i="1"/>
  <c r="AO19" i="1"/>
  <c r="AJ19" i="1"/>
  <c r="AP18" i="1"/>
  <c r="AO18" i="1"/>
  <c r="AK18" i="1"/>
  <c r="AP17" i="1"/>
  <c r="AO17" i="1"/>
  <c r="AJ17" i="1"/>
  <c r="AP16" i="1"/>
  <c r="AO16" i="1"/>
  <c r="AJ16" i="1"/>
  <c r="AP15" i="1"/>
  <c r="AO15" i="1"/>
  <c r="AK15" i="1"/>
  <c r="AP14" i="1"/>
  <c r="AO14" i="1"/>
  <c r="AJ14" i="1"/>
  <c r="AO13" i="1"/>
  <c r="AJ13" i="1"/>
  <c r="AO12" i="1"/>
  <c r="AK12" i="1"/>
  <c r="AK11" i="1"/>
  <c r="AK10" i="1"/>
  <c r="AJ10" i="1"/>
  <c r="AP9" i="1"/>
  <c r="AO9" i="1"/>
  <c r="AN9" i="1"/>
  <c r="AL9" i="1"/>
  <c r="R23" i="1"/>
  <c r="P23" i="1"/>
  <c r="R22" i="1"/>
  <c r="P22" i="1"/>
  <c r="R21" i="1"/>
  <c r="P21" i="1"/>
  <c r="R20" i="1"/>
  <c r="V15" i="1"/>
  <c r="V14" i="1"/>
  <c r="U14" i="1"/>
  <c r="V13" i="1"/>
  <c r="U13" i="1"/>
  <c r="V12" i="1"/>
  <c r="U12" i="1"/>
  <c r="U11" i="1"/>
  <c r="V11" i="1"/>
  <c r="V9" i="1"/>
  <c r="U9" i="1"/>
  <c r="T9" i="1"/>
  <c r="R9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8" i="1"/>
  <c r="S15" i="3" l="1"/>
  <c r="Q12" i="3"/>
  <c r="U19" i="3"/>
  <c r="U18" i="3"/>
  <c r="U17" i="3"/>
  <c r="U16" i="3"/>
  <c r="U15" i="3"/>
  <c r="G12" i="3"/>
  <c r="H12" i="3" s="1"/>
  <c r="G16" i="3"/>
  <c r="I16" i="3" s="1"/>
  <c r="G15" i="3"/>
  <c r="I15" i="3" s="1"/>
  <c r="G14" i="3"/>
  <c r="I14" i="3" s="1"/>
  <c r="G13" i="3"/>
  <c r="I13" i="3" s="1"/>
  <c r="G8" i="1"/>
  <c r="I12" i="3" l="1"/>
  <c r="I17" i="3" s="1"/>
  <c r="J12" i="3"/>
  <c r="U20" i="3"/>
  <c r="S16" i="3"/>
  <c r="S19" i="3"/>
  <c r="T16" i="3"/>
  <c r="T18" i="3"/>
  <c r="T19" i="3"/>
  <c r="S17" i="3"/>
  <c r="S18" i="3"/>
  <c r="T15" i="3"/>
  <c r="T17" i="3"/>
  <c r="J14" i="3"/>
  <c r="J16" i="3"/>
  <c r="J15" i="3"/>
  <c r="H13" i="3"/>
  <c r="H14" i="3"/>
  <c r="H15" i="3"/>
  <c r="H16" i="3"/>
  <c r="J13" i="3"/>
  <c r="S20" i="3" l="1"/>
  <c r="T20" i="3"/>
  <c r="J17" i="3"/>
  <c r="O12" i="3" s="1"/>
  <c r="H17" i="3"/>
  <c r="N20" i="3" l="1"/>
  <c r="AK9" i="1" l="1"/>
  <c r="AI9" i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P8" i="1"/>
  <c r="AO8" i="1"/>
  <c r="AJ9" i="1" s="1"/>
  <c r="X9" i="1"/>
  <c r="X10" i="1" s="1"/>
  <c r="X11" i="1" s="1"/>
  <c r="X12" i="1" s="1"/>
  <c r="X13" i="1" s="1"/>
  <c r="X14" i="1" s="1"/>
  <c r="X15" i="1" s="1"/>
  <c r="AE8" i="1"/>
  <c r="AD8" i="1"/>
  <c r="AD9" i="1" s="1"/>
  <c r="AM9" i="1" l="1"/>
  <c r="Y9" i="1"/>
  <c r="O9" i="1"/>
  <c r="O10" i="1" s="1"/>
  <c r="O11" i="1" s="1"/>
  <c r="O12" i="1" s="1"/>
  <c r="O13" i="1" s="1"/>
  <c r="O14" i="1" s="1"/>
  <c r="O15" i="1" s="1"/>
  <c r="V8" i="1"/>
  <c r="U8" i="1"/>
  <c r="P9" i="1" s="1"/>
  <c r="L8" i="1"/>
  <c r="K9" i="1"/>
  <c r="L9" i="1" s="1"/>
  <c r="G14" i="1"/>
  <c r="G23" i="1"/>
  <c r="G21" i="1"/>
  <c r="G19" i="1"/>
  <c r="G17" i="1"/>
  <c r="G15" i="1"/>
  <c r="G13" i="1"/>
  <c r="G11" i="1"/>
  <c r="G9" i="1"/>
  <c r="H9" i="1" s="1"/>
  <c r="G10" i="1"/>
  <c r="G12" i="1"/>
  <c r="G16" i="1"/>
  <c r="G18" i="1"/>
  <c r="G20" i="1"/>
  <c r="G22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9" i="1"/>
  <c r="AA9" i="1" l="1"/>
  <c r="AC10" i="1"/>
  <c r="Q9" i="1"/>
  <c r="K10" i="1"/>
  <c r="Z9" i="1"/>
  <c r="AC9" i="1" s="1"/>
  <c r="AO10" i="1"/>
  <c r="AL10" i="1"/>
  <c r="AB9" i="1" l="1"/>
  <c r="AE9" i="1"/>
  <c r="AP10" i="1"/>
  <c r="AN10" i="1"/>
  <c r="K11" i="1"/>
  <c r="L10" i="1"/>
  <c r="AD10" i="1"/>
  <c r="AD11" i="1" s="1"/>
  <c r="Q10" i="1"/>
  <c r="T10" i="1" s="1"/>
  <c r="U10" i="1"/>
  <c r="P10" i="1"/>
  <c r="R10" i="1" s="1"/>
  <c r="AO11" i="1"/>
  <c r="AA10" i="1" l="1"/>
  <c r="AP11" i="1"/>
  <c r="AJ11" i="1"/>
  <c r="AL11" i="1" s="1"/>
  <c r="AE10" i="1"/>
  <c r="Z11" i="1" s="1"/>
  <c r="K12" i="1"/>
  <c r="L11" i="1"/>
  <c r="V10" i="1"/>
  <c r="P11" i="1" s="1"/>
  <c r="R11" i="1" s="1"/>
  <c r="AM10" i="1"/>
  <c r="AC11" i="1" l="1"/>
  <c r="AN11" i="1"/>
  <c r="AM11" i="1" s="1"/>
  <c r="AP12" i="1"/>
  <c r="AP13" i="1" s="1"/>
  <c r="AJ12" i="1"/>
  <c r="AN12" i="1"/>
  <c r="Q11" i="1"/>
  <c r="T11" i="1" s="1"/>
  <c r="AB10" i="1"/>
  <c r="K13" i="1"/>
  <c r="L12" i="1"/>
  <c r="AA11" i="1" l="1"/>
  <c r="AB11" i="1" s="1"/>
  <c r="AL12" i="1"/>
  <c r="AM12" i="1" s="1"/>
  <c r="AK13" i="1"/>
  <c r="AE11" i="1"/>
  <c r="P12" i="1"/>
  <c r="R12" i="1" s="1"/>
  <c r="K14" i="1"/>
  <c r="L13" i="1"/>
  <c r="Z12" i="1" l="1"/>
  <c r="AE12" i="1"/>
  <c r="AC12" i="1"/>
  <c r="AD12" i="1"/>
  <c r="AN13" i="1"/>
  <c r="Q12" i="1"/>
  <c r="T12" i="1" s="1"/>
  <c r="K15" i="1"/>
  <c r="L14" i="1"/>
  <c r="Z13" i="1" l="1"/>
  <c r="AE13" i="1" s="1"/>
  <c r="Y13" i="1"/>
  <c r="AD13" i="1"/>
  <c r="AA12" i="1"/>
  <c r="AB12" i="1" s="1"/>
  <c r="AL13" i="1"/>
  <c r="AM13" i="1" s="1"/>
  <c r="AK14" i="1"/>
  <c r="Q13" i="1"/>
  <c r="T13" i="1" s="1"/>
  <c r="P13" i="1"/>
  <c r="R13" i="1" s="1"/>
  <c r="K16" i="1"/>
  <c r="L15" i="1"/>
  <c r="Y14" i="1" l="1"/>
  <c r="Z14" i="1"/>
  <c r="AE14" i="1" s="1"/>
  <c r="AE15" i="1" s="1"/>
  <c r="AD14" i="1"/>
  <c r="Q14" i="1"/>
  <c r="T14" i="1" s="1"/>
  <c r="P19" i="1"/>
  <c r="K17" i="1"/>
  <c r="L16" i="1"/>
  <c r="Y15" i="1" l="1"/>
  <c r="Z15" i="1"/>
  <c r="AC13" i="1"/>
  <c r="AA13" i="1"/>
  <c r="AL14" i="1"/>
  <c r="AN14" i="1"/>
  <c r="P14" i="1"/>
  <c r="K18" i="1"/>
  <c r="L17" i="1"/>
  <c r="AD15" i="1" l="1"/>
  <c r="AB13" i="1"/>
  <c r="AC14" i="1"/>
  <c r="AA14" i="1"/>
  <c r="AN15" i="1"/>
  <c r="AM14" i="1"/>
  <c r="AJ15" i="1"/>
  <c r="R14" i="1"/>
  <c r="Q15" i="1"/>
  <c r="K19" i="1"/>
  <c r="L18" i="1"/>
  <c r="AB14" i="1" l="1"/>
  <c r="AL15" i="1"/>
  <c r="AM15" i="1" s="1"/>
  <c r="AK16" i="1"/>
  <c r="R15" i="1"/>
  <c r="R19" i="1" s="1"/>
  <c r="T15" i="1"/>
  <c r="P20" i="1"/>
  <c r="K20" i="1"/>
  <c r="L19" i="1"/>
  <c r="AC15" i="1" l="1"/>
  <c r="K21" i="1"/>
  <c r="L20" i="1"/>
  <c r="AA15" i="1" l="1"/>
  <c r="AB15" i="1" s="1"/>
  <c r="AL16" i="1"/>
  <c r="AN16" i="1"/>
  <c r="K22" i="1"/>
  <c r="L21" i="1"/>
  <c r="AK17" i="1" l="1"/>
  <c r="AN17" i="1" s="1"/>
  <c r="AM16" i="1"/>
  <c r="K23" i="1"/>
  <c r="L22" i="1"/>
  <c r="AL17" i="1" l="1"/>
  <c r="AM17" i="1" s="1"/>
  <c r="L23" i="1"/>
  <c r="K24" i="1"/>
  <c r="L24" i="1" s="1"/>
  <c r="AJ18" i="1" l="1"/>
  <c r="AK19" i="1" l="1"/>
  <c r="AN18" i="1"/>
  <c r="AL18" i="1"/>
  <c r="AM18" i="1" l="1"/>
  <c r="AL19" i="1"/>
  <c r="AM19" i="1" s="1"/>
  <c r="AP19" i="1"/>
  <c r="AN19" i="1"/>
  <c r="AJ20" i="1" l="1"/>
  <c r="AN20" i="1"/>
  <c r="AM20" i="1" s="1"/>
  <c r="AL20" i="1" l="1"/>
  <c r="AJ21" i="1"/>
  <c r="AN21" i="1" l="1"/>
  <c r="AL21" i="1"/>
  <c r="AM21" i="1" l="1"/>
  <c r="AK22" i="1"/>
  <c r="AN22" i="1" s="1"/>
  <c r="AL22" i="1"/>
  <c r="AM22" i="1" l="1"/>
  <c r="AN23" i="1" l="1"/>
  <c r="AJ23" i="1"/>
  <c r="AL23" i="1" s="1"/>
  <c r="AM23" i="1" l="1"/>
</calcChain>
</file>

<file path=xl/sharedStrings.xml><?xml version="1.0" encoding="utf-8"?>
<sst xmlns="http://schemas.openxmlformats.org/spreadsheetml/2006/main" count="152" uniqueCount="85">
  <si>
    <t>Метод пассивного поиска</t>
  </si>
  <si>
    <t>x</t>
  </si>
  <si>
    <t>f(x)</t>
  </si>
  <si>
    <t>]</t>
  </si>
  <si>
    <t>Отрезок =  [</t>
  </si>
  <si>
    <t>N =</t>
  </si>
  <si>
    <t>e =</t>
  </si>
  <si>
    <t>j</t>
  </si>
  <si>
    <t>№</t>
  </si>
  <si>
    <t>Отрезок = [</t>
  </si>
  <si>
    <t>Метод дихотомии</t>
  </si>
  <si>
    <t>знак</t>
  </si>
  <si>
    <t>x1_(j)</t>
  </si>
  <si>
    <t>x2_(j)</t>
  </si>
  <si>
    <t>f1_(j)</t>
  </si>
  <si>
    <t>f2_(j)</t>
  </si>
  <si>
    <t>a_(j)</t>
  </si>
  <si>
    <t>b_(j)</t>
  </si>
  <si>
    <t>-----</t>
  </si>
  <si>
    <t>&gt;</t>
  </si>
  <si>
    <t>На данном отрезке исследованы 5 точек:</t>
  </si>
  <si>
    <t>Метод Фибоначчи</t>
  </si>
  <si>
    <t>Fk</t>
  </si>
  <si>
    <t>F0</t>
  </si>
  <si>
    <t>F1</t>
  </si>
  <si>
    <t>F3</t>
  </si>
  <si>
    <t>F4</t>
  </si>
  <si>
    <t>F5</t>
  </si>
  <si>
    <t>F6</t>
  </si>
  <si>
    <t>F7</t>
  </si>
  <si>
    <t>F8</t>
  </si>
  <si>
    <t>Ф1 =</t>
  </si>
  <si>
    <t>Ф2 =</t>
  </si>
  <si>
    <t>Метод золотого сечения</t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</si>
  <si>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</si>
  <si>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потребности</t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</si>
  <si>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</si>
  <si>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издержки заказывания</t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</si>
  <si>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</si>
  <si>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издержки содержания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</si>
  <si>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</si>
  <si>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расход складской площади на единицу товара</t>
  </si>
  <si>
    <t>F</t>
  </si>
  <si>
    <t>величина складской площади торгового зала</t>
  </si>
  <si>
    <t>i</t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</si>
  <si>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</si>
  <si>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*V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 xml:space="preserve"> / q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</si>
  <si>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*q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</si>
  <si>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*q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</si>
  <si>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Сумма</t>
  </si>
  <si>
    <t>Оптимизация без ограничений на складские площади</t>
  </si>
  <si>
    <t>L =</t>
  </si>
  <si>
    <t>Оптимизация с ограничениями на складские площади</t>
  </si>
  <si>
    <t>a7 =</t>
  </si>
  <si>
    <t>b7 =</t>
  </si>
  <si>
    <t>⟶f(a7) =</t>
  </si>
  <si>
    <t>⟶f(b7) =</t>
  </si>
  <si>
    <t>∆16 = [x2;x4] = [0,94;1,83]</t>
  </si>
  <si>
    <r>
      <t xml:space="preserve">x* </t>
    </r>
    <r>
      <rPr>
        <b/>
        <sz val="11"/>
        <color rgb="FFC00000"/>
        <rFont val="Mathcad UniMath"/>
        <family val="3"/>
      </rPr>
      <t>≌</t>
    </r>
    <r>
      <rPr>
        <b/>
        <sz val="11"/>
        <color rgb="FFC00000"/>
        <rFont val="Calibri"/>
        <family val="2"/>
        <charset val="204"/>
        <scheme val="minor"/>
      </rPr>
      <t xml:space="preserve"> x3 = 1,73</t>
    </r>
  </si>
  <si>
    <t>∆17 = [x2;x4] = [0,89;1,78]</t>
  </si>
  <si>
    <t>x* ≌ x3 = 1,33</t>
  </si>
  <si>
    <t>f* ≌ f3 = 4,78</t>
  </si>
  <si>
    <t>∆16 = [1,420; 1,581]</t>
  </si>
  <si>
    <t>x1(4) =</t>
  </si>
  <si>
    <t>x2(6) =</t>
  </si>
  <si>
    <t>⟶f(x1(4)) =</t>
  </si>
  <si>
    <t>⟶f(x2(6)) =</t>
  </si>
  <si>
    <t>⟶f(x2(7)) =</t>
  </si>
  <si>
    <t>x2(7) =</t>
  </si>
  <si>
    <t>x* ≌ x1(4) = x2(7) = 4,750</t>
  </si>
  <si>
    <t>f* ≌ f(x1(4)) = f(x2(7)) = 4,750</t>
  </si>
  <si>
    <t>x* ≌ x2(15) = 1,498</t>
  </si>
  <si>
    <t>f* ≌ f(x2(15)) = 4,750</t>
  </si>
  <si>
    <t>f* ≌ f3 = 4,80</t>
  </si>
  <si>
    <t>∆16 = [1,496;1,502]</t>
  </si>
  <si>
    <t>Ограничения не являются сущетсвенными</t>
  </si>
  <si>
    <t>f(x) =</t>
  </si>
  <si>
    <t>∑(Ki * Vi)/qi0 +  ∑Si * qi0 / 2</t>
  </si>
  <si>
    <t>94500/X1 + 5.5*X1 + 78650/X2 + 4.5*X2 + 92000/X3 + 1.5*X3 + 100100/X4 + 3.5*X4 + 82770/X5 + 3*X5</t>
  </si>
  <si>
    <t>X(r+1)n = X(r+1)n-1 + h(r)n*Ln = X(r+1)</t>
  </si>
  <si>
    <t>Li - 5мерный вектор вдоль iой координатной оси</t>
  </si>
  <si>
    <t>∆8 = [5,499;5,502]</t>
  </si>
  <si>
    <t>x* ≌ x1(14) = 5,500</t>
  </si>
  <si>
    <t>f* ≌ f(x1(14)) = -20,25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</si>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</sst>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Mathcad UniMath"/>
      <family val="3"/>
    </font>
    <font>
      <b/>
      <sz val="11"/>
      <color rgb="FFC00000"/>
      <name val="Calibri"/>
      <family val="2"/>
      <charset val="204"/>
      <scheme val="minor"/>
    </font>
    <font>
      <b/>
      <sz val="11"/>
      <color rgb="FFC00000"/>
      <name val="Mathcad UniMath"/>
      <family val="3"/>
    </font>
    <font>
      <b/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/>
    <xf numFmtId="0" fontId="0" fillId="2" borderId="5" xfId="0" applyFill="1" applyBorder="1"/>
    <xf numFmtId="0" fontId="0" fillId="2" borderId="0" xfId="0" applyFill="1" applyBorder="1" applyAlignment="1">
      <alignment horizontal="center"/>
    </xf>
    <xf numFmtId="0" fontId="0" fillId="4" borderId="3" xfId="0" applyFill="1" applyBorder="1"/>
    <xf numFmtId="0" fontId="0" fillId="4" borderId="5" xfId="0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/>
    <xf numFmtId="0" fontId="0" fillId="4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3" borderId="0" xfId="0" quotePrefix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4" borderId="0" xfId="0" quotePrefix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" fontId="0" fillId="7" borderId="5" xfId="0" applyNumberFormat="1" applyFill="1" applyBorder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164" fontId="2" fillId="11" borderId="0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right"/>
    </xf>
    <xf numFmtId="164" fontId="0" fillId="2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1" fontId="0" fillId="7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4" borderId="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5" xfId="0" applyFill="1" applyBorder="1" applyAlignment="1"/>
    <xf numFmtId="0" fontId="0" fillId="0" borderId="0" xfId="0" applyBorder="1" applyAlignment="1">
      <alignment wrapText="1"/>
    </xf>
    <xf numFmtId="0" fontId="9" fillId="0" borderId="0" xfId="0" applyFont="1" applyAlignment="1">
      <alignment horizontal="center"/>
    </xf>
    <xf numFmtId="0" fontId="1" fillId="4" borderId="1" xfId="0" applyFont="1" applyFill="1" applyBorder="1"/>
    <xf numFmtId="0" fontId="1" fillId="4" borderId="3" xfId="0" applyFont="1" applyFill="1" applyBorder="1"/>
    <xf numFmtId="0" fontId="1" fillId="4" borderId="6" xfId="0" applyFont="1" applyFill="1" applyBorder="1"/>
    <xf numFmtId="0" fontId="1" fillId="4" borderId="8" xfId="0" applyFont="1" applyFill="1" applyBorder="1"/>
    <xf numFmtId="0" fontId="10" fillId="0" borderId="0" xfId="0" applyFont="1"/>
    <xf numFmtId="0" fontId="11" fillId="11" borderId="5" xfId="0" applyFon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13" borderId="9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0" borderId="7" xfId="0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BD0F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</xdr:colOff>
      <xdr:row>1</xdr:row>
      <xdr:rowOff>91440</xdr:rowOff>
    </xdr:from>
    <xdr:ext cx="124489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93420" y="281940"/>
              <a:ext cx="12448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+7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93420" y="281940"/>
              <a:ext cx="12448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𝑓(𝑥)= 𝑥^2−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en-US" sz="1100" b="0" i="0">
                  <a:latin typeface="Cambria Math" panose="02040503050406030204" pitchFamily="18" charset="0"/>
                </a:rPr>
                <a:t>𝑥+</a:t>
              </a:r>
              <a:r>
                <a:rPr lang="ru-RU" sz="1100" b="0" i="0">
                  <a:latin typeface="Cambria Math" panose="02040503050406030204" pitchFamily="18" charset="0"/>
                </a:rPr>
                <a:t>7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205740</xdr:colOff>
      <xdr:row>10</xdr:row>
      <xdr:rowOff>45720</xdr:rowOff>
    </xdr:from>
    <xdr:ext cx="764825" cy="478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7520940" y="1973580"/>
              <a:ext cx="764825" cy="478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p>
                        </m:sSubSup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&gt;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520940" y="1973580"/>
              <a:ext cx="764825" cy="478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5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𝑓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𝑞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r>
                <a:rPr lang="ru-RU" sz="1100" b="0" i="0">
                  <a:latin typeface="Cambria Math" panose="02040503050406030204" pitchFamily="18" charset="0"/>
                </a:rPr>
                <a:t> 〗</a:t>
              </a:r>
              <a:r>
                <a:rPr lang="en-US" sz="1100" b="0" i="0">
                  <a:latin typeface="Cambria Math" panose="02040503050406030204" pitchFamily="18" charset="0"/>
                </a:rPr>
                <a:t>&gt;𝐹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9"/>
  <sheetViews>
    <sheetView tabSelected="1" topLeftCell="T1" zoomScale="64" zoomScaleNormal="100" workbookViewId="0">
      <selection activeCell="AA15" sqref="AA15"/>
    </sheetView>
  </sheetViews>
  <sheetFormatPr defaultRowHeight="14.4" x14ac:dyDescent="0.3"/>
  <cols>
    <col min="1" max="1" width="9.77734375" customWidth="1"/>
    <col min="3" max="3" width="9.88671875" customWidth="1"/>
    <col min="5" max="5" width="10.77734375" customWidth="1"/>
    <col min="10" max="10" width="10.33203125" customWidth="1"/>
    <col min="15" max="15" width="8.6640625" customWidth="1"/>
    <col min="16" max="16" width="9.88671875" customWidth="1"/>
    <col min="17" max="17" width="10.21875" customWidth="1"/>
    <col min="27" max="27" width="15.109375" customWidth="1"/>
    <col min="29" max="29" width="20.21875" customWidth="1"/>
  </cols>
  <sheetData>
    <row r="1" spans="1:44" ht="15" thickBot="1" x14ac:dyDescent="0.35">
      <c r="A1" s="7"/>
      <c r="B1" s="7"/>
      <c r="C1" s="7"/>
    </row>
    <row r="2" spans="1:44" ht="15" thickBot="1" x14ac:dyDescent="0.35">
      <c r="A2" s="7"/>
      <c r="B2" s="77"/>
      <c r="C2" s="78"/>
      <c r="E2" s="89" t="s">
        <v>0</v>
      </c>
      <c r="F2" s="90"/>
      <c r="G2" s="90"/>
      <c r="H2" s="91"/>
      <c r="J2" s="89" t="s">
        <v>0</v>
      </c>
      <c r="K2" s="90"/>
      <c r="L2" s="90"/>
      <c r="M2" s="91"/>
      <c r="O2" s="89" t="s">
        <v>10</v>
      </c>
      <c r="P2" s="90"/>
      <c r="Q2" s="90"/>
      <c r="R2" s="90"/>
      <c r="S2" s="90"/>
      <c r="T2" s="90"/>
      <c r="U2" s="90"/>
      <c r="V2" s="91"/>
      <c r="W2" s="10"/>
      <c r="X2" s="111" t="s">
        <v>21</v>
      </c>
      <c r="Y2" s="112"/>
      <c r="Z2" s="112"/>
      <c r="AA2" s="112"/>
      <c r="AB2" s="112"/>
      <c r="AC2" s="112"/>
      <c r="AD2" s="112"/>
      <c r="AE2" s="112"/>
      <c r="AF2" s="112"/>
      <c r="AG2" s="113"/>
      <c r="AI2" s="111" t="s">
        <v>33</v>
      </c>
      <c r="AJ2" s="112"/>
      <c r="AK2" s="112"/>
      <c r="AL2" s="112"/>
      <c r="AM2" s="112"/>
      <c r="AN2" s="112"/>
      <c r="AO2" s="112"/>
      <c r="AP2" s="113"/>
      <c r="AQ2" s="9"/>
      <c r="AR2" s="9"/>
    </row>
    <row r="3" spans="1:44" ht="15" thickBot="1" x14ac:dyDescent="0.35">
      <c r="A3" s="7"/>
      <c r="B3" s="79"/>
      <c r="C3" s="80"/>
      <c r="E3" s="13" t="s">
        <v>4</v>
      </c>
      <c r="F3" s="14">
        <v>0</v>
      </c>
      <c r="G3" s="14">
        <v>8</v>
      </c>
      <c r="H3" s="5" t="s">
        <v>3</v>
      </c>
      <c r="I3" s="1"/>
      <c r="J3" s="13" t="s">
        <v>9</v>
      </c>
      <c r="K3" s="14">
        <v>0</v>
      </c>
      <c r="L3" s="14">
        <v>8</v>
      </c>
      <c r="M3" s="5" t="s">
        <v>3</v>
      </c>
      <c r="O3" s="15"/>
      <c r="P3" s="16"/>
      <c r="Q3" s="101" t="s">
        <v>9</v>
      </c>
      <c r="R3" s="101"/>
      <c r="S3" s="24">
        <v>0</v>
      </c>
      <c r="T3" s="24">
        <v>8</v>
      </c>
      <c r="U3" s="24" t="s">
        <v>3</v>
      </c>
      <c r="V3" s="27"/>
      <c r="W3" s="9"/>
      <c r="X3" s="15"/>
      <c r="Y3" s="25"/>
      <c r="Z3" s="101" t="s">
        <v>9</v>
      </c>
      <c r="AA3" s="101"/>
      <c r="AB3" s="24">
        <v>5</v>
      </c>
      <c r="AC3" s="24">
        <v>8</v>
      </c>
      <c r="AD3" s="24" t="s">
        <v>3</v>
      </c>
      <c r="AE3" s="24"/>
      <c r="AF3" s="24"/>
      <c r="AG3" s="27"/>
      <c r="AI3" s="15"/>
      <c r="AJ3" s="25"/>
      <c r="AK3" s="101" t="s">
        <v>9</v>
      </c>
      <c r="AL3" s="101"/>
      <c r="AM3" s="24">
        <v>0</v>
      </c>
      <c r="AN3" s="24">
        <v>8</v>
      </c>
      <c r="AO3" s="24" t="s">
        <v>3</v>
      </c>
      <c r="AP3" s="27"/>
      <c r="AQ3" s="9"/>
      <c r="AR3" s="9"/>
    </row>
    <row r="4" spans="1:44" x14ac:dyDescent="0.3">
      <c r="A4" s="8"/>
      <c r="B4" s="8"/>
      <c r="C4" s="8"/>
      <c r="E4" s="15"/>
      <c r="F4" s="16" t="s">
        <v>5</v>
      </c>
      <c r="G4" s="16">
        <v>16</v>
      </c>
      <c r="H4" s="6"/>
      <c r="J4" s="15"/>
      <c r="K4" s="16" t="s">
        <v>5</v>
      </c>
      <c r="L4" s="16">
        <v>17</v>
      </c>
      <c r="M4" s="6"/>
      <c r="O4" s="15"/>
      <c r="P4" s="24"/>
      <c r="Q4" s="24"/>
      <c r="R4" s="24"/>
      <c r="S4" s="16" t="s">
        <v>5</v>
      </c>
      <c r="T4" s="16">
        <v>16</v>
      </c>
      <c r="U4" s="24"/>
      <c r="V4" s="27"/>
      <c r="W4" s="9"/>
      <c r="X4" s="15"/>
      <c r="Y4" s="24"/>
      <c r="Z4" s="24"/>
      <c r="AA4" s="24"/>
      <c r="AB4" s="25" t="s">
        <v>5</v>
      </c>
      <c r="AC4" s="25">
        <v>8</v>
      </c>
      <c r="AD4" s="24"/>
      <c r="AE4" s="24"/>
      <c r="AF4" s="24"/>
      <c r="AG4" s="27"/>
      <c r="AI4" s="15" t="s">
        <v>31</v>
      </c>
      <c r="AJ4" s="24">
        <v>0.38200000000000001</v>
      </c>
      <c r="AK4" s="24"/>
      <c r="AL4" s="24"/>
      <c r="AM4" s="25" t="s">
        <v>5</v>
      </c>
      <c r="AN4" s="25">
        <v>16</v>
      </c>
      <c r="AO4" s="24"/>
      <c r="AP4" s="27"/>
      <c r="AQ4" s="9"/>
      <c r="AR4" s="9"/>
    </row>
    <row r="5" spans="1:44" x14ac:dyDescent="0.3">
      <c r="A5" s="7"/>
      <c r="B5" s="7"/>
      <c r="C5" s="7"/>
      <c r="E5" s="15"/>
      <c r="F5" s="16" t="s">
        <v>6</v>
      </c>
      <c r="G5" s="16">
        <v>0.1</v>
      </c>
      <c r="H5" s="6"/>
      <c r="J5" s="15"/>
      <c r="K5" s="16" t="s">
        <v>6</v>
      </c>
      <c r="L5" s="16">
        <v>0.1</v>
      </c>
      <c r="M5" s="6"/>
      <c r="O5" s="15"/>
      <c r="P5" s="24"/>
      <c r="Q5" s="24"/>
      <c r="R5" s="24"/>
      <c r="S5" s="16" t="s">
        <v>6</v>
      </c>
      <c r="T5" s="16">
        <v>0.1</v>
      </c>
      <c r="U5" s="24"/>
      <c r="V5" s="27"/>
      <c r="W5" s="9"/>
      <c r="X5" s="15"/>
      <c r="Y5" s="24"/>
      <c r="Z5" s="24"/>
      <c r="AA5" s="24"/>
      <c r="AB5" s="25" t="s">
        <v>6</v>
      </c>
      <c r="AC5" s="25">
        <v>0.1</v>
      </c>
      <c r="AD5" s="24"/>
      <c r="AE5" s="24"/>
      <c r="AF5" s="24"/>
      <c r="AG5" s="27"/>
      <c r="AI5" s="15" t="s">
        <v>32</v>
      </c>
      <c r="AJ5" s="24">
        <v>0.61799999999999999</v>
      </c>
      <c r="AK5" s="24"/>
      <c r="AL5" s="24"/>
      <c r="AM5" s="25"/>
      <c r="AN5" s="25"/>
      <c r="AO5" s="24"/>
      <c r="AP5" s="27"/>
      <c r="AQ5" s="9"/>
      <c r="AR5" s="9"/>
    </row>
    <row r="6" spans="1:44" x14ac:dyDescent="0.3">
      <c r="A6" s="8"/>
      <c r="B6" s="9"/>
      <c r="C6" s="9"/>
      <c r="E6" s="92"/>
      <c r="F6" s="93"/>
      <c r="G6" s="93"/>
      <c r="H6" s="94"/>
      <c r="J6" s="92"/>
      <c r="K6" s="93"/>
      <c r="L6" s="93"/>
      <c r="M6" s="94"/>
      <c r="O6" s="98"/>
      <c r="P6" s="99"/>
      <c r="Q6" s="99"/>
      <c r="R6" s="99"/>
      <c r="S6" s="99"/>
      <c r="T6" s="99"/>
      <c r="U6" s="99"/>
      <c r="V6" s="100"/>
      <c r="W6" s="26"/>
      <c r="X6" s="98"/>
      <c r="Y6" s="99"/>
      <c r="Z6" s="99"/>
      <c r="AA6" s="99"/>
      <c r="AB6" s="99"/>
      <c r="AC6" s="99"/>
      <c r="AD6" s="99"/>
      <c r="AE6" s="99"/>
      <c r="AF6" s="99"/>
      <c r="AG6" s="100"/>
      <c r="AI6" s="98"/>
      <c r="AJ6" s="99"/>
      <c r="AK6" s="99"/>
      <c r="AL6" s="99"/>
      <c r="AM6" s="99"/>
      <c r="AN6" s="99"/>
      <c r="AO6" s="99"/>
      <c r="AP6" s="100"/>
      <c r="AQ6" s="8"/>
      <c r="AR6" s="8"/>
    </row>
    <row r="7" spans="1:44" x14ac:dyDescent="0.3">
      <c r="A7" s="7"/>
      <c r="B7" s="7"/>
      <c r="C7" s="7"/>
      <c r="E7" s="23" t="s">
        <v>7</v>
      </c>
      <c r="F7" s="21" t="s">
        <v>8</v>
      </c>
      <c r="G7" s="22" t="s">
        <v>1</v>
      </c>
      <c r="H7" s="20" t="s">
        <v>2</v>
      </c>
      <c r="J7" s="23"/>
      <c r="K7" s="21" t="s">
        <v>8</v>
      </c>
      <c r="L7" s="22" t="s">
        <v>1</v>
      </c>
      <c r="M7" s="20" t="s">
        <v>2</v>
      </c>
      <c r="O7" s="28" t="s">
        <v>7</v>
      </c>
      <c r="P7" s="31" t="s">
        <v>12</v>
      </c>
      <c r="Q7" s="31" t="s">
        <v>13</v>
      </c>
      <c r="R7" s="30" t="s">
        <v>14</v>
      </c>
      <c r="S7" s="32" t="s">
        <v>11</v>
      </c>
      <c r="T7" s="30" t="s">
        <v>15</v>
      </c>
      <c r="U7" s="33" t="s">
        <v>16</v>
      </c>
      <c r="V7" s="20" t="s">
        <v>17</v>
      </c>
      <c r="X7" s="28" t="s">
        <v>7</v>
      </c>
      <c r="Y7" s="31" t="s">
        <v>12</v>
      </c>
      <c r="Z7" s="31" t="s">
        <v>13</v>
      </c>
      <c r="AA7" s="30" t="s">
        <v>14</v>
      </c>
      <c r="AB7" s="32" t="s">
        <v>11</v>
      </c>
      <c r="AC7" s="30" t="s">
        <v>15</v>
      </c>
      <c r="AD7" s="33" t="s">
        <v>16</v>
      </c>
      <c r="AE7" s="33" t="s">
        <v>17</v>
      </c>
      <c r="AF7" s="120" t="s">
        <v>22</v>
      </c>
      <c r="AG7" s="121"/>
      <c r="AI7" s="28" t="s">
        <v>7</v>
      </c>
      <c r="AJ7" s="31" t="s">
        <v>12</v>
      </c>
      <c r="AK7" s="31" t="s">
        <v>13</v>
      </c>
      <c r="AL7" s="30" t="s">
        <v>14</v>
      </c>
      <c r="AM7" s="32" t="s">
        <v>11</v>
      </c>
      <c r="AN7" s="30" t="s">
        <v>15</v>
      </c>
      <c r="AO7" s="33" t="s">
        <v>16</v>
      </c>
      <c r="AP7" s="20" t="s">
        <v>17</v>
      </c>
      <c r="AQ7" s="8"/>
      <c r="AR7" s="8"/>
    </row>
    <row r="8" spans="1:44" x14ac:dyDescent="0.3">
      <c r="E8" s="17">
        <v>1</v>
      </c>
      <c r="F8" s="12">
        <v>1</v>
      </c>
      <c r="G8" s="18">
        <f>$F$3+($G$3-$F$3)/($G$4/2+1)*E8-$G$5/2</f>
        <v>0.8388888888888888</v>
      </c>
      <c r="H8" s="19">
        <f>G8*G8-3*G8+7</f>
        <v>5.1870679012345677</v>
      </c>
      <c r="J8" s="17"/>
      <c r="K8" s="12">
        <v>1</v>
      </c>
      <c r="L8" s="18">
        <f>$K$3+($L$3-$K$3)/($L$4+1)*K8</f>
        <v>0.44444444444444442</v>
      </c>
      <c r="M8" s="19">
        <f>L8*L8-3*L8+7</f>
        <v>5.8641975308641978</v>
      </c>
      <c r="O8" s="29">
        <v>0</v>
      </c>
      <c r="P8" s="34" t="s">
        <v>18</v>
      </c>
      <c r="Q8" s="34" t="s">
        <v>18</v>
      </c>
      <c r="R8" s="36" t="s">
        <v>18</v>
      </c>
      <c r="S8" s="43"/>
      <c r="T8" s="36" t="s">
        <v>18</v>
      </c>
      <c r="U8" s="38">
        <f>S3</f>
        <v>0</v>
      </c>
      <c r="V8" s="39">
        <f>T3</f>
        <v>8</v>
      </c>
      <c r="X8" s="29">
        <v>0</v>
      </c>
      <c r="Y8" s="34" t="s">
        <v>18</v>
      </c>
      <c r="Z8" s="34" t="s">
        <v>18</v>
      </c>
      <c r="AA8" s="36" t="s">
        <v>18</v>
      </c>
      <c r="AB8" s="43"/>
      <c r="AC8" s="36" t="s">
        <v>18</v>
      </c>
      <c r="AD8" s="38">
        <f>AB3</f>
        <v>5</v>
      </c>
      <c r="AE8" s="38">
        <f>AC3</f>
        <v>8</v>
      </c>
      <c r="AF8" s="43">
        <f t="shared" ref="AF8:AF13" si="0">AF9+AF10</f>
        <v>34</v>
      </c>
      <c r="AG8" s="82" t="s">
        <v>30</v>
      </c>
      <c r="AI8" s="29">
        <v>0</v>
      </c>
      <c r="AJ8" s="34" t="s">
        <v>18</v>
      </c>
      <c r="AK8" s="34" t="s">
        <v>18</v>
      </c>
      <c r="AL8" s="36" t="s">
        <v>18</v>
      </c>
      <c r="AM8" s="43"/>
      <c r="AN8" s="36" t="s">
        <v>18</v>
      </c>
      <c r="AO8" s="48">
        <f>AM3</f>
        <v>0</v>
      </c>
      <c r="AP8" s="41">
        <f>AN3</f>
        <v>8</v>
      </c>
      <c r="AQ8" s="9"/>
      <c r="AR8" s="50"/>
    </row>
    <row r="9" spans="1:44" x14ac:dyDescent="0.3">
      <c r="E9" s="17">
        <v>1</v>
      </c>
      <c r="F9" s="12">
        <f>F8+1</f>
        <v>2</v>
      </c>
      <c r="G9" s="18">
        <f>$F$3+($G$3-$F$3)/($G$4/2+1)*E9+$G$5/2</f>
        <v>0.93888888888888888</v>
      </c>
      <c r="H9" s="19">
        <f t="shared" ref="H9:H23" si="1">G9*G9-3*G9+7</f>
        <v>5.0648456790123459</v>
      </c>
      <c r="J9" s="17"/>
      <c r="K9" s="12">
        <f>K8+1</f>
        <v>2</v>
      </c>
      <c r="L9" s="18">
        <f t="shared" ref="L9:L24" si="2">$K$3+($L$3-$K$3)/($L$4+1)*K9</f>
        <v>0.88888888888888884</v>
      </c>
      <c r="M9" s="19">
        <f t="shared" ref="M9:M24" si="3">L9*L9-3*L9+7</f>
        <v>5.1234567901234573</v>
      </c>
      <c r="O9" s="29">
        <f>O8+1</f>
        <v>1</v>
      </c>
      <c r="P9" s="35">
        <f>0.5*(U8+V8)-$T$5/2</f>
        <v>3.95</v>
      </c>
      <c r="Q9" s="35">
        <f>0.5*(U8+V8)+$T$5/2</f>
        <v>4.05</v>
      </c>
      <c r="R9" s="37">
        <f>P9*P9-3*P9+7</f>
        <v>10.7525</v>
      </c>
      <c r="S9" s="44" t="str">
        <f>IF(R9&gt;T9,"&gt;","&lt;")</f>
        <v>&lt;</v>
      </c>
      <c r="T9" s="37">
        <f>Q9*Q9-3*Q9+7</f>
        <v>11.252500000000001</v>
      </c>
      <c r="U9" s="40">
        <f>U8</f>
        <v>0</v>
      </c>
      <c r="V9" s="41">
        <f>Q9</f>
        <v>4.05</v>
      </c>
      <c r="X9" s="29">
        <f t="shared" ref="X9:X15" si="4">X8+1</f>
        <v>1</v>
      </c>
      <c r="Y9" s="35">
        <f>AD8+AF11/AF9*(AE8-AD8)-POWER(-1,$AC$4-X9+1)/AF9*$AC$5</f>
        <v>6.1380952380952376</v>
      </c>
      <c r="Z9" s="35">
        <f>AD8+AF10/AF9*(AE8-AD8)+POWER(-1,$AC$4-X9+1)/AF9*$AC$5</f>
        <v>6.8619047619047624</v>
      </c>
      <c r="AA9" s="83">
        <f>Y9*Y9-11*Y9+10</f>
        <v>-19.842834467120177</v>
      </c>
      <c r="AB9" s="44" t="str">
        <f>IF(AA9&gt;AC9,"&gt;","&lt;")</f>
        <v>&lt;</v>
      </c>
      <c r="AC9" s="83">
        <f>Z9*Z9-11*Z9+10</f>
        <v>-18.395215419501135</v>
      </c>
      <c r="AD9" s="40">
        <f>AD8</f>
        <v>5</v>
      </c>
      <c r="AE9" s="40">
        <f>Z9</f>
        <v>6.8619047619047624</v>
      </c>
      <c r="AF9" s="43">
        <f t="shared" si="0"/>
        <v>21</v>
      </c>
      <c r="AG9" s="82" t="s">
        <v>29</v>
      </c>
      <c r="AI9" s="29">
        <f t="shared" ref="AI9:AI23" si="5">AI8+1</f>
        <v>1</v>
      </c>
      <c r="AJ9" s="35">
        <f>AO8+$AJ$4*(AP8-AO8)</f>
        <v>3.056</v>
      </c>
      <c r="AK9" s="35">
        <f>AO8+$AJ$5*(AP8-AO8)</f>
        <v>4.944</v>
      </c>
      <c r="AL9" s="37">
        <f>AJ9*AJ9-3*AJ9+7</f>
        <v>7.1711360000000006</v>
      </c>
      <c r="AM9" s="44" t="str">
        <f>IF(AL9&gt;AN9,"&gt;","&lt;")</f>
        <v>&lt;</v>
      </c>
      <c r="AN9" s="37">
        <f>AK9*AK9-3*AK9+7</f>
        <v>16.611135999999998</v>
      </c>
      <c r="AO9" s="40">
        <f>AO8</f>
        <v>0</v>
      </c>
      <c r="AP9" s="42">
        <f>AK9</f>
        <v>4.944</v>
      </c>
      <c r="AQ9" s="9"/>
      <c r="AR9" s="50"/>
    </row>
    <row r="10" spans="1:44" x14ac:dyDescent="0.3">
      <c r="E10" s="17">
        <v>2</v>
      </c>
      <c r="F10" s="12">
        <f t="shared" ref="F10:F23" si="6">F9+1</f>
        <v>3</v>
      </c>
      <c r="G10" s="18">
        <f t="shared" ref="G10:G22" si="7">$F$3+($G$3-$F$3)/($G$4/2+1)*E10-$G$5/2</f>
        <v>1.7277777777777776</v>
      </c>
      <c r="H10" s="19">
        <f t="shared" si="1"/>
        <v>4.8018827160493824</v>
      </c>
      <c r="J10" s="17"/>
      <c r="K10" s="12">
        <f t="shared" ref="K10:K21" si="8">K9+1</f>
        <v>3</v>
      </c>
      <c r="L10" s="18">
        <f t="shared" si="2"/>
        <v>1.3333333333333333</v>
      </c>
      <c r="M10" s="19">
        <f t="shared" si="3"/>
        <v>4.7777777777777777</v>
      </c>
      <c r="O10" s="29">
        <f t="shared" ref="O10:O15" si="9">O9+1</f>
        <v>2</v>
      </c>
      <c r="P10" s="35">
        <f t="shared" ref="P10:P15" si="10">0.5*(U9+V9)-$T$5/2</f>
        <v>1.9749999999999999</v>
      </c>
      <c r="Q10" s="35">
        <f t="shared" ref="Q10:Q15" si="11">0.5*(U9+V9)+$T$5/2</f>
        <v>2.0749999999999997</v>
      </c>
      <c r="R10" s="37">
        <f t="shared" ref="R10:R15" si="12">P10*P10-3*P10+7</f>
        <v>4.9756249999999991</v>
      </c>
      <c r="S10" s="44" t="str">
        <f t="shared" ref="S10:S15" si="13">IF(R10&gt;T10,"&gt;","&lt;")</f>
        <v>&lt;</v>
      </c>
      <c r="T10" s="37">
        <f t="shared" ref="T10:T15" si="14">Q10*Q10-3*Q10+7</f>
        <v>5.0806249999999995</v>
      </c>
      <c r="U10" s="40">
        <f>U9</f>
        <v>0</v>
      </c>
      <c r="V10" s="42">
        <f>Q10</f>
        <v>2.0749999999999997</v>
      </c>
      <c r="X10" s="29">
        <f t="shared" si="4"/>
        <v>2</v>
      </c>
      <c r="Y10" s="35">
        <f t="shared" ref="Y10:Y15" si="15">AD9+AF12/AF10*(AE9-AD9)-POWER(-1,$AC$4-X10+1)/AF10*$AC$5</f>
        <v>5.7238095238095239</v>
      </c>
      <c r="Z10" s="35">
        <f t="shared" ref="Z10:Z15" si="16">AD9+AF11/AF10*(AE9-AD9)+POWER(-1,$AC$4-X10+1)/AF10*$AC$5</f>
        <v>6.1380952380952385</v>
      </c>
      <c r="AA10" s="83">
        <f t="shared" ref="AA10:AA15" si="17">Y10*Y10-11*Y10+10</f>
        <v>-20.199909297052152</v>
      </c>
      <c r="AB10" s="44" t="str">
        <f t="shared" ref="AB10:AB15" si="18">IF(AA10&gt;AC10,"&gt;","&lt;")</f>
        <v>&lt;</v>
      </c>
      <c r="AC10" s="83">
        <f t="shared" ref="AC10:AC15" si="19">Z10*Z10-11*Z10+10</f>
        <v>-19.842834467120184</v>
      </c>
      <c r="AD10" s="40">
        <f>AD9</f>
        <v>5</v>
      </c>
      <c r="AE10" s="40">
        <f>Z10</f>
        <v>6.1380952380952385</v>
      </c>
      <c r="AF10" s="43">
        <f t="shared" si="0"/>
        <v>13</v>
      </c>
      <c r="AG10" s="82" t="s">
        <v>28</v>
      </c>
      <c r="AI10" s="29">
        <f t="shared" si="5"/>
        <v>2</v>
      </c>
      <c r="AJ10" s="35">
        <f t="shared" ref="AJ10:AJ23" si="20">AO9+$AJ$4*(AP9-AO9)</f>
        <v>1.8886080000000001</v>
      </c>
      <c r="AK10" s="35">
        <f>AJ9</f>
        <v>3.056</v>
      </c>
      <c r="AL10" s="37">
        <f t="shared" ref="AL10:AL23" si="21">AJ10*AJ10-3*AJ10+7</f>
        <v>4.9010161776639993</v>
      </c>
      <c r="AM10" s="44" t="str">
        <f t="shared" ref="AM10:AM17" si="22">IF(AL10&gt;AN10,"&gt;","&lt;")</f>
        <v>&lt;</v>
      </c>
      <c r="AN10" s="37">
        <f t="shared" ref="AN10:AN23" si="23">AK10*AK10-3*AK10+7</f>
        <v>7.1711360000000006</v>
      </c>
      <c r="AO10" s="40">
        <f>AO9</f>
        <v>0</v>
      </c>
      <c r="AP10" s="42">
        <f>AK10</f>
        <v>3.056</v>
      </c>
      <c r="AQ10" s="9"/>
      <c r="AR10" s="50"/>
    </row>
    <row r="11" spans="1:44" x14ac:dyDescent="0.3">
      <c r="E11" s="17">
        <v>2</v>
      </c>
      <c r="F11" s="12">
        <f t="shared" si="6"/>
        <v>4</v>
      </c>
      <c r="G11" s="18">
        <f>$F$3+($G$3-$F$3)/($G$4/2+1)*E11+$G$5/2</f>
        <v>1.8277777777777777</v>
      </c>
      <c r="H11" s="19">
        <f t="shared" si="1"/>
        <v>4.8574382716049378</v>
      </c>
      <c r="J11" s="17"/>
      <c r="K11" s="12">
        <f t="shared" si="8"/>
        <v>4</v>
      </c>
      <c r="L11" s="18">
        <f t="shared" si="2"/>
        <v>1.7777777777777777</v>
      </c>
      <c r="M11" s="19">
        <f t="shared" si="3"/>
        <v>4.8271604938271606</v>
      </c>
      <c r="O11" s="29">
        <f t="shared" si="9"/>
        <v>3</v>
      </c>
      <c r="P11" s="35">
        <f t="shared" si="10"/>
        <v>0.98749999999999982</v>
      </c>
      <c r="Q11" s="35">
        <f t="shared" si="11"/>
        <v>1.0874999999999999</v>
      </c>
      <c r="R11" s="37">
        <f t="shared" si="12"/>
        <v>5.01265625</v>
      </c>
      <c r="S11" s="44" t="str">
        <f t="shared" si="13"/>
        <v>&gt;</v>
      </c>
      <c r="T11" s="37">
        <f t="shared" si="14"/>
        <v>4.9201562499999998</v>
      </c>
      <c r="U11" s="40">
        <f>P11</f>
        <v>0.98749999999999982</v>
      </c>
      <c r="V11" s="42">
        <f>V10</f>
        <v>2.0749999999999997</v>
      </c>
      <c r="X11" s="29">
        <f t="shared" si="4"/>
        <v>3</v>
      </c>
      <c r="Y11" s="35">
        <f t="shared" si="15"/>
        <v>5.4142857142857146</v>
      </c>
      <c r="Z11" s="35">
        <f t="shared" si="16"/>
        <v>5.7238095238095239</v>
      </c>
      <c r="AA11" s="83">
        <f t="shared" si="17"/>
        <v>-20.242653061224495</v>
      </c>
      <c r="AB11" s="44" t="str">
        <f t="shared" si="18"/>
        <v>&lt;</v>
      </c>
      <c r="AC11" s="83">
        <f t="shared" si="19"/>
        <v>-20.199909297052152</v>
      </c>
      <c r="AD11" s="40">
        <f>AD10</f>
        <v>5</v>
      </c>
      <c r="AE11" s="40">
        <f>Z11</f>
        <v>5.7238095238095239</v>
      </c>
      <c r="AF11" s="43">
        <f t="shared" si="0"/>
        <v>8</v>
      </c>
      <c r="AG11" s="82" t="s">
        <v>27</v>
      </c>
      <c r="AI11" s="29">
        <f t="shared" si="5"/>
        <v>3</v>
      </c>
      <c r="AJ11" s="35">
        <f t="shared" si="20"/>
        <v>1.167392</v>
      </c>
      <c r="AK11" s="35">
        <f>AJ10</f>
        <v>1.8886080000000001</v>
      </c>
      <c r="AL11" s="37">
        <f t="shared" si="21"/>
        <v>4.8606280816640002</v>
      </c>
      <c r="AM11" s="44" t="str">
        <f t="shared" si="22"/>
        <v>&lt;</v>
      </c>
      <c r="AN11" s="37">
        <f t="shared" si="23"/>
        <v>4.9010161776639993</v>
      </c>
      <c r="AO11" s="40">
        <f>AO10</f>
        <v>0</v>
      </c>
      <c r="AP11" s="42">
        <f>AK11</f>
        <v>1.8886080000000001</v>
      </c>
      <c r="AQ11" s="9"/>
      <c r="AR11" s="50"/>
    </row>
    <row r="12" spans="1:44" x14ac:dyDescent="0.3">
      <c r="E12" s="17">
        <v>3</v>
      </c>
      <c r="F12" s="12">
        <f t="shared" si="6"/>
        <v>5</v>
      </c>
      <c r="G12" s="18">
        <f t="shared" si="7"/>
        <v>2.6166666666666667</v>
      </c>
      <c r="H12" s="19">
        <f t="shared" si="1"/>
        <v>5.9969444444444449</v>
      </c>
      <c r="J12" s="17"/>
      <c r="K12" s="12">
        <f t="shared" si="8"/>
        <v>5</v>
      </c>
      <c r="L12" s="18">
        <f t="shared" si="2"/>
        <v>2.2222222222222223</v>
      </c>
      <c r="M12" s="19">
        <f t="shared" si="3"/>
        <v>5.2716049382716053</v>
      </c>
      <c r="O12" s="29">
        <f t="shared" si="9"/>
        <v>4</v>
      </c>
      <c r="P12" s="35">
        <f t="shared" si="10"/>
        <v>1.4812499999999997</v>
      </c>
      <c r="Q12" s="35">
        <f t="shared" si="11"/>
        <v>1.5812499999999998</v>
      </c>
      <c r="R12" s="37">
        <f t="shared" si="12"/>
        <v>4.7503515624999997</v>
      </c>
      <c r="S12" s="44" t="str">
        <f t="shared" si="13"/>
        <v>&lt;</v>
      </c>
      <c r="T12" s="37">
        <f t="shared" si="14"/>
        <v>4.7566015625000002</v>
      </c>
      <c r="U12" s="40">
        <f>U11</f>
        <v>0.98749999999999982</v>
      </c>
      <c r="V12" s="42">
        <f>Q12</f>
        <v>1.5812499999999998</v>
      </c>
      <c r="X12" s="29">
        <f t="shared" si="4"/>
        <v>4</v>
      </c>
      <c r="Y12" s="35">
        <f t="shared" si="15"/>
        <v>5.3095238095238093</v>
      </c>
      <c r="Z12" s="35">
        <f t="shared" si="16"/>
        <v>5.4142857142857146</v>
      </c>
      <c r="AA12" s="83">
        <f t="shared" si="17"/>
        <v>-20.213718820861679</v>
      </c>
      <c r="AB12" s="44" t="str">
        <f t="shared" si="18"/>
        <v>&gt;</v>
      </c>
      <c r="AC12" s="83">
        <f t="shared" si="19"/>
        <v>-20.242653061224495</v>
      </c>
      <c r="AD12" s="40">
        <f>Y12</f>
        <v>5.3095238095238093</v>
      </c>
      <c r="AE12" s="40">
        <f>AE11</f>
        <v>5.7238095238095239</v>
      </c>
      <c r="AF12" s="43">
        <f t="shared" si="0"/>
        <v>5</v>
      </c>
      <c r="AG12" s="82" t="s">
        <v>26</v>
      </c>
      <c r="AI12" s="29">
        <f t="shared" si="5"/>
        <v>4</v>
      </c>
      <c r="AJ12" s="35">
        <f t="shared" si="20"/>
        <v>0.72144825600000007</v>
      </c>
      <c r="AK12" s="35">
        <f>AJ11</f>
        <v>1.167392</v>
      </c>
      <c r="AL12" s="37">
        <f t="shared" si="21"/>
        <v>5.3561428180854413</v>
      </c>
      <c r="AM12" s="44" t="str">
        <f t="shared" si="22"/>
        <v>&gt;</v>
      </c>
      <c r="AN12" s="37">
        <f t="shared" si="23"/>
        <v>4.8606280816640002</v>
      </c>
      <c r="AO12" s="40">
        <f>AJ12</f>
        <v>0.72144825600000007</v>
      </c>
      <c r="AP12" s="42">
        <f>AP11</f>
        <v>1.8886080000000001</v>
      </c>
      <c r="AQ12" s="9"/>
      <c r="AR12" s="50"/>
    </row>
    <row r="13" spans="1:44" x14ac:dyDescent="0.3">
      <c r="E13" s="17">
        <v>3</v>
      </c>
      <c r="F13" s="12">
        <f t="shared" si="6"/>
        <v>6</v>
      </c>
      <c r="G13" s="18">
        <f>$F$3+($G$3-$F$3)/($G$4/2+1)*E13+$G$5/2</f>
        <v>2.7166666666666663</v>
      </c>
      <c r="H13" s="19">
        <f t="shared" si="1"/>
        <v>6.2302777777777774</v>
      </c>
      <c r="J13" s="17"/>
      <c r="K13" s="12">
        <f t="shared" si="8"/>
        <v>6</v>
      </c>
      <c r="L13" s="18">
        <f t="shared" si="2"/>
        <v>2.6666666666666665</v>
      </c>
      <c r="M13" s="19">
        <f t="shared" si="3"/>
        <v>6.1111111111111107</v>
      </c>
      <c r="O13" s="29">
        <f t="shared" si="9"/>
        <v>5</v>
      </c>
      <c r="P13" s="35">
        <f t="shared" si="10"/>
        <v>1.2343749999999998</v>
      </c>
      <c r="Q13" s="35">
        <f t="shared" si="11"/>
        <v>1.3343749999999999</v>
      </c>
      <c r="R13" s="37">
        <f t="shared" si="12"/>
        <v>4.820556640625</v>
      </c>
      <c r="S13" s="44" t="str">
        <f t="shared" si="13"/>
        <v>&gt;</v>
      </c>
      <c r="T13" s="37">
        <f t="shared" si="14"/>
        <v>4.7774316406250001</v>
      </c>
      <c r="U13" s="40">
        <f>P13</f>
        <v>1.2343749999999998</v>
      </c>
      <c r="V13" s="42">
        <f>V12</f>
        <v>1.5812499999999998</v>
      </c>
      <c r="X13" s="29">
        <f t="shared" si="4"/>
        <v>5</v>
      </c>
      <c r="Y13" s="35">
        <f t="shared" si="15"/>
        <v>5.4142857142857146</v>
      </c>
      <c r="Z13" s="35">
        <f t="shared" si="16"/>
        <v>5.6190476190476186</v>
      </c>
      <c r="AA13" s="83">
        <f t="shared" si="17"/>
        <v>-20.242653061224495</v>
      </c>
      <c r="AB13" s="44" t="str">
        <f t="shared" si="18"/>
        <v>&lt;</v>
      </c>
      <c r="AC13" s="83">
        <f t="shared" si="19"/>
        <v>-20.235827664399093</v>
      </c>
      <c r="AD13" s="40">
        <f>AD12</f>
        <v>5.3095238095238093</v>
      </c>
      <c r="AE13" s="40">
        <f>Z13</f>
        <v>5.6190476190476186</v>
      </c>
      <c r="AF13" s="43">
        <f t="shared" si="0"/>
        <v>3</v>
      </c>
      <c r="AG13" s="82" t="s">
        <v>25</v>
      </c>
      <c r="AI13" s="29">
        <f t="shared" si="5"/>
        <v>5</v>
      </c>
      <c r="AJ13" s="35">
        <f>AK12</f>
        <v>1.167392</v>
      </c>
      <c r="AK13" s="35">
        <f t="shared" ref="AK13:AK22" si="24">AO12+$AJ$5*(AP12-AO12)</f>
        <v>1.4427529777920003</v>
      </c>
      <c r="AL13" s="37">
        <f t="shared" si="21"/>
        <v>4.8606280816640002</v>
      </c>
      <c r="AM13" s="44" t="str">
        <f t="shared" si="22"/>
        <v>&gt;</v>
      </c>
      <c r="AN13" s="37">
        <f t="shared" si="23"/>
        <v>4.7532772215516843</v>
      </c>
      <c r="AO13" s="40">
        <f>AJ13</f>
        <v>1.167392</v>
      </c>
      <c r="AP13" s="42">
        <f>AP12</f>
        <v>1.8886080000000001</v>
      </c>
      <c r="AQ13" s="9"/>
      <c r="AR13" s="50"/>
    </row>
    <row r="14" spans="1:44" x14ac:dyDescent="0.3">
      <c r="E14" s="17">
        <v>4</v>
      </c>
      <c r="F14" s="12">
        <f t="shared" si="6"/>
        <v>7</v>
      </c>
      <c r="G14" s="18">
        <f>$F$3+($G$3-$F$3)/($G$4/2+1)*E14-$G$5/2</f>
        <v>3.5055555555555555</v>
      </c>
      <c r="H14" s="19">
        <f t="shared" si="1"/>
        <v>8.7722530864197541</v>
      </c>
      <c r="J14" s="17"/>
      <c r="K14" s="12">
        <f t="shared" si="8"/>
        <v>7</v>
      </c>
      <c r="L14" s="18">
        <f t="shared" si="2"/>
        <v>3.1111111111111107</v>
      </c>
      <c r="M14" s="19">
        <f t="shared" si="3"/>
        <v>7.345679012345677</v>
      </c>
      <c r="O14" s="29">
        <f t="shared" si="9"/>
        <v>6</v>
      </c>
      <c r="P14" s="35">
        <f t="shared" si="10"/>
        <v>1.3578124999999999</v>
      </c>
      <c r="Q14" s="35">
        <f t="shared" si="11"/>
        <v>1.4578125</v>
      </c>
      <c r="R14" s="37">
        <f t="shared" si="12"/>
        <v>4.7702172851562494</v>
      </c>
      <c r="S14" s="44" t="str">
        <f t="shared" si="13"/>
        <v>&gt;</v>
      </c>
      <c r="T14" s="37">
        <f t="shared" si="14"/>
        <v>4.7517797851562502</v>
      </c>
      <c r="U14" s="40">
        <f>P14</f>
        <v>1.3578124999999999</v>
      </c>
      <c r="V14" s="42">
        <f>V13</f>
        <v>1.5812499999999998</v>
      </c>
      <c r="X14" s="29">
        <f t="shared" si="4"/>
        <v>6</v>
      </c>
      <c r="Y14" s="35">
        <f t="shared" si="15"/>
        <v>5.5142857142857133</v>
      </c>
      <c r="Z14" s="35">
        <f t="shared" si="16"/>
        <v>5.4142857142857137</v>
      </c>
      <c r="AA14" s="83">
        <f t="shared" si="17"/>
        <v>-20.249795918367344</v>
      </c>
      <c r="AB14" s="44" t="str">
        <f>IF(AA14&gt;AC14,"&gt;","&lt;")</f>
        <v>&lt;</v>
      </c>
      <c r="AC14" s="83">
        <f t="shared" si="19"/>
        <v>-20.242653061224487</v>
      </c>
      <c r="AD14" s="40">
        <f>AD13</f>
        <v>5.3095238095238093</v>
      </c>
      <c r="AE14" s="40">
        <f>Z14</f>
        <v>5.4142857142857137</v>
      </c>
      <c r="AF14" s="43">
        <f>AF15+AF16</f>
        <v>2</v>
      </c>
      <c r="AG14" s="82" t="s">
        <v>84</v>
      </c>
      <c r="AI14" s="29">
        <f t="shared" si="5"/>
        <v>6</v>
      </c>
      <c r="AJ14" s="35">
        <f>AK13</f>
        <v>1.4427529777920003</v>
      </c>
      <c r="AK14" s="35">
        <f t="shared" si="24"/>
        <v>1.6131034880000001</v>
      </c>
      <c r="AL14" s="37">
        <f t="shared" si="21"/>
        <v>4.7532772215516843</v>
      </c>
      <c r="AM14" s="44" t="str">
        <f>IF(AL14&gt;AN14,"&gt;","&lt;")</f>
        <v>&lt;</v>
      </c>
      <c r="AN14" s="37">
        <f t="shared" si="23"/>
        <v>4.7627923989977656</v>
      </c>
      <c r="AO14" s="40">
        <f>AO13</f>
        <v>1.167392</v>
      </c>
      <c r="AP14" s="42">
        <f>AK14</f>
        <v>1.6131034880000001</v>
      </c>
      <c r="AQ14" s="9"/>
      <c r="AR14" s="50"/>
    </row>
    <row r="15" spans="1:44" x14ac:dyDescent="0.3">
      <c r="E15" s="17">
        <v>4</v>
      </c>
      <c r="F15" s="12">
        <f t="shared" si="6"/>
        <v>8</v>
      </c>
      <c r="G15" s="18">
        <f>$F$3+($G$3-$F$3)/($G$4/2+1)*E15+$G$5/2</f>
        <v>3.6055555555555552</v>
      </c>
      <c r="H15" s="19">
        <f t="shared" si="1"/>
        <v>9.183364197530862</v>
      </c>
      <c r="J15" s="17"/>
      <c r="K15" s="12">
        <f t="shared" si="8"/>
        <v>8</v>
      </c>
      <c r="L15" s="18">
        <f t="shared" si="2"/>
        <v>3.5555555555555554</v>
      </c>
      <c r="M15" s="19">
        <f t="shared" si="3"/>
        <v>8.9753086419753085</v>
      </c>
      <c r="O15" s="29">
        <f t="shared" si="9"/>
        <v>7</v>
      </c>
      <c r="P15" s="35">
        <f t="shared" si="10"/>
        <v>1.4195312499999997</v>
      </c>
      <c r="Q15" s="35">
        <f t="shared" si="11"/>
        <v>1.5195312499999998</v>
      </c>
      <c r="R15" s="37">
        <f t="shared" si="12"/>
        <v>4.7564752197265623</v>
      </c>
      <c r="S15" s="44" t="str">
        <f t="shared" si="13"/>
        <v>&gt;</v>
      </c>
      <c r="T15" s="37">
        <f t="shared" si="14"/>
        <v>4.7503814697265625</v>
      </c>
      <c r="U15" s="40">
        <f>P15</f>
        <v>1.4195312499999997</v>
      </c>
      <c r="V15" s="42">
        <f>V14</f>
        <v>1.5812499999999998</v>
      </c>
      <c r="X15" s="29">
        <f t="shared" si="4"/>
        <v>7</v>
      </c>
      <c r="Y15" s="35">
        <f t="shared" si="15"/>
        <v>5.2095238095238097</v>
      </c>
      <c r="Z15" s="35">
        <f t="shared" si="16"/>
        <v>5.5142857142857133</v>
      </c>
      <c r="AA15" s="83">
        <f t="shared" si="17"/>
        <v>-20.165623582766436</v>
      </c>
      <c r="AB15" s="44" t="str">
        <f t="shared" si="18"/>
        <v>&gt;</v>
      </c>
      <c r="AC15" s="83">
        <f t="shared" si="19"/>
        <v>-20.249795918367344</v>
      </c>
      <c r="AD15" s="40">
        <f>Y15</f>
        <v>5.2095238095238097</v>
      </c>
      <c r="AE15" s="40">
        <f>AE14</f>
        <v>5.4142857142857137</v>
      </c>
      <c r="AF15" s="43">
        <v>1</v>
      </c>
      <c r="AG15" s="82" t="s">
        <v>24</v>
      </c>
      <c r="AI15" s="29">
        <f t="shared" si="5"/>
        <v>7</v>
      </c>
      <c r="AJ15" s="35">
        <f t="shared" si="20"/>
        <v>1.337653788416</v>
      </c>
      <c r="AK15" s="35">
        <f>AJ14</f>
        <v>1.4427529777920003</v>
      </c>
      <c r="AL15" s="37">
        <f t="shared" si="21"/>
        <v>4.7763562924156773</v>
      </c>
      <c r="AM15" s="44" t="str">
        <f t="shared" si="22"/>
        <v>&gt;</v>
      </c>
      <c r="AN15" s="37">
        <f t="shared" si="23"/>
        <v>4.7532772215516843</v>
      </c>
      <c r="AO15" s="40">
        <f>AJ15</f>
        <v>1.337653788416</v>
      </c>
      <c r="AP15" s="42">
        <f>AP14</f>
        <v>1.6131034880000001</v>
      </c>
      <c r="AQ15" s="9"/>
      <c r="AR15" s="50"/>
    </row>
    <row r="16" spans="1:44" x14ac:dyDescent="0.3">
      <c r="E16" s="17">
        <v>5</v>
      </c>
      <c r="F16" s="12">
        <f t="shared" si="6"/>
        <v>9</v>
      </c>
      <c r="G16" s="18">
        <f t="shared" si="7"/>
        <v>4.3944444444444448</v>
      </c>
      <c r="H16" s="19">
        <f t="shared" si="1"/>
        <v>13.12780864197531</v>
      </c>
      <c r="J16" s="17"/>
      <c r="K16" s="12">
        <f t="shared" si="8"/>
        <v>9</v>
      </c>
      <c r="L16" s="18">
        <f t="shared" si="2"/>
        <v>4</v>
      </c>
      <c r="M16" s="19">
        <f t="shared" si="3"/>
        <v>11</v>
      </c>
      <c r="O16" s="98"/>
      <c r="P16" s="99"/>
      <c r="Q16" s="99"/>
      <c r="R16" s="99"/>
      <c r="S16" s="99"/>
      <c r="T16" s="99"/>
      <c r="U16" s="99"/>
      <c r="V16" s="100"/>
      <c r="X16" s="29"/>
      <c r="Y16" s="35"/>
      <c r="Z16" s="35"/>
      <c r="AA16" s="83"/>
      <c r="AB16" s="44"/>
      <c r="AC16" s="83"/>
      <c r="AD16" s="40"/>
      <c r="AE16" s="40"/>
      <c r="AF16" s="43">
        <v>1</v>
      </c>
      <c r="AG16" s="82" t="s">
        <v>23</v>
      </c>
      <c r="AI16" s="29">
        <f t="shared" si="5"/>
        <v>8</v>
      </c>
      <c r="AJ16" s="35">
        <f>AK15</f>
        <v>1.4427529777920003</v>
      </c>
      <c r="AK16" s="35">
        <f t="shared" si="24"/>
        <v>1.5078817027589122</v>
      </c>
      <c r="AL16" s="37">
        <f t="shared" si="21"/>
        <v>4.7532772215516843</v>
      </c>
      <c r="AM16" s="44" t="str">
        <f t="shared" si="22"/>
        <v>&gt;</v>
      </c>
      <c r="AN16" s="37">
        <f t="shared" si="23"/>
        <v>4.7500621212383791</v>
      </c>
      <c r="AO16" s="40">
        <f>AJ16</f>
        <v>1.4427529777920003</v>
      </c>
      <c r="AP16" s="42">
        <f>AP15</f>
        <v>1.6131034880000001</v>
      </c>
      <c r="AQ16" s="9"/>
      <c r="AR16" s="50"/>
    </row>
    <row r="17" spans="5:44" x14ac:dyDescent="0.3">
      <c r="E17" s="17">
        <v>5</v>
      </c>
      <c r="F17" s="12">
        <f t="shared" si="6"/>
        <v>10</v>
      </c>
      <c r="G17" s="18">
        <f>$F$3+($G$3-$F$3)/($G$4/2+1)*E17+$G$5/2</f>
        <v>4.4944444444444445</v>
      </c>
      <c r="H17" s="19">
        <f t="shared" si="1"/>
        <v>13.716697530864195</v>
      </c>
      <c r="J17" s="17"/>
      <c r="K17" s="12">
        <f t="shared" si="8"/>
        <v>10</v>
      </c>
      <c r="L17" s="18">
        <f t="shared" si="2"/>
        <v>4.4444444444444446</v>
      </c>
      <c r="M17" s="19">
        <f t="shared" si="3"/>
        <v>13.419753086419755</v>
      </c>
      <c r="O17" s="84" t="s">
        <v>62</v>
      </c>
      <c r="P17" s="85"/>
      <c r="Q17" s="85"/>
      <c r="R17" s="85"/>
      <c r="S17" s="85"/>
      <c r="T17" s="85"/>
      <c r="U17" s="85"/>
      <c r="V17" s="86"/>
      <c r="X17" s="29"/>
      <c r="Y17" s="35"/>
      <c r="Z17" s="35"/>
      <c r="AA17" s="83"/>
      <c r="AB17" s="44"/>
      <c r="AC17" s="83"/>
      <c r="AD17" s="40"/>
      <c r="AE17" s="40"/>
      <c r="AF17" s="43"/>
      <c r="AG17" s="82"/>
      <c r="AI17" s="29">
        <f t="shared" si="5"/>
        <v>9</v>
      </c>
      <c r="AJ17" s="35">
        <f>AK16</f>
        <v>1.5078817027589122</v>
      </c>
      <c r="AK17" s="35">
        <f t="shared" si="24"/>
        <v>1.5480295931005441</v>
      </c>
      <c r="AL17" s="37">
        <f t="shared" si="21"/>
        <v>4.7500621212383791</v>
      </c>
      <c r="AM17" s="44" t="str">
        <f t="shared" si="22"/>
        <v>&lt;</v>
      </c>
      <c r="AN17" s="37">
        <f t="shared" si="23"/>
        <v>4.7523068418134038</v>
      </c>
      <c r="AO17" s="40">
        <f>AO16</f>
        <v>1.4427529777920003</v>
      </c>
      <c r="AP17" s="42">
        <f>AK17</f>
        <v>1.5480295931005441</v>
      </c>
      <c r="AQ17" s="9"/>
      <c r="AR17" s="50"/>
    </row>
    <row r="18" spans="5:44" x14ac:dyDescent="0.3">
      <c r="E18" s="17">
        <v>6</v>
      </c>
      <c r="F18" s="12">
        <f t="shared" si="6"/>
        <v>11</v>
      </c>
      <c r="G18" s="18">
        <f t="shared" si="7"/>
        <v>5.2833333333333332</v>
      </c>
      <c r="H18" s="19">
        <f t="shared" si="1"/>
        <v>19.063611111111108</v>
      </c>
      <c r="J18" s="17"/>
      <c r="K18" s="12">
        <f t="shared" si="8"/>
        <v>11</v>
      </c>
      <c r="L18" s="18">
        <f t="shared" si="2"/>
        <v>4.8888888888888884</v>
      </c>
      <c r="M18" s="19">
        <f t="shared" si="3"/>
        <v>16.234567901234566</v>
      </c>
      <c r="O18" s="87" t="s">
        <v>20</v>
      </c>
      <c r="P18" s="88"/>
      <c r="Q18" s="88"/>
      <c r="R18" s="88"/>
      <c r="S18" s="2"/>
      <c r="T18" s="2"/>
      <c r="U18" s="2"/>
      <c r="V18" s="3"/>
      <c r="X18" s="29"/>
      <c r="Y18" s="35"/>
      <c r="Z18" s="35"/>
      <c r="AA18" s="83"/>
      <c r="AB18" s="44"/>
      <c r="AC18" s="83"/>
      <c r="AD18" s="40"/>
      <c r="AE18" s="40"/>
      <c r="AF18" s="43"/>
      <c r="AG18" s="82"/>
      <c r="AI18" s="29">
        <f t="shared" si="5"/>
        <v>10</v>
      </c>
      <c r="AJ18" s="35">
        <f t="shared" si="20"/>
        <v>1.482968644839864</v>
      </c>
      <c r="AK18" s="35">
        <f>AJ17</f>
        <v>1.5078817027589122</v>
      </c>
      <c r="AL18" s="37">
        <f t="shared" si="21"/>
        <v>4.7502900670585904</v>
      </c>
      <c r="AM18" s="44" t="str">
        <f>IF(AL18&gt;AN18,"&gt;","&lt;")</f>
        <v>&gt;</v>
      </c>
      <c r="AN18" s="37">
        <f t="shared" si="23"/>
        <v>4.7500621212383791</v>
      </c>
      <c r="AO18" s="40">
        <f>AJ18</f>
        <v>1.482968644839864</v>
      </c>
      <c r="AP18" s="42">
        <f>AP17</f>
        <v>1.5480295931005441</v>
      </c>
      <c r="AQ18" s="9"/>
      <c r="AR18" s="50"/>
    </row>
    <row r="19" spans="5:44" x14ac:dyDescent="0.3">
      <c r="E19" s="17">
        <v>6</v>
      </c>
      <c r="F19" s="12">
        <f t="shared" si="6"/>
        <v>12</v>
      </c>
      <c r="G19" s="18">
        <f>$F$3+($G$3-$F$3)/($G$4/2+1)*E19+$G$5/2</f>
        <v>5.3833333333333329</v>
      </c>
      <c r="H19" s="19">
        <f t="shared" si="1"/>
        <v>19.830277777777773</v>
      </c>
      <c r="J19" s="17"/>
      <c r="K19" s="12">
        <f t="shared" si="8"/>
        <v>12</v>
      </c>
      <c r="L19" s="18">
        <f t="shared" si="2"/>
        <v>5.333333333333333</v>
      </c>
      <c r="M19" s="19">
        <f t="shared" si="3"/>
        <v>19.444444444444443</v>
      </c>
      <c r="O19" s="45" t="s">
        <v>53</v>
      </c>
      <c r="P19" s="46">
        <f>U15</f>
        <v>1.4195312499999997</v>
      </c>
      <c r="Q19" s="47" t="s">
        <v>55</v>
      </c>
      <c r="R19" s="46">
        <f>R15</f>
        <v>4.7564752197265623</v>
      </c>
      <c r="S19" s="2"/>
      <c r="T19" s="2"/>
      <c r="U19" s="2"/>
      <c r="V19" s="3"/>
      <c r="X19" s="29"/>
      <c r="Y19" s="35"/>
      <c r="Z19" s="35"/>
      <c r="AA19" s="83"/>
      <c r="AB19" s="44"/>
      <c r="AC19" s="83"/>
      <c r="AD19" s="40"/>
      <c r="AE19" s="40"/>
      <c r="AF19" s="43"/>
      <c r="AG19" s="82"/>
      <c r="AI19" s="29">
        <f t="shared" si="5"/>
        <v>11</v>
      </c>
      <c r="AJ19" s="35">
        <f>AK18</f>
        <v>1.5078817027589122</v>
      </c>
      <c r="AK19" s="35">
        <f t="shared" si="24"/>
        <v>1.5231763108649643</v>
      </c>
      <c r="AL19" s="37">
        <f t="shared" si="21"/>
        <v>4.7500621212383791</v>
      </c>
      <c r="AM19" s="44" t="str">
        <f t="shared" ref="AM19:AM23" si="25">IF(AL19&gt;AN19,"&gt;","&lt;")</f>
        <v>&lt;</v>
      </c>
      <c r="AN19" s="37">
        <f t="shared" si="23"/>
        <v>4.7505371413853092</v>
      </c>
      <c r="AO19" s="40">
        <f>AO18</f>
        <v>1.482968644839864</v>
      </c>
      <c r="AP19" s="42">
        <f>AK19</f>
        <v>1.5231763108649643</v>
      </c>
      <c r="AQ19" s="9"/>
      <c r="AR19" s="50"/>
    </row>
    <row r="20" spans="5:44" x14ac:dyDescent="0.3">
      <c r="E20" s="17">
        <v>7</v>
      </c>
      <c r="F20" s="12">
        <f t="shared" si="6"/>
        <v>13</v>
      </c>
      <c r="G20" s="18">
        <f t="shared" si="7"/>
        <v>6.1722222222222216</v>
      </c>
      <c r="H20" s="19">
        <f t="shared" si="1"/>
        <v>26.579660493827156</v>
      </c>
      <c r="J20" s="17"/>
      <c r="K20" s="12">
        <f t="shared" si="8"/>
        <v>13</v>
      </c>
      <c r="L20" s="18">
        <f t="shared" si="2"/>
        <v>5.7777777777777777</v>
      </c>
      <c r="M20" s="19">
        <f t="shared" si="3"/>
        <v>23.049382716049383</v>
      </c>
      <c r="O20" s="45" t="s">
        <v>54</v>
      </c>
      <c r="P20" s="46">
        <f>V15</f>
        <v>1.5812499999999998</v>
      </c>
      <c r="Q20" s="47" t="s">
        <v>56</v>
      </c>
      <c r="R20" s="46">
        <f>T12</f>
        <v>4.7566015625000002</v>
      </c>
      <c r="S20" s="2"/>
      <c r="T20" s="2"/>
      <c r="U20" s="2"/>
      <c r="V20" s="3"/>
      <c r="X20" s="29"/>
      <c r="Y20" s="35"/>
      <c r="Z20" s="35"/>
      <c r="AA20" s="83"/>
      <c r="AB20" s="44"/>
      <c r="AC20" s="83"/>
      <c r="AD20" s="40"/>
      <c r="AE20" s="40"/>
      <c r="AF20" s="43"/>
      <c r="AG20" s="82"/>
      <c r="AI20" s="29">
        <f t="shared" si="5"/>
        <v>12</v>
      </c>
      <c r="AJ20" s="35">
        <f t="shared" si="20"/>
        <v>1.4983279732614523</v>
      </c>
      <c r="AK20" s="35">
        <f>AJ19</f>
        <v>1.5078817027589122</v>
      </c>
      <c r="AL20" s="37">
        <f t="shared" si="21"/>
        <v>4.7500027956734145</v>
      </c>
      <c r="AM20" s="44" t="str">
        <f t="shared" si="25"/>
        <v>&lt;</v>
      </c>
      <c r="AN20" s="37">
        <f t="shared" si="23"/>
        <v>4.7500621212383791</v>
      </c>
      <c r="AO20" s="40">
        <f>AO19</f>
        <v>1.482968644839864</v>
      </c>
      <c r="AP20" s="42">
        <f>AK20</f>
        <v>1.5078817027589122</v>
      </c>
      <c r="AQ20" s="9"/>
      <c r="AR20" s="50"/>
    </row>
    <row r="21" spans="5:44" x14ac:dyDescent="0.3">
      <c r="E21" s="17">
        <v>7</v>
      </c>
      <c r="F21" s="12">
        <f t="shared" si="6"/>
        <v>14</v>
      </c>
      <c r="G21" s="18">
        <f>$F$3+($G$3-$F$3)/($G$4/2+1)*E21+$G$5/2</f>
        <v>6.2722222222222213</v>
      </c>
      <c r="H21" s="19">
        <f t="shared" si="1"/>
        <v>27.524104938271599</v>
      </c>
      <c r="J21" s="17"/>
      <c r="K21" s="12">
        <f t="shared" si="8"/>
        <v>14</v>
      </c>
      <c r="L21" s="18">
        <f t="shared" si="2"/>
        <v>6.2222222222222214</v>
      </c>
      <c r="M21" s="19">
        <f t="shared" si="3"/>
        <v>27.049382716049372</v>
      </c>
      <c r="O21" s="45" t="s">
        <v>63</v>
      </c>
      <c r="P21" s="46">
        <f>P12</f>
        <v>1.4812499999999997</v>
      </c>
      <c r="Q21" s="47" t="s">
        <v>65</v>
      </c>
      <c r="R21" s="46">
        <f>R12</f>
        <v>4.7503515624999997</v>
      </c>
      <c r="S21" s="2"/>
      <c r="T21" s="2"/>
      <c r="U21" s="2"/>
      <c r="V21" s="3"/>
      <c r="X21" s="29"/>
      <c r="Y21" s="35"/>
      <c r="Z21" s="35"/>
      <c r="AA21" s="83"/>
      <c r="AB21" s="44"/>
      <c r="AC21" s="83"/>
      <c r="AD21" s="40"/>
      <c r="AE21" s="40"/>
      <c r="AF21" s="43"/>
      <c r="AG21" s="82"/>
      <c r="AI21" s="29">
        <f t="shared" si="5"/>
        <v>13</v>
      </c>
      <c r="AJ21" s="35">
        <f t="shared" si="20"/>
        <v>1.4924854329649404</v>
      </c>
      <c r="AK21" s="35">
        <f>AJ20</f>
        <v>1.4983279732614523</v>
      </c>
      <c r="AL21" s="37">
        <f t="shared" si="21"/>
        <v>4.7500564687177249</v>
      </c>
      <c r="AM21" s="44" t="str">
        <f t="shared" si="25"/>
        <v>&gt;</v>
      </c>
      <c r="AN21" s="37">
        <f t="shared" si="23"/>
        <v>4.7500027956734145</v>
      </c>
      <c r="AO21" s="40">
        <f>AJ21</f>
        <v>1.4924854329649404</v>
      </c>
      <c r="AP21" s="42">
        <f>AP20</f>
        <v>1.5078817027589122</v>
      </c>
      <c r="AQ21" s="9"/>
      <c r="AR21" s="50"/>
    </row>
    <row r="22" spans="5:44" x14ac:dyDescent="0.3">
      <c r="E22" s="17">
        <v>8</v>
      </c>
      <c r="F22" s="12">
        <f>F21+1</f>
        <v>15</v>
      </c>
      <c r="G22" s="18">
        <f t="shared" si="7"/>
        <v>7.0611111111111109</v>
      </c>
      <c r="H22" s="19">
        <f t="shared" si="1"/>
        <v>35.67595679012345</v>
      </c>
      <c r="J22" s="17"/>
      <c r="K22" s="12">
        <f>K21+1</f>
        <v>15</v>
      </c>
      <c r="L22" s="18">
        <f t="shared" si="2"/>
        <v>6.6666666666666661</v>
      </c>
      <c r="M22" s="19">
        <f t="shared" si="3"/>
        <v>31.444444444444436</v>
      </c>
      <c r="O22" s="45" t="s">
        <v>64</v>
      </c>
      <c r="P22" s="46">
        <f>Q14</f>
        <v>1.4578125</v>
      </c>
      <c r="Q22" s="47" t="s">
        <v>66</v>
      </c>
      <c r="R22" s="46">
        <f>T14</f>
        <v>4.7517797851562502</v>
      </c>
      <c r="S22" s="2"/>
      <c r="T22" s="2"/>
      <c r="U22" s="2"/>
      <c r="V22" s="3"/>
      <c r="X22" s="29"/>
      <c r="Y22" s="35"/>
      <c r="Z22" s="35"/>
      <c r="AA22" s="83"/>
      <c r="AB22" s="44"/>
      <c r="AC22" s="83"/>
      <c r="AD22" s="40"/>
      <c r="AE22" s="40"/>
      <c r="AF22" s="43"/>
      <c r="AG22" s="82"/>
      <c r="AI22" s="29">
        <f t="shared" si="5"/>
        <v>14</v>
      </c>
      <c r="AJ22" s="35">
        <f>AK21</f>
        <v>1.4983279732614523</v>
      </c>
      <c r="AK22" s="35">
        <f t="shared" si="24"/>
        <v>1.502000327697615</v>
      </c>
      <c r="AL22" s="37">
        <f t="shared" si="21"/>
        <v>4.7500027956734145</v>
      </c>
      <c r="AM22" s="44" t="str">
        <f t="shared" si="25"/>
        <v>&lt;</v>
      </c>
      <c r="AN22" s="37">
        <f t="shared" si="23"/>
        <v>4.7500040013108986</v>
      </c>
      <c r="AO22" s="40">
        <f>AO21</f>
        <v>1.4924854329649404</v>
      </c>
      <c r="AP22" s="42">
        <f>AK22</f>
        <v>1.502000327697615</v>
      </c>
      <c r="AQ22" s="9"/>
      <c r="AR22" s="50"/>
    </row>
    <row r="23" spans="5:44" x14ac:dyDescent="0.3">
      <c r="E23" s="17">
        <v>8</v>
      </c>
      <c r="F23" s="12">
        <f t="shared" si="6"/>
        <v>16</v>
      </c>
      <c r="G23" s="18">
        <f>$F$3+($G$3-$F$3)/($G$4/2+1)*E23+$G$5/2</f>
        <v>7.1611111111111105</v>
      </c>
      <c r="H23" s="19">
        <f t="shared" si="1"/>
        <v>36.79817901234567</v>
      </c>
      <c r="J23" s="17"/>
      <c r="K23" s="12">
        <f t="shared" ref="K23:K24" si="26">K22+1</f>
        <v>16</v>
      </c>
      <c r="L23" s="18">
        <f t="shared" si="2"/>
        <v>7.1111111111111107</v>
      </c>
      <c r="M23" s="19">
        <f t="shared" si="3"/>
        <v>36.23456790123457</v>
      </c>
      <c r="O23" s="45" t="s">
        <v>68</v>
      </c>
      <c r="P23" s="46">
        <f>Q15</f>
        <v>1.5195312499999998</v>
      </c>
      <c r="Q23" s="47" t="s">
        <v>67</v>
      </c>
      <c r="R23" s="46">
        <f>T15</f>
        <v>4.7503814697265625</v>
      </c>
      <c r="S23" s="2"/>
      <c r="T23" s="2"/>
      <c r="U23" s="2"/>
      <c r="V23" s="3"/>
      <c r="X23" s="29"/>
      <c r="Y23" s="35"/>
      <c r="Z23" s="35"/>
      <c r="AA23" s="83"/>
      <c r="AB23" s="44"/>
      <c r="AC23" s="83"/>
      <c r="AD23" s="40"/>
      <c r="AE23" s="40"/>
      <c r="AF23" s="43"/>
      <c r="AG23" s="82"/>
      <c r="AI23" s="29">
        <f t="shared" si="5"/>
        <v>15</v>
      </c>
      <c r="AJ23" s="35">
        <f t="shared" si="20"/>
        <v>1.496120122752822</v>
      </c>
      <c r="AK23" s="35">
        <f>AJ22</f>
        <v>1.4983279732614523</v>
      </c>
      <c r="AL23" s="37">
        <f t="shared" si="21"/>
        <v>4.7500150534474539</v>
      </c>
      <c r="AM23" s="44" t="str">
        <f t="shared" si="25"/>
        <v>&gt;</v>
      </c>
      <c r="AN23" s="37">
        <f t="shared" si="23"/>
        <v>4.7500027956734145</v>
      </c>
      <c r="AO23" s="40">
        <f>AJ23</f>
        <v>1.496120122752822</v>
      </c>
      <c r="AP23" s="42">
        <f>AP22</f>
        <v>1.502000327697615</v>
      </c>
      <c r="AQ23" s="9"/>
      <c r="AR23" s="50"/>
    </row>
    <row r="24" spans="5:44" ht="15" thickBot="1" x14ac:dyDescent="0.35">
      <c r="E24" s="108"/>
      <c r="F24" s="109"/>
      <c r="G24" s="109"/>
      <c r="H24" s="110"/>
      <c r="J24" s="17"/>
      <c r="K24" s="12">
        <f t="shared" si="26"/>
        <v>17</v>
      </c>
      <c r="L24" s="18">
        <f t="shared" si="2"/>
        <v>7.5555555555555554</v>
      </c>
      <c r="M24" s="19">
        <f t="shared" si="3"/>
        <v>41.419753086419753</v>
      </c>
      <c r="O24" s="95" t="s">
        <v>69</v>
      </c>
      <c r="P24" s="96"/>
      <c r="Q24" s="96"/>
      <c r="R24" s="96"/>
      <c r="S24" s="96" t="s">
        <v>70</v>
      </c>
      <c r="T24" s="96"/>
      <c r="U24" s="96"/>
      <c r="V24" s="97"/>
      <c r="X24" s="87"/>
      <c r="Y24" s="88"/>
      <c r="Z24" s="88"/>
      <c r="AA24" s="88"/>
      <c r="AB24" s="88"/>
      <c r="AC24" s="88"/>
      <c r="AD24" s="88"/>
      <c r="AE24" s="88"/>
      <c r="AF24" s="43"/>
      <c r="AG24" s="82"/>
      <c r="AI24" s="98"/>
      <c r="AJ24" s="99"/>
      <c r="AK24" s="99"/>
      <c r="AL24" s="99"/>
      <c r="AM24" s="99"/>
      <c r="AN24" s="99"/>
      <c r="AO24" s="99"/>
      <c r="AP24" s="100"/>
    </row>
    <row r="25" spans="5:44" x14ac:dyDescent="0.3">
      <c r="E25" s="117" t="s">
        <v>57</v>
      </c>
      <c r="F25" s="118"/>
      <c r="G25" s="118"/>
      <c r="H25" s="119"/>
      <c r="J25" s="108"/>
      <c r="K25" s="109"/>
      <c r="L25" s="109"/>
      <c r="M25" s="110"/>
      <c r="X25" s="87"/>
      <c r="Y25" s="88"/>
      <c r="Z25" s="88"/>
      <c r="AA25" s="88"/>
      <c r="AB25" s="88"/>
      <c r="AC25" s="88"/>
      <c r="AD25" s="88"/>
      <c r="AE25" s="88"/>
      <c r="AF25" s="43"/>
      <c r="AG25" s="82"/>
      <c r="AI25" s="114" t="s">
        <v>74</v>
      </c>
      <c r="AJ25" s="115"/>
      <c r="AK25" s="115"/>
      <c r="AL25" s="115"/>
      <c r="AM25" s="115"/>
      <c r="AN25" s="115"/>
      <c r="AO25" s="115"/>
      <c r="AP25" s="116"/>
      <c r="AQ25" s="51"/>
      <c r="AR25" s="51"/>
    </row>
    <row r="26" spans="5:44" x14ac:dyDescent="0.3">
      <c r="E26" s="102" t="s">
        <v>58</v>
      </c>
      <c r="F26" s="103"/>
      <c r="G26" s="103"/>
      <c r="H26" s="104"/>
      <c r="J26" s="114" t="s">
        <v>59</v>
      </c>
      <c r="K26" s="115"/>
      <c r="L26" s="115"/>
      <c r="M26" s="116"/>
      <c r="X26" s="108"/>
      <c r="Y26" s="109"/>
      <c r="Z26" s="109"/>
      <c r="AA26" s="109"/>
      <c r="AB26" s="109"/>
      <c r="AC26" s="109"/>
      <c r="AD26" s="109"/>
      <c r="AE26" s="109"/>
      <c r="AF26" s="109"/>
      <c r="AG26" s="110"/>
      <c r="AI26" s="102" t="s">
        <v>71</v>
      </c>
      <c r="AJ26" s="103"/>
      <c r="AK26" s="103"/>
      <c r="AL26" s="103"/>
      <c r="AM26" s="103"/>
      <c r="AN26" s="103"/>
      <c r="AO26" s="103"/>
      <c r="AP26" s="104"/>
      <c r="AQ26" s="51"/>
      <c r="AR26" s="51"/>
    </row>
    <row r="27" spans="5:44" ht="15" thickBot="1" x14ac:dyDescent="0.35">
      <c r="E27" s="105" t="s">
        <v>73</v>
      </c>
      <c r="F27" s="106"/>
      <c r="G27" s="106"/>
      <c r="H27" s="107"/>
      <c r="J27" s="102" t="s">
        <v>60</v>
      </c>
      <c r="K27" s="103"/>
      <c r="L27" s="103"/>
      <c r="M27" s="104"/>
      <c r="X27" s="114" t="s">
        <v>81</v>
      </c>
      <c r="Y27" s="115"/>
      <c r="Z27" s="115"/>
      <c r="AA27" s="115"/>
      <c r="AB27" s="115"/>
      <c r="AC27" s="115"/>
      <c r="AD27" s="115"/>
      <c r="AE27" s="115"/>
      <c r="AF27" s="115"/>
      <c r="AG27" s="116"/>
      <c r="AI27" s="105" t="s">
        <v>72</v>
      </c>
      <c r="AJ27" s="106"/>
      <c r="AK27" s="106"/>
      <c r="AL27" s="106"/>
      <c r="AM27" s="106"/>
      <c r="AN27" s="106"/>
      <c r="AO27" s="106"/>
      <c r="AP27" s="107"/>
      <c r="AQ27" s="51"/>
      <c r="AR27" s="51"/>
    </row>
    <row r="28" spans="5:44" ht="15" thickBot="1" x14ac:dyDescent="0.35">
      <c r="J28" s="105" t="s">
        <v>61</v>
      </c>
      <c r="K28" s="106"/>
      <c r="L28" s="106"/>
      <c r="M28" s="107"/>
      <c r="X28" s="102" t="s">
        <v>82</v>
      </c>
      <c r="Y28" s="103"/>
      <c r="Z28" s="103"/>
      <c r="AA28" s="103"/>
      <c r="AB28" s="103"/>
      <c r="AC28" s="103"/>
      <c r="AD28" s="103"/>
      <c r="AE28" s="103"/>
      <c r="AF28" s="103"/>
      <c r="AG28" s="104"/>
    </row>
    <row r="29" spans="5:44" ht="15" thickBot="1" x14ac:dyDescent="0.35">
      <c r="X29" s="105" t="s">
        <v>83</v>
      </c>
      <c r="Y29" s="106"/>
      <c r="Z29" s="106"/>
      <c r="AA29" s="106"/>
      <c r="AB29" s="106"/>
      <c r="AC29" s="106"/>
      <c r="AD29" s="106"/>
      <c r="AE29" s="106"/>
      <c r="AF29" s="106"/>
      <c r="AG29" s="107"/>
    </row>
  </sheetData>
  <mergeCells count="36">
    <mergeCell ref="AI27:AP27"/>
    <mergeCell ref="AI26:AP26"/>
    <mergeCell ref="AI25:AP25"/>
    <mergeCell ref="X26:AG26"/>
    <mergeCell ref="X24:AE25"/>
    <mergeCell ref="X27:AG27"/>
    <mergeCell ref="AF7:AG7"/>
    <mergeCell ref="AK3:AL3"/>
    <mergeCell ref="AI2:AP2"/>
    <mergeCell ref="AI6:AP6"/>
    <mergeCell ref="AI24:AP24"/>
    <mergeCell ref="X28:AG28"/>
    <mergeCell ref="X29:AG29"/>
    <mergeCell ref="E6:H6"/>
    <mergeCell ref="E24:H24"/>
    <mergeCell ref="E2:H2"/>
    <mergeCell ref="Z3:AA3"/>
    <mergeCell ref="X2:AG2"/>
    <mergeCell ref="X6:AG6"/>
    <mergeCell ref="J25:M25"/>
    <mergeCell ref="J26:M26"/>
    <mergeCell ref="J27:M27"/>
    <mergeCell ref="J28:M28"/>
    <mergeCell ref="E25:H25"/>
    <mergeCell ref="E26:H26"/>
    <mergeCell ref="E27:H27"/>
    <mergeCell ref="O2:V2"/>
    <mergeCell ref="O17:V17"/>
    <mergeCell ref="O18:R18"/>
    <mergeCell ref="J2:M2"/>
    <mergeCell ref="J6:M6"/>
    <mergeCell ref="O24:R24"/>
    <mergeCell ref="S24:V24"/>
    <mergeCell ref="O16:V16"/>
    <mergeCell ref="O6:V6"/>
    <mergeCell ref="Q3:R3"/>
  </mergeCells>
  <conditionalFormatting sqref="H8:H23">
    <cfRule type="top10" dxfId="2" priority="11" bottom="1" rank="1"/>
  </conditionalFormatting>
  <conditionalFormatting sqref="M8:M24">
    <cfRule type="top10" dxfId="1" priority="10" bottom="1" rank="1"/>
  </conditionalFormatting>
  <conditionalFormatting sqref="R19:R23">
    <cfRule type="top10" dxfId="0" priority="9" bottom="1" rank="1"/>
  </conditionalFormatting>
  <pageMargins left="0.7" right="0.7" top="0.75" bottom="0.75" header="0.3" footer="0.3"/>
  <pageSetup paperSize="9" orientation="portrait" verticalDpi="0" r:id="rId1"/>
  <ignoredErrors>
    <ignoredError sqref="G9:G14 G15:G2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20"/>
  <sheetViews>
    <sheetView zoomScale="50" zoomScaleNormal="85" workbookViewId="0">
      <selection activeCell="C17" sqref="C17"/>
    </sheetView>
  </sheetViews>
  <sheetFormatPr defaultRowHeight="14.4" x14ac:dyDescent="0.3"/>
  <sheetData>
    <row r="1" spans="2:26" ht="15" thickBot="1" x14ac:dyDescent="0.35"/>
    <row r="2" spans="2:26" ht="15.6" x14ac:dyDescent="0.35">
      <c r="B2" s="54" t="s">
        <v>34</v>
      </c>
      <c r="C2" s="124" t="s">
        <v>35</v>
      </c>
      <c r="D2" s="124"/>
      <c r="E2" s="124"/>
      <c r="F2" s="124"/>
      <c r="G2" s="125"/>
      <c r="I2" s="54" t="s">
        <v>42</v>
      </c>
      <c r="J2" s="58"/>
      <c r="K2" s="58">
        <v>1</v>
      </c>
      <c r="L2" s="58">
        <v>2</v>
      </c>
      <c r="M2" s="58">
        <v>3</v>
      </c>
      <c r="N2" s="58">
        <v>4</v>
      </c>
      <c r="O2" s="59">
        <v>5</v>
      </c>
    </row>
    <row r="3" spans="2:26" ht="15.6" x14ac:dyDescent="0.35">
      <c r="B3" s="55" t="s">
        <v>36</v>
      </c>
      <c r="C3" s="126" t="s">
        <v>37</v>
      </c>
      <c r="D3" s="126"/>
      <c r="E3" s="126"/>
      <c r="F3" s="126"/>
      <c r="G3" s="127"/>
      <c r="I3" s="122">
        <v>6000</v>
      </c>
      <c r="J3" s="30" t="s">
        <v>34</v>
      </c>
      <c r="K3" s="24">
        <v>1350</v>
      </c>
      <c r="L3" s="24">
        <v>1210</v>
      </c>
      <c r="M3" s="24">
        <v>1150</v>
      </c>
      <c r="N3" s="24">
        <v>1300</v>
      </c>
      <c r="O3" s="27">
        <v>890</v>
      </c>
    </row>
    <row r="4" spans="2:26" ht="15.6" x14ac:dyDescent="0.35">
      <c r="B4" s="55" t="s">
        <v>38</v>
      </c>
      <c r="C4" s="126" t="s">
        <v>39</v>
      </c>
      <c r="D4" s="126"/>
      <c r="E4" s="126"/>
      <c r="F4" s="126"/>
      <c r="G4" s="127"/>
      <c r="I4" s="122"/>
      <c r="J4" s="30" t="s">
        <v>36</v>
      </c>
      <c r="K4" s="24">
        <v>70</v>
      </c>
      <c r="L4" s="24">
        <v>65</v>
      </c>
      <c r="M4" s="24">
        <v>80</v>
      </c>
      <c r="N4" s="24">
        <v>77</v>
      </c>
      <c r="O4" s="27">
        <v>93</v>
      </c>
    </row>
    <row r="5" spans="2:26" ht="15.6" x14ac:dyDescent="0.35">
      <c r="B5" s="55" t="s">
        <v>40</v>
      </c>
      <c r="C5" s="126" t="s">
        <v>41</v>
      </c>
      <c r="D5" s="126"/>
      <c r="E5" s="126"/>
      <c r="F5" s="126"/>
      <c r="G5" s="127"/>
      <c r="I5" s="122"/>
      <c r="J5" s="30" t="s">
        <v>38</v>
      </c>
      <c r="K5" s="24">
        <v>11</v>
      </c>
      <c r="L5" s="24">
        <v>9</v>
      </c>
      <c r="M5" s="24">
        <v>3</v>
      </c>
      <c r="N5" s="24">
        <v>7</v>
      </c>
      <c r="O5" s="27">
        <v>6</v>
      </c>
    </row>
    <row r="6" spans="2:26" ht="16.2" thickBot="1" x14ac:dyDescent="0.4">
      <c r="B6" s="56" t="s">
        <v>42</v>
      </c>
      <c r="C6" s="128" t="s">
        <v>43</v>
      </c>
      <c r="D6" s="128"/>
      <c r="E6" s="128"/>
      <c r="F6" s="128"/>
      <c r="G6" s="129"/>
      <c r="I6" s="123"/>
      <c r="J6" s="57" t="s">
        <v>40</v>
      </c>
      <c r="K6" s="60">
        <v>8</v>
      </c>
      <c r="L6" s="60">
        <v>9</v>
      </c>
      <c r="M6" s="60">
        <v>4</v>
      </c>
      <c r="N6" s="60">
        <v>6</v>
      </c>
      <c r="O6" s="61">
        <v>7</v>
      </c>
    </row>
    <row r="8" spans="2:26" ht="15" thickBot="1" x14ac:dyDescent="0.35"/>
    <row r="9" spans="2:26" x14ac:dyDescent="0.3">
      <c r="B9" s="131" t="s">
        <v>50</v>
      </c>
      <c r="C9" s="132"/>
      <c r="D9" s="132"/>
      <c r="E9" s="132"/>
      <c r="F9" s="132"/>
      <c r="G9" s="132"/>
      <c r="H9" s="132"/>
      <c r="I9" s="132"/>
      <c r="J9" s="133"/>
      <c r="M9" s="131" t="s">
        <v>52</v>
      </c>
      <c r="N9" s="132"/>
      <c r="O9" s="132"/>
      <c r="P9" s="132"/>
      <c r="Q9" s="132"/>
      <c r="R9" s="132"/>
      <c r="S9" s="132"/>
      <c r="T9" s="132"/>
      <c r="U9" s="133"/>
    </row>
    <row r="10" spans="2:26" x14ac:dyDescent="0.3">
      <c r="B10" s="134"/>
      <c r="C10" s="135"/>
      <c r="D10" s="135"/>
      <c r="E10" s="135"/>
      <c r="F10" s="135"/>
      <c r="G10" s="135"/>
      <c r="H10" s="135"/>
      <c r="I10" s="135"/>
      <c r="J10" s="136"/>
      <c r="M10" s="134"/>
      <c r="N10" s="135"/>
      <c r="O10" s="135"/>
      <c r="P10" s="135"/>
      <c r="Q10" s="135"/>
      <c r="R10" s="135"/>
      <c r="S10" s="135"/>
      <c r="T10" s="135"/>
      <c r="U10" s="136"/>
    </row>
    <row r="11" spans="2:26" ht="16.8" x14ac:dyDescent="0.35">
      <c r="B11" s="53" t="s">
        <v>44</v>
      </c>
      <c r="C11" s="64" t="s">
        <v>34</v>
      </c>
      <c r="D11" s="64" t="s">
        <v>36</v>
      </c>
      <c r="E11" s="64" t="s">
        <v>38</v>
      </c>
      <c r="F11" s="64" t="s">
        <v>40</v>
      </c>
      <c r="G11" s="65" t="s">
        <v>45</v>
      </c>
      <c r="H11" s="62" t="s">
        <v>46</v>
      </c>
      <c r="I11" s="62" t="s">
        <v>47</v>
      </c>
      <c r="J11" s="63" t="s">
        <v>48</v>
      </c>
      <c r="M11" s="87"/>
      <c r="N11" s="88"/>
      <c r="O11" s="2"/>
      <c r="P11" s="2"/>
      <c r="Q11" s="2"/>
      <c r="R11" s="2"/>
      <c r="S11" s="137" t="s">
        <v>75</v>
      </c>
      <c r="T11" s="137"/>
      <c r="U11" s="3"/>
      <c r="Y11" s="76"/>
      <c r="Z11" s="76"/>
    </row>
    <row r="12" spans="2:26" ht="14.4" customHeight="1" x14ac:dyDescent="0.3">
      <c r="B12" s="52">
        <v>1</v>
      </c>
      <c r="C12" s="24">
        <f>K3</f>
        <v>1350</v>
      </c>
      <c r="D12" s="24">
        <v>70</v>
      </c>
      <c r="E12" s="24">
        <v>11</v>
      </c>
      <c r="F12" s="24">
        <v>8</v>
      </c>
      <c r="G12" s="49">
        <f>SQRT(2*D12*C12/E12)</f>
        <v>131.07943462579544</v>
      </c>
      <c r="H12" s="66">
        <f>D12*C12/G12</f>
        <v>720.93689044187499</v>
      </c>
      <c r="I12" s="66">
        <f>E12*G12</f>
        <v>1441.87378088375</v>
      </c>
      <c r="J12" s="67">
        <f>F12*G12</f>
        <v>1048.6354770063635</v>
      </c>
      <c r="M12" s="87"/>
      <c r="N12" s="88"/>
      <c r="O12" s="73">
        <f>J17</f>
        <v>5406.4988156930403</v>
      </c>
      <c r="P12" s="4" t="s">
        <v>19</v>
      </c>
      <c r="Q12" s="4">
        <f>I3</f>
        <v>6000</v>
      </c>
      <c r="R12" s="2"/>
      <c r="S12" s="137"/>
      <c r="T12" s="137"/>
      <c r="U12" s="74"/>
      <c r="X12" s="75"/>
      <c r="Y12" s="76"/>
      <c r="Z12" s="76"/>
    </row>
    <row r="13" spans="2:26" x14ac:dyDescent="0.3">
      <c r="B13" s="52">
        <v>2</v>
      </c>
      <c r="C13" s="24">
        <f>L3</f>
        <v>1210</v>
      </c>
      <c r="D13" s="24">
        <v>65</v>
      </c>
      <c r="E13" s="24">
        <v>9</v>
      </c>
      <c r="F13" s="24">
        <v>9</v>
      </c>
      <c r="G13" s="49">
        <f t="shared" ref="G13:G16" si="0">SQRT(2*D13*C13/E13)</f>
        <v>132.20354676701294</v>
      </c>
      <c r="H13" s="66">
        <f t="shared" ref="H13:H16" si="1">D13*C13/G13</f>
        <v>594.91596045155825</v>
      </c>
      <c r="I13" s="66">
        <f t="shared" ref="I13:I16" si="2">E13*G13</f>
        <v>1189.8319209031165</v>
      </c>
      <c r="J13" s="67">
        <f t="shared" ref="J13:J16" si="3">F13*G13</f>
        <v>1189.8319209031165</v>
      </c>
      <c r="M13" s="87"/>
      <c r="N13" s="88"/>
      <c r="O13" s="2"/>
      <c r="P13" s="2"/>
      <c r="Q13" s="2"/>
      <c r="R13" s="2"/>
      <c r="S13" s="137"/>
      <c r="T13" s="137"/>
      <c r="U13" s="3"/>
      <c r="X13" s="75"/>
      <c r="Y13" s="76"/>
      <c r="Z13" s="76"/>
    </row>
    <row r="14" spans="2:26" ht="16.8" x14ac:dyDescent="0.35">
      <c r="B14" s="52">
        <v>3</v>
      </c>
      <c r="C14" s="24">
        <f>M3</f>
        <v>1150</v>
      </c>
      <c r="D14" s="24">
        <v>80</v>
      </c>
      <c r="E14" s="24">
        <v>3</v>
      </c>
      <c r="F14" s="24">
        <v>4</v>
      </c>
      <c r="G14" s="49">
        <f t="shared" si="0"/>
        <v>247.65567494675614</v>
      </c>
      <c r="H14" s="66">
        <f t="shared" si="1"/>
        <v>371.48351242013422</v>
      </c>
      <c r="I14" s="66">
        <f t="shared" si="2"/>
        <v>742.96702484026844</v>
      </c>
      <c r="J14" s="67">
        <f t="shared" si="3"/>
        <v>990.62269978702454</v>
      </c>
      <c r="M14" s="53" t="s">
        <v>44</v>
      </c>
      <c r="N14" s="64" t="s">
        <v>34</v>
      </c>
      <c r="O14" s="64" t="s">
        <v>36</v>
      </c>
      <c r="P14" s="64" t="s">
        <v>38</v>
      </c>
      <c r="Q14" s="64" t="s">
        <v>40</v>
      </c>
      <c r="R14" s="65" t="s">
        <v>45</v>
      </c>
      <c r="S14" s="62" t="s">
        <v>46</v>
      </c>
      <c r="T14" s="62" t="s">
        <v>47</v>
      </c>
      <c r="U14" s="63" t="s">
        <v>48</v>
      </c>
      <c r="X14" s="75"/>
      <c r="Y14" s="76"/>
      <c r="Z14" s="76"/>
    </row>
    <row r="15" spans="2:26" x14ac:dyDescent="0.3">
      <c r="B15" s="52">
        <v>4</v>
      </c>
      <c r="C15" s="24">
        <f>N3</f>
        <v>1300</v>
      </c>
      <c r="D15" s="24">
        <v>77</v>
      </c>
      <c r="E15" s="24">
        <v>7</v>
      </c>
      <c r="F15" s="24">
        <v>6</v>
      </c>
      <c r="G15" s="49">
        <f t="shared" si="0"/>
        <v>169.11534525287763</v>
      </c>
      <c r="H15" s="66">
        <f t="shared" si="1"/>
        <v>591.9037083850717</v>
      </c>
      <c r="I15" s="66">
        <f t="shared" si="2"/>
        <v>1183.8074167701434</v>
      </c>
      <c r="J15" s="67">
        <f t="shared" si="3"/>
        <v>1014.6920715172657</v>
      </c>
      <c r="M15" s="52">
        <v>1</v>
      </c>
      <c r="N15" s="24">
        <f>C12</f>
        <v>1350</v>
      </c>
      <c r="O15" s="24">
        <f>D12</f>
        <v>70</v>
      </c>
      <c r="P15" s="24">
        <f>E12</f>
        <v>11</v>
      </c>
      <c r="Q15" s="24">
        <f>F12</f>
        <v>8</v>
      </c>
      <c r="R15" s="49">
        <v>131.07931763901937</v>
      </c>
      <c r="S15" s="66">
        <f>O15*N15/R15</f>
        <v>720.93753386971764</v>
      </c>
      <c r="T15" s="66">
        <f>P15*R15</f>
        <v>1441.8724940292129</v>
      </c>
      <c r="U15" s="67">
        <f>Q15*R15</f>
        <v>1048.6345411121549</v>
      </c>
      <c r="X15" s="75"/>
      <c r="Y15" s="76"/>
      <c r="Z15" s="76"/>
    </row>
    <row r="16" spans="2:26" x14ac:dyDescent="0.3">
      <c r="B16" s="52">
        <v>5</v>
      </c>
      <c r="C16" s="24">
        <f>O3</f>
        <v>890</v>
      </c>
      <c r="D16" s="24">
        <v>93</v>
      </c>
      <c r="E16" s="24">
        <v>6</v>
      </c>
      <c r="F16" s="24">
        <v>7</v>
      </c>
      <c r="G16" s="49">
        <f t="shared" si="0"/>
        <v>166.10237806846715</v>
      </c>
      <c r="H16" s="66">
        <f t="shared" si="1"/>
        <v>498.3071342054015</v>
      </c>
      <c r="I16" s="66">
        <f t="shared" si="2"/>
        <v>996.61426841080288</v>
      </c>
      <c r="J16" s="67">
        <f t="shared" si="3"/>
        <v>1162.7166464792699</v>
      </c>
      <c r="M16" s="52">
        <v>2</v>
      </c>
      <c r="N16" s="24">
        <f t="shared" ref="N16:N19" si="4">C13</f>
        <v>1210</v>
      </c>
      <c r="O16" s="24">
        <f t="shared" ref="O16:Q16" si="5">D13</f>
        <v>65</v>
      </c>
      <c r="P16" s="24">
        <f t="shared" si="5"/>
        <v>9</v>
      </c>
      <c r="Q16" s="24">
        <f t="shared" si="5"/>
        <v>9</v>
      </c>
      <c r="R16" s="49">
        <v>132.20361619995117</v>
      </c>
      <c r="S16" s="66">
        <f t="shared" ref="S16:S19" si="6">O16*N16/R16</f>
        <v>594.91564800350034</v>
      </c>
      <c r="T16" s="66">
        <f t="shared" ref="T16:T19" si="7">P16*R16</f>
        <v>1189.8325457995606</v>
      </c>
      <c r="U16" s="67">
        <f t="shared" ref="U16:U19" si="8">Q16*R16</f>
        <v>1189.8325457995606</v>
      </c>
      <c r="Y16" s="76"/>
      <c r="Z16" s="76"/>
    </row>
    <row r="17" spans="2:25" ht="15" thickBot="1" x14ac:dyDescent="0.35">
      <c r="B17" s="71" t="s">
        <v>51</v>
      </c>
      <c r="C17" s="72">
        <f>SUM(H17+0.5*I17)</f>
        <v>5555.0944118080815</v>
      </c>
      <c r="D17" s="130"/>
      <c r="E17" s="130"/>
      <c r="F17" s="130"/>
      <c r="G17" s="68" t="s">
        <v>49</v>
      </c>
      <c r="H17" s="69">
        <f>SUM(H12:H16)</f>
        <v>2777.5472059040408</v>
      </c>
      <c r="I17" s="69">
        <f t="shared" ref="I17:J17" si="9">SUM(I12:I16)</f>
        <v>5555.0944118080815</v>
      </c>
      <c r="J17" s="70">
        <f t="shared" si="9"/>
        <v>5406.4988156930403</v>
      </c>
      <c r="M17" s="52">
        <v>3</v>
      </c>
      <c r="N17" s="24">
        <f t="shared" si="4"/>
        <v>1150</v>
      </c>
      <c r="O17" s="24">
        <f t="shared" ref="O17:Q17" si="10">D14</f>
        <v>80</v>
      </c>
      <c r="P17" s="24">
        <f t="shared" si="10"/>
        <v>3</v>
      </c>
      <c r="Q17" s="24">
        <f t="shared" si="10"/>
        <v>4</v>
      </c>
      <c r="R17" s="49">
        <v>247.65560392077873</v>
      </c>
      <c r="S17" s="66">
        <f t="shared" si="6"/>
        <v>371.48361895913087</v>
      </c>
      <c r="T17" s="66">
        <f t="shared" si="7"/>
        <v>742.96681176233619</v>
      </c>
      <c r="U17" s="67">
        <f t="shared" si="8"/>
        <v>990.62241568311492</v>
      </c>
    </row>
    <row r="18" spans="2:25" x14ac:dyDescent="0.3">
      <c r="M18" s="52">
        <v>4</v>
      </c>
      <c r="N18" s="24">
        <f t="shared" si="4"/>
        <v>1300</v>
      </c>
      <c r="O18" s="24">
        <f t="shared" ref="O18:Q18" si="11">D15</f>
        <v>77</v>
      </c>
      <c r="P18" s="24">
        <f t="shared" si="11"/>
        <v>7</v>
      </c>
      <c r="Q18" s="24">
        <f t="shared" si="11"/>
        <v>6</v>
      </c>
      <c r="R18" s="49">
        <v>169.11535418317229</v>
      </c>
      <c r="S18" s="66">
        <f t="shared" si="6"/>
        <v>591.90367712904208</v>
      </c>
      <c r="T18" s="66">
        <f t="shared" si="7"/>
        <v>1183.807479282206</v>
      </c>
      <c r="U18" s="67">
        <f t="shared" si="8"/>
        <v>1014.6921250990338</v>
      </c>
      <c r="Y18" s="11"/>
    </row>
    <row r="19" spans="2:25" ht="14.4" customHeight="1" x14ac:dyDescent="0.3">
      <c r="M19" s="52">
        <v>5</v>
      </c>
      <c r="N19" s="24">
        <f t="shared" si="4"/>
        <v>890</v>
      </c>
      <c r="O19" s="24">
        <f t="shared" ref="O19:Q19" si="12">D16</f>
        <v>93</v>
      </c>
      <c r="P19" s="24">
        <f t="shared" si="12"/>
        <v>6</v>
      </c>
      <c r="Q19" s="24">
        <f t="shared" si="12"/>
        <v>7</v>
      </c>
      <c r="R19" s="49">
        <v>166.1023357197476</v>
      </c>
      <c r="S19" s="66">
        <f t="shared" si="6"/>
        <v>498.30726125159254</v>
      </c>
      <c r="T19" s="66">
        <f t="shared" si="7"/>
        <v>996.6140143184856</v>
      </c>
      <c r="U19" s="67">
        <f t="shared" si="8"/>
        <v>1162.7163500382333</v>
      </c>
    </row>
    <row r="20" spans="2:25" ht="15" thickBot="1" x14ac:dyDescent="0.35">
      <c r="M20" s="71" t="s">
        <v>51</v>
      </c>
      <c r="N20" s="72">
        <f>SUM(S20+0.5*T20)</f>
        <v>5555.0944118088846</v>
      </c>
      <c r="O20" s="130"/>
      <c r="P20" s="130"/>
      <c r="Q20" s="130"/>
      <c r="R20" s="68" t="s">
        <v>49</v>
      </c>
      <c r="S20" s="69">
        <f>SUM(S15:S19)</f>
        <v>2777.5477392129833</v>
      </c>
      <c r="T20" s="69">
        <f t="shared" ref="T20:U20" si="13">SUM(T15:T19)</f>
        <v>5555.0933451918017</v>
      </c>
      <c r="U20" s="70">
        <f t="shared" si="13"/>
        <v>5406.4979777320968</v>
      </c>
    </row>
  </sheetData>
  <mergeCells count="12">
    <mergeCell ref="D17:F17"/>
    <mergeCell ref="B9:J10"/>
    <mergeCell ref="O20:Q20"/>
    <mergeCell ref="M9:U10"/>
    <mergeCell ref="M11:N13"/>
    <mergeCell ref="S11:T13"/>
    <mergeCell ref="I3:I6"/>
    <mergeCell ref="C2:G2"/>
    <mergeCell ref="C3:G3"/>
    <mergeCell ref="C4:G4"/>
    <mergeCell ref="C5:G5"/>
    <mergeCell ref="C6:G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6895-05C2-4E74-9695-411619BF0876}">
  <dimension ref="B2:C9"/>
  <sheetViews>
    <sheetView workbookViewId="0">
      <selection activeCell="B11" sqref="B11"/>
    </sheetView>
  </sheetViews>
  <sheetFormatPr defaultRowHeight="14.4" x14ac:dyDescent="0.3"/>
  <sheetData>
    <row r="2" spans="2:3" x14ac:dyDescent="0.3">
      <c r="B2" t="s">
        <v>51</v>
      </c>
      <c r="C2" s="81" t="s">
        <v>77</v>
      </c>
    </row>
    <row r="4" spans="2:3" x14ac:dyDescent="0.3">
      <c r="B4" t="s">
        <v>76</v>
      </c>
      <c r="C4" t="s">
        <v>78</v>
      </c>
    </row>
    <row r="7" spans="2:3" x14ac:dyDescent="0.3">
      <c r="B7" t="s">
        <v>79</v>
      </c>
    </row>
    <row r="9" spans="2:3" x14ac:dyDescent="0.3">
      <c r="B9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</vt:lpstr>
      <vt:lpstr>2d</vt:lpstr>
      <vt:lpstr>Gausse-Geizel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masha</dc:creator>
  <cp:lastModifiedBy>Angelina</cp:lastModifiedBy>
  <cp:lastPrinted>2019-11-26T18:23:40Z</cp:lastPrinted>
  <dcterms:created xsi:type="dcterms:W3CDTF">2019-11-25T22:33:39Z</dcterms:created>
  <dcterms:modified xsi:type="dcterms:W3CDTF">2019-12-16T11:45:57Z</dcterms:modified>
</cp:coreProperties>
</file>