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6FB7890C-8897-4BB2-BEF8-D272F80164B9}" xr6:coauthVersionLast="47" xr6:coauthVersionMax="47" xr10:uidLastSave="{00000000-0000-0000-0000-000000000000}"/>
  <bookViews>
    <workbookView xWindow="2955" yWindow="2250" windowWidth="24465" windowHeight="12840" activeTab="2" xr2:uid="{2E3C16DE-9D3A-4D0A-A6E8-3930E9DD9FCC}"/>
  </bookViews>
  <sheets>
    <sheet name="TrinomialAmerican" sheetId="5" r:id="rId1"/>
    <sheet name="BinomialAmerican" sheetId="2" r:id="rId2"/>
    <sheet name="Steps" sheetId="3" r:id="rId3"/>
    <sheet name="BinomialExample" sheetId="1" r:id="rId4"/>
    <sheet name="TrinomialExampl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3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J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J62" i="3"/>
  <c r="G63" i="3"/>
  <c r="H63" i="3"/>
  <c r="I63" i="3"/>
  <c r="J63" i="3"/>
  <c r="G64" i="3"/>
  <c r="H64" i="3"/>
  <c r="I64" i="3"/>
  <c r="J64" i="3"/>
  <c r="G65" i="3"/>
  <c r="H65" i="3"/>
  <c r="I65" i="3"/>
  <c r="J65" i="3"/>
  <c r="G66" i="3"/>
  <c r="H66" i="3"/>
  <c r="I66" i="3"/>
  <c r="J66" i="3"/>
  <c r="G67" i="3"/>
  <c r="H67" i="3"/>
  <c r="I67" i="3"/>
  <c r="J67" i="3"/>
  <c r="G68" i="3"/>
  <c r="H68" i="3"/>
  <c r="I68" i="3"/>
  <c r="J68" i="3"/>
  <c r="G69" i="3"/>
  <c r="H69" i="3"/>
  <c r="I69" i="3"/>
  <c r="J69" i="3"/>
  <c r="G70" i="3"/>
  <c r="H70" i="3"/>
  <c r="I70" i="3"/>
  <c r="J70" i="3"/>
  <c r="G71" i="3"/>
  <c r="H71" i="3"/>
  <c r="I71" i="3"/>
  <c r="J71" i="3"/>
  <c r="G72" i="3"/>
  <c r="H72" i="3"/>
  <c r="I72" i="3"/>
  <c r="J72" i="3"/>
  <c r="G73" i="3"/>
  <c r="H73" i="3"/>
  <c r="I73" i="3"/>
  <c r="J73" i="3"/>
  <c r="G74" i="3"/>
  <c r="H74" i="3"/>
  <c r="I74" i="3"/>
  <c r="J74" i="3"/>
  <c r="G75" i="3"/>
  <c r="H75" i="3"/>
  <c r="I75" i="3"/>
  <c r="J75" i="3"/>
  <c r="G76" i="3"/>
  <c r="H76" i="3"/>
  <c r="I76" i="3"/>
  <c r="J76" i="3"/>
  <c r="G77" i="3"/>
  <c r="H77" i="3"/>
  <c r="I77" i="3"/>
  <c r="J77" i="3"/>
  <c r="G78" i="3"/>
  <c r="H78" i="3"/>
  <c r="I78" i="3"/>
  <c r="J78" i="3"/>
  <c r="G79" i="3"/>
  <c r="H79" i="3"/>
  <c r="I79" i="3"/>
  <c r="J79" i="3"/>
  <c r="G80" i="3"/>
  <c r="H80" i="3"/>
  <c r="I80" i="3"/>
  <c r="J80" i="3"/>
  <c r="G81" i="3"/>
  <c r="H81" i="3"/>
  <c r="I81" i="3"/>
  <c r="J81" i="3"/>
  <c r="G82" i="3"/>
  <c r="H82" i="3"/>
  <c r="I82" i="3"/>
  <c r="J82" i="3"/>
  <c r="G83" i="3"/>
  <c r="H83" i="3"/>
  <c r="I83" i="3"/>
  <c r="J83" i="3"/>
  <c r="G84" i="3"/>
  <c r="H84" i="3"/>
  <c r="I84" i="3"/>
  <c r="J84" i="3"/>
  <c r="G85" i="3"/>
  <c r="H85" i="3"/>
  <c r="I85" i="3"/>
  <c r="J85" i="3"/>
  <c r="O85" i="3" s="1"/>
  <c r="G86" i="3"/>
  <c r="H86" i="3"/>
  <c r="I86" i="3"/>
  <c r="J86" i="3"/>
  <c r="O86" i="3" s="1"/>
  <c r="G87" i="3"/>
  <c r="H87" i="3"/>
  <c r="I87" i="3"/>
  <c r="J87" i="3"/>
  <c r="O87" i="3" s="1"/>
  <c r="G88" i="3"/>
  <c r="H88" i="3"/>
  <c r="I88" i="3"/>
  <c r="J88" i="3"/>
  <c r="O88" i="3" s="1"/>
  <c r="G89" i="3"/>
  <c r="H89" i="3"/>
  <c r="I89" i="3"/>
  <c r="N89" i="3" s="1"/>
  <c r="J89" i="3"/>
  <c r="O89" i="3" s="1"/>
  <c r="G90" i="3"/>
  <c r="H90" i="3"/>
  <c r="I90" i="3"/>
  <c r="N90" i="3" s="1"/>
  <c r="J90" i="3"/>
  <c r="O90" i="3" s="1"/>
  <c r="G91" i="3"/>
  <c r="H91" i="3"/>
  <c r="I91" i="3"/>
  <c r="N91" i="3" s="1"/>
  <c r="J91" i="3"/>
  <c r="O91" i="3" s="1"/>
  <c r="G92" i="3"/>
  <c r="H92" i="3"/>
  <c r="I92" i="3"/>
  <c r="N92" i="3" s="1"/>
  <c r="J92" i="3"/>
  <c r="O92" i="3" s="1"/>
  <c r="G93" i="3"/>
  <c r="H93" i="3"/>
  <c r="I93" i="3"/>
  <c r="N93" i="3" s="1"/>
  <c r="J93" i="3"/>
  <c r="O93" i="3" s="1"/>
  <c r="G94" i="3"/>
  <c r="H94" i="3"/>
  <c r="I94" i="3"/>
  <c r="N94" i="3" s="1"/>
  <c r="J94" i="3"/>
  <c r="O94" i="3" s="1"/>
  <c r="G95" i="3"/>
  <c r="H95" i="3"/>
  <c r="I95" i="3"/>
  <c r="N95" i="3" s="1"/>
  <c r="J95" i="3"/>
  <c r="O95" i="3" s="1"/>
  <c r="G96" i="3"/>
  <c r="H96" i="3"/>
  <c r="I96" i="3"/>
  <c r="N96" i="3" s="1"/>
  <c r="J96" i="3"/>
  <c r="O96" i="3" s="1"/>
  <c r="G97" i="3"/>
  <c r="H97" i="3"/>
  <c r="M97" i="3" s="1"/>
  <c r="I97" i="3"/>
  <c r="N97" i="3" s="1"/>
  <c r="J97" i="3"/>
  <c r="O97" i="3" s="1"/>
  <c r="G98" i="3"/>
  <c r="H98" i="3"/>
  <c r="M98" i="3" s="1"/>
  <c r="I98" i="3"/>
  <c r="N98" i="3" s="1"/>
  <c r="J98" i="3"/>
  <c r="O98" i="3" s="1"/>
  <c r="G99" i="3"/>
  <c r="H99" i="3"/>
  <c r="M99" i="3" s="1"/>
  <c r="I99" i="3"/>
  <c r="N99" i="3" s="1"/>
  <c r="J99" i="3"/>
  <c r="O99" i="3" s="1"/>
  <c r="G100" i="3"/>
  <c r="H100" i="3"/>
  <c r="M100" i="3" s="1"/>
  <c r="I100" i="3"/>
  <c r="N100" i="3" s="1"/>
  <c r="J100" i="3"/>
  <c r="O100" i="3" s="1"/>
  <c r="G101" i="3"/>
  <c r="H101" i="3"/>
  <c r="M101" i="3" s="1"/>
  <c r="I101" i="3"/>
  <c r="N101" i="3" s="1"/>
  <c r="J101" i="3"/>
  <c r="O101" i="3" s="1"/>
  <c r="G102" i="3"/>
  <c r="L102" i="3" s="1"/>
  <c r="H102" i="3"/>
  <c r="M102" i="3" s="1"/>
  <c r="I102" i="3"/>
  <c r="N102" i="3" s="1"/>
  <c r="J102" i="3"/>
  <c r="O102" i="3" s="1"/>
  <c r="H52" i="3"/>
  <c r="I52" i="3"/>
  <c r="J52" i="3"/>
  <c r="C20" i="3"/>
  <c r="C19" i="3"/>
  <c r="I8" i="3"/>
  <c r="C16" i="3"/>
  <c r="C15" i="3"/>
  <c r="J4" i="3"/>
  <c r="J5" i="3"/>
  <c r="J6" i="3"/>
  <c r="J7" i="3"/>
  <c r="J8" i="3"/>
  <c r="J3" i="3"/>
  <c r="I4" i="3"/>
  <c r="I5" i="3"/>
  <c r="I6" i="3"/>
  <c r="I7" i="3"/>
  <c r="I3" i="3"/>
  <c r="X11" i="5"/>
  <c r="W11" i="5"/>
  <c r="M11" i="5"/>
  <c r="L11" i="5"/>
  <c r="K11" i="5"/>
  <c r="J11" i="5"/>
  <c r="I11" i="5"/>
  <c r="H11" i="5"/>
  <c r="C11" i="5"/>
  <c r="X10" i="5"/>
  <c r="W10" i="5"/>
  <c r="M10" i="5"/>
  <c r="L10" i="5"/>
  <c r="K10" i="5"/>
  <c r="J10" i="5"/>
  <c r="I10" i="5"/>
  <c r="H10" i="5"/>
  <c r="X9" i="5"/>
  <c r="W9" i="5"/>
  <c r="M9" i="5"/>
  <c r="L9" i="5"/>
  <c r="K9" i="5"/>
  <c r="J9" i="5"/>
  <c r="I9" i="5"/>
  <c r="H9" i="5"/>
  <c r="X8" i="5"/>
  <c r="W8" i="5"/>
  <c r="M8" i="5"/>
  <c r="L8" i="5"/>
  <c r="K8" i="5"/>
  <c r="J8" i="5"/>
  <c r="I8" i="5"/>
  <c r="H8" i="5"/>
  <c r="X7" i="5"/>
  <c r="W7" i="5"/>
  <c r="M7" i="5"/>
  <c r="L7" i="5"/>
  <c r="K7" i="5"/>
  <c r="J7" i="5"/>
  <c r="I7" i="5"/>
  <c r="H7" i="5"/>
  <c r="X6" i="5"/>
  <c r="W6" i="5"/>
  <c r="M6" i="5"/>
  <c r="L6" i="5"/>
  <c r="K6" i="5"/>
  <c r="J6" i="5"/>
  <c r="I6" i="5"/>
  <c r="H6" i="5"/>
  <c r="X5" i="5"/>
  <c r="W5" i="5"/>
  <c r="M5" i="5"/>
  <c r="L5" i="5"/>
  <c r="K5" i="5"/>
  <c r="J5" i="5"/>
  <c r="I5" i="5"/>
  <c r="H5" i="5"/>
  <c r="X4" i="5"/>
  <c r="W4" i="5"/>
  <c r="U4" i="5"/>
  <c r="T4" i="5"/>
  <c r="R4" i="5"/>
  <c r="Q4" i="5"/>
  <c r="N4" i="5"/>
  <c r="O4" i="5" s="1"/>
  <c r="B17" i="1" a="1"/>
  <c r="B17" i="1" s="1"/>
  <c r="E5" i="1"/>
  <c r="E6" i="1" s="1"/>
  <c r="B16" i="1"/>
  <c r="E7" i="1"/>
  <c r="F7" i="1" s="1"/>
  <c r="B19" i="4" a="1"/>
  <c r="B19" i="4" s="1"/>
  <c r="C11" i="4"/>
  <c r="E10" i="4"/>
  <c r="D10" i="4"/>
  <c r="E9" i="4" s="1"/>
  <c r="F8" i="4" s="1"/>
  <c r="F9" i="4"/>
  <c r="E5" i="4"/>
  <c r="E4" i="4"/>
  <c r="D13" i="4" s="1"/>
  <c r="E14" i="4" s="1"/>
  <c r="F15" i="4" s="1"/>
  <c r="B23" i="1"/>
  <c r="W4" i="2"/>
  <c r="G5" i="3"/>
  <c r="C11" i="3"/>
  <c r="H4" i="3"/>
  <c r="H5" i="3"/>
  <c r="H6" i="3"/>
  <c r="H7" i="3"/>
  <c r="H8" i="3"/>
  <c r="H3" i="3"/>
  <c r="G6" i="3"/>
  <c r="G7" i="3"/>
  <c r="G8" i="3"/>
  <c r="C9" i="3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Z4" i="2"/>
  <c r="S4" i="2"/>
  <c r="T4" i="2" s="1"/>
  <c r="Y4" i="2"/>
  <c r="V4" i="2"/>
  <c r="M6" i="2"/>
  <c r="N6" i="2"/>
  <c r="O6" i="2"/>
  <c r="P6" i="2"/>
  <c r="Q6" i="2"/>
  <c r="R6" i="2"/>
  <c r="M7" i="2"/>
  <c r="N7" i="2"/>
  <c r="O7" i="2"/>
  <c r="P7" i="2"/>
  <c r="Q7" i="2"/>
  <c r="R7" i="2"/>
  <c r="M8" i="2"/>
  <c r="N8" i="2"/>
  <c r="O8" i="2"/>
  <c r="P8" i="2"/>
  <c r="Q8" i="2"/>
  <c r="R8" i="2"/>
  <c r="M9" i="2"/>
  <c r="N9" i="2"/>
  <c r="O9" i="2"/>
  <c r="P9" i="2"/>
  <c r="Q9" i="2"/>
  <c r="R9" i="2"/>
  <c r="M10" i="2"/>
  <c r="N10" i="2"/>
  <c r="O10" i="2"/>
  <c r="P10" i="2"/>
  <c r="Q10" i="2"/>
  <c r="R10" i="2"/>
  <c r="M11" i="2"/>
  <c r="N11" i="2"/>
  <c r="O11" i="2"/>
  <c r="P11" i="2"/>
  <c r="Q11" i="2"/>
  <c r="R11" i="2"/>
  <c r="R5" i="2"/>
  <c r="Q5" i="2"/>
  <c r="P5" i="2"/>
  <c r="O5" i="2"/>
  <c r="N5" i="2"/>
  <c r="M5" i="2"/>
  <c r="G5" i="2"/>
  <c r="I5" i="2"/>
  <c r="D14" i="2" s="1"/>
  <c r="J5" i="2"/>
  <c r="I6" i="2"/>
  <c r="D15" i="2" s="1"/>
  <c r="J6" i="2"/>
  <c r="I7" i="2"/>
  <c r="D16" i="2" s="1"/>
  <c r="J7" i="2"/>
  <c r="I8" i="2"/>
  <c r="D17" i="2" s="1"/>
  <c r="J8" i="2"/>
  <c r="I9" i="2"/>
  <c r="D18" i="2" s="1"/>
  <c r="J9" i="2"/>
  <c r="I10" i="2"/>
  <c r="D19" i="2" s="1"/>
  <c r="J10" i="2"/>
  <c r="C11" i="2"/>
  <c r="I11" i="2"/>
  <c r="D20" i="2" s="1"/>
  <c r="J11" i="2"/>
  <c r="I12" i="2"/>
  <c r="D21" i="2" s="1"/>
  <c r="J12" i="2"/>
  <c r="I13" i="2"/>
  <c r="D22" i="2" s="1"/>
  <c r="J13" i="2"/>
  <c r="I14" i="2"/>
  <c r="D23" i="2" s="1"/>
  <c r="J14" i="2"/>
  <c r="I15" i="2"/>
  <c r="D24" i="2" s="1"/>
  <c r="J15" i="2"/>
  <c r="I16" i="2"/>
  <c r="D25" i="2" s="1"/>
  <c r="J16" i="2"/>
  <c r="I17" i="2"/>
  <c r="D26" i="2" s="1"/>
  <c r="J17" i="2"/>
  <c r="I18" i="2"/>
  <c r="D27" i="2" s="1"/>
  <c r="J18" i="2"/>
  <c r="I19" i="2"/>
  <c r="D28" i="2" s="1"/>
  <c r="J19" i="2"/>
  <c r="I20" i="2"/>
  <c r="D29" i="2" s="1"/>
  <c r="J20" i="2"/>
  <c r="I21" i="2"/>
  <c r="D30" i="2" s="1"/>
  <c r="J21" i="2"/>
  <c r="C12" i="1"/>
  <c r="D11" i="1" s="1"/>
  <c r="E10" i="1" s="1"/>
  <c r="F9" i="1" s="1"/>
  <c r="E4" i="1"/>
  <c r="C13" i="1" s="1"/>
  <c r="C23" i="1" s="1"/>
  <c r="AC4" i="2"/>
  <c r="AB4" i="2"/>
  <c r="AB9" i="2"/>
  <c r="AC11" i="2"/>
  <c r="AB7" i="2"/>
  <c r="AB6" i="2"/>
  <c r="AB8" i="2"/>
  <c r="AC5" i="2"/>
  <c r="AC10" i="2"/>
  <c r="AB11" i="2"/>
  <c r="AC6" i="2"/>
  <c r="AC8" i="2"/>
  <c r="AC9" i="2"/>
  <c r="AC7" i="2"/>
  <c r="AB5" i="2"/>
  <c r="AB10" i="2"/>
  <c r="O84" i="3" l="1"/>
  <c r="O76" i="3"/>
  <c r="O68" i="3"/>
  <c r="O60" i="3"/>
  <c r="N84" i="3"/>
  <c r="N76" i="3"/>
  <c r="N68" i="3"/>
  <c r="N60" i="3"/>
  <c r="M92" i="3"/>
  <c r="M84" i="3"/>
  <c r="M76" i="3"/>
  <c r="M68" i="3"/>
  <c r="M60" i="3"/>
  <c r="L100" i="3"/>
  <c r="L92" i="3"/>
  <c r="L84" i="3"/>
  <c r="L76" i="3"/>
  <c r="L68" i="3"/>
  <c r="L60" i="3"/>
  <c r="O83" i="3"/>
  <c r="O75" i="3"/>
  <c r="O67" i="3"/>
  <c r="O59" i="3"/>
  <c r="N83" i="3"/>
  <c r="N75" i="3"/>
  <c r="N67" i="3"/>
  <c r="N59" i="3"/>
  <c r="M91" i="3"/>
  <c r="M83" i="3"/>
  <c r="M75" i="3"/>
  <c r="M67" i="3"/>
  <c r="M59" i="3"/>
  <c r="L99" i="3"/>
  <c r="L91" i="3"/>
  <c r="L83" i="3"/>
  <c r="L75" i="3"/>
  <c r="L67" i="3"/>
  <c r="L59" i="3"/>
  <c r="O82" i="3"/>
  <c r="O74" i="3"/>
  <c r="O66" i="3"/>
  <c r="O58" i="3"/>
  <c r="N82" i="3"/>
  <c r="N74" i="3"/>
  <c r="N66" i="3"/>
  <c r="N58" i="3"/>
  <c r="M90" i="3"/>
  <c r="M82" i="3"/>
  <c r="M74" i="3"/>
  <c r="M66" i="3"/>
  <c r="M58" i="3"/>
  <c r="L98" i="3"/>
  <c r="L90" i="3"/>
  <c r="L82" i="3"/>
  <c r="L74" i="3"/>
  <c r="L66" i="3"/>
  <c r="L58" i="3"/>
  <c r="O81" i="3"/>
  <c r="O73" i="3"/>
  <c r="O65" i="3"/>
  <c r="O57" i="3"/>
  <c r="N81" i="3"/>
  <c r="N73" i="3"/>
  <c r="N65" i="3"/>
  <c r="N57" i="3"/>
  <c r="M89" i="3"/>
  <c r="M81" i="3"/>
  <c r="M73" i="3"/>
  <c r="M65" i="3"/>
  <c r="M57" i="3"/>
  <c r="L97" i="3"/>
  <c r="L89" i="3"/>
  <c r="L81" i="3"/>
  <c r="L73" i="3"/>
  <c r="L65" i="3"/>
  <c r="L57" i="3"/>
  <c r="O80" i="3"/>
  <c r="O72" i="3"/>
  <c r="O64" i="3"/>
  <c r="O56" i="3"/>
  <c r="N88" i="3"/>
  <c r="N80" i="3"/>
  <c r="N72" i="3"/>
  <c r="N64" i="3"/>
  <c r="N56" i="3"/>
  <c r="M96" i="3"/>
  <c r="M88" i="3"/>
  <c r="M80" i="3"/>
  <c r="M72" i="3"/>
  <c r="M64" i="3"/>
  <c r="M56" i="3"/>
  <c r="L96" i="3"/>
  <c r="L88" i="3"/>
  <c r="L80" i="3"/>
  <c r="L72" i="3"/>
  <c r="L64" i="3"/>
  <c r="L56" i="3"/>
  <c r="O79" i="3"/>
  <c r="O71" i="3"/>
  <c r="O63" i="3"/>
  <c r="O55" i="3"/>
  <c r="N87" i="3"/>
  <c r="N79" i="3"/>
  <c r="N71" i="3"/>
  <c r="N63" i="3"/>
  <c r="N55" i="3"/>
  <c r="M95" i="3"/>
  <c r="M87" i="3"/>
  <c r="M79" i="3"/>
  <c r="M71" i="3"/>
  <c r="M63" i="3"/>
  <c r="M55" i="3"/>
  <c r="L95" i="3"/>
  <c r="L87" i="3"/>
  <c r="L79" i="3"/>
  <c r="L71" i="3"/>
  <c r="L63" i="3"/>
  <c r="L55" i="3"/>
  <c r="O78" i="3"/>
  <c r="O70" i="3"/>
  <c r="O62" i="3"/>
  <c r="O54" i="3"/>
  <c r="N86" i="3"/>
  <c r="N78" i="3"/>
  <c r="N70" i="3"/>
  <c r="N62" i="3"/>
  <c r="N54" i="3"/>
  <c r="M94" i="3"/>
  <c r="M86" i="3"/>
  <c r="M78" i="3"/>
  <c r="M70" i="3"/>
  <c r="M62" i="3"/>
  <c r="M54" i="3"/>
  <c r="L94" i="3"/>
  <c r="L86" i="3"/>
  <c r="L78" i="3"/>
  <c r="L70" i="3"/>
  <c r="L62" i="3"/>
  <c r="L54" i="3"/>
  <c r="O77" i="3"/>
  <c r="O69" i="3"/>
  <c r="O61" i="3"/>
  <c r="O53" i="3"/>
  <c r="N85" i="3"/>
  <c r="N77" i="3"/>
  <c r="N69" i="3"/>
  <c r="N61" i="3"/>
  <c r="N53" i="3"/>
  <c r="M93" i="3"/>
  <c r="M85" i="3"/>
  <c r="M77" i="3"/>
  <c r="M69" i="3"/>
  <c r="M61" i="3"/>
  <c r="M53" i="3"/>
  <c r="D12" i="4"/>
  <c r="L101" i="3"/>
  <c r="L93" i="3"/>
  <c r="L85" i="3"/>
  <c r="L77" i="3"/>
  <c r="L69" i="3"/>
  <c r="L61" i="3"/>
  <c r="L53" i="3"/>
  <c r="N8" i="3"/>
  <c r="N6" i="3"/>
  <c r="L8" i="3"/>
  <c r="L6" i="3"/>
  <c r="L5" i="3"/>
  <c r="L7" i="3"/>
  <c r="L4" i="3"/>
  <c r="N3" i="3"/>
  <c r="N7" i="3"/>
  <c r="N5" i="3"/>
  <c r="N4" i="3"/>
  <c r="M7" i="3"/>
  <c r="M4" i="3"/>
  <c r="M6" i="3"/>
  <c r="M8" i="3"/>
  <c r="M5" i="3"/>
  <c r="O3" i="3"/>
  <c r="O8" i="3"/>
  <c r="O6" i="3"/>
  <c r="O5" i="3"/>
  <c r="O4" i="3"/>
  <c r="M3" i="3"/>
  <c r="L3" i="3"/>
  <c r="O7" i="3"/>
  <c r="E13" i="4"/>
  <c r="F14" i="4" s="1"/>
  <c r="G14" i="4" s="1"/>
  <c r="E12" i="4"/>
  <c r="F13" i="4" s="1"/>
  <c r="L10" i="1"/>
  <c r="C16" i="1"/>
  <c r="C13" i="4"/>
  <c r="C17" i="1" a="1"/>
  <c r="C17" i="1" s="1"/>
  <c r="R7" i="5"/>
  <c r="AA4" i="5"/>
  <c r="U5" i="5"/>
  <c r="AA5" i="5" s="1"/>
  <c r="Q11" i="5"/>
  <c r="Z4" i="5"/>
  <c r="T6" i="5"/>
  <c r="Z6" i="5" s="1"/>
  <c r="N6" i="5"/>
  <c r="O6" i="5" s="1"/>
  <c r="U7" i="5"/>
  <c r="AA7" i="5" s="1"/>
  <c r="R10" i="5"/>
  <c r="N11" i="5"/>
  <c r="O11" i="5" s="1"/>
  <c r="Q8" i="5"/>
  <c r="N8" i="5"/>
  <c r="O8" i="5" s="1"/>
  <c r="N5" i="5"/>
  <c r="O5" i="5" s="1"/>
  <c r="T9" i="5"/>
  <c r="Z9" i="5" s="1"/>
  <c r="N9" i="5"/>
  <c r="O9" i="5" s="1"/>
  <c r="N10" i="5"/>
  <c r="O10" i="5" s="1"/>
  <c r="Q10" i="5"/>
  <c r="R9" i="5"/>
  <c r="R8" i="5"/>
  <c r="T11" i="5"/>
  <c r="Z11" i="5" s="1"/>
  <c r="T10" i="5"/>
  <c r="Z10" i="5" s="1"/>
  <c r="U11" i="5"/>
  <c r="AA11" i="5" s="1"/>
  <c r="U8" i="5"/>
  <c r="AA8" i="5" s="1"/>
  <c r="Q9" i="5"/>
  <c r="T5" i="5"/>
  <c r="Z5" i="5" s="1"/>
  <c r="U10" i="5"/>
  <c r="AA10" i="5" s="1"/>
  <c r="N7" i="5"/>
  <c r="O7" i="5" s="1"/>
  <c r="R5" i="5"/>
  <c r="R11" i="5"/>
  <c r="T8" i="5"/>
  <c r="Z8" i="5" s="1"/>
  <c r="Q5" i="5"/>
  <c r="Q7" i="5"/>
  <c r="T7" i="5"/>
  <c r="Z7" i="5" s="1"/>
  <c r="U9" i="5"/>
  <c r="AA9" i="5" s="1"/>
  <c r="Q6" i="5"/>
  <c r="R6" i="5"/>
  <c r="U6" i="5"/>
  <c r="AA6" i="5" s="1"/>
  <c r="H8" i="4"/>
  <c r="L9" i="4"/>
  <c r="C22" i="1"/>
  <c r="D21" i="1"/>
  <c r="E20" i="1"/>
  <c r="F19" i="1"/>
  <c r="D12" i="1"/>
  <c r="D16" i="1" s="1"/>
  <c r="D13" i="1"/>
  <c r="D23" i="1" s="1"/>
  <c r="S10" i="2"/>
  <c r="T10" i="2" s="1"/>
  <c r="S7" i="2"/>
  <c r="T7" i="2" s="1"/>
  <c r="S6" i="2"/>
  <c r="T6" i="2" s="1"/>
  <c r="S9" i="2"/>
  <c r="T9" i="2" s="1"/>
  <c r="S8" i="2"/>
  <c r="T8" i="2" s="1"/>
  <c r="S11" i="2"/>
  <c r="T11" i="2" s="1"/>
  <c r="S5" i="2"/>
  <c r="T5" i="2" s="1"/>
  <c r="AE4" i="2"/>
  <c r="AF4" i="2"/>
  <c r="Y11" i="2"/>
  <c r="AE11" i="2" s="1"/>
  <c r="V5" i="2"/>
  <c r="Y6" i="2"/>
  <c r="AE6" i="2" s="1"/>
  <c r="Y8" i="2"/>
  <c r="AE8" i="2" s="1"/>
  <c r="Y7" i="2"/>
  <c r="AE7" i="2" s="1"/>
  <c r="Y9" i="2"/>
  <c r="AE9" i="2" s="1"/>
  <c r="Y10" i="2"/>
  <c r="AE10" i="2" s="1"/>
  <c r="Z11" i="2"/>
  <c r="AF11" i="2" s="1"/>
  <c r="Z10" i="2"/>
  <c r="AF10" i="2" s="1"/>
  <c r="Z9" i="2"/>
  <c r="AF9" i="2" s="1"/>
  <c r="Z8" i="2"/>
  <c r="AF8" i="2" s="1"/>
  <c r="Z7" i="2"/>
  <c r="AF7" i="2" s="1"/>
  <c r="Z6" i="2"/>
  <c r="AF6" i="2" s="1"/>
  <c r="Z5" i="2"/>
  <c r="AF5" i="2" s="1"/>
  <c r="Y5" i="2"/>
  <c r="AE5" i="2" s="1"/>
  <c r="V7" i="2"/>
  <c r="W9" i="2"/>
  <c r="V8" i="2"/>
  <c r="W6" i="2"/>
  <c r="W11" i="2"/>
  <c r="W10" i="2"/>
  <c r="W8" i="2"/>
  <c r="W7" i="2"/>
  <c r="V9" i="2"/>
  <c r="W5" i="2"/>
  <c r="V6" i="2"/>
  <c r="V11" i="2"/>
  <c r="V10" i="2"/>
  <c r="G13" i="4" l="1"/>
  <c r="I9" i="3"/>
  <c r="N9" i="3" s="1"/>
  <c r="H9" i="3"/>
  <c r="M9" i="3" s="1"/>
  <c r="G9" i="3"/>
  <c r="L9" i="3" s="1"/>
  <c r="J9" i="3"/>
  <c r="O9" i="3" s="1"/>
  <c r="C19" i="4" a="1"/>
  <c r="C19" i="4" s="1"/>
  <c r="D14" i="4"/>
  <c r="D17" i="1" a="1"/>
  <c r="D17" i="1" s="1"/>
  <c r="E11" i="4"/>
  <c r="E11" i="1"/>
  <c r="D22" i="1"/>
  <c r="E13" i="1"/>
  <c r="E23" i="1" s="1"/>
  <c r="E12" i="1"/>
  <c r="I10" i="3" l="1"/>
  <c r="N10" i="3" s="1"/>
  <c r="G10" i="3"/>
  <c r="L10" i="3" s="1"/>
  <c r="H10" i="3"/>
  <c r="M10" i="3" s="1"/>
  <c r="J10" i="3"/>
  <c r="O10" i="3" s="1"/>
  <c r="E16" i="1"/>
  <c r="F12" i="4"/>
  <c r="G12" i="4" s="1"/>
  <c r="E15" i="4"/>
  <c r="F16" i="4" s="1"/>
  <c r="G15" i="4" s="1"/>
  <c r="D19" i="4" a="1"/>
  <c r="D19" i="4" s="1"/>
  <c r="F10" i="4"/>
  <c r="F11" i="4"/>
  <c r="G11" i="4" s="1"/>
  <c r="F11" i="1"/>
  <c r="E22" i="1"/>
  <c r="F10" i="1"/>
  <c r="E21" i="1"/>
  <c r="F13" i="1"/>
  <c r="F23" i="1" s="1"/>
  <c r="F12" i="1"/>
  <c r="F22" i="1" s="1"/>
  <c r="G11" i="3" l="1"/>
  <c r="L11" i="3" s="1"/>
  <c r="I11" i="3"/>
  <c r="N11" i="3" s="1"/>
  <c r="H11" i="3"/>
  <c r="M11" i="3" s="1"/>
  <c r="J11" i="3"/>
  <c r="O11" i="3" s="1"/>
  <c r="F16" i="1"/>
  <c r="E19" i="4" a="1"/>
  <c r="E19" i="4" s="1"/>
  <c r="G10" i="4"/>
  <c r="F19" i="4" a="1"/>
  <c r="F19" i="4" s="1"/>
  <c r="G9" i="4"/>
  <c r="H10" i="4"/>
  <c r="H9" i="4"/>
  <c r="H11" i="4"/>
  <c r="F20" i="1"/>
  <c r="F21" i="1"/>
  <c r="G12" i="3" l="1"/>
  <c r="L12" i="3" s="1"/>
  <c r="I12" i="3"/>
  <c r="N12" i="3" s="1"/>
  <c r="H12" i="3"/>
  <c r="M12" i="3" s="1"/>
  <c r="J12" i="3"/>
  <c r="O12" i="3" s="1"/>
  <c r="G13" i="3" l="1"/>
  <c r="L13" i="3" s="1"/>
  <c r="I13" i="3"/>
  <c r="N13" i="3" s="1"/>
  <c r="H13" i="3"/>
  <c r="M13" i="3" s="1"/>
  <c r="J13" i="3"/>
  <c r="O13" i="3" s="1"/>
  <c r="G14" i="3" l="1"/>
  <c r="L14" i="3" s="1"/>
  <c r="I14" i="3"/>
  <c r="N14" i="3" s="1"/>
  <c r="J14" i="3"/>
  <c r="O14" i="3" s="1"/>
  <c r="H14" i="3"/>
  <c r="M14" i="3" s="1"/>
  <c r="G15" i="3" l="1"/>
  <c r="L15" i="3" s="1"/>
  <c r="I15" i="3"/>
  <c r="N15" i="3" s="1"/>
  <c r="H15" i="3"/>
  <c r="M15" i="3" s="1"/>
  <c r="J15" i="3"/>
  <c r="O15" i="3" s="1"/>
  <c r="H16" i="3" l="1"/>
  <c r="M16" i="3" s="1"/>
  <c r="G16" i="3"/>
  <c r="L16" i="3" s="1"/>
  <c r="J16" i="3"/>
  <c r="O16" i="3" s="1"/>
  <c r="I16" i="3"/>
  <c r="N16" i="3" s="1"/>
  <c r="G17" i="3" l="1"/>
  <c r="L17" i="3" s="1"/>
  <c r="H17" i="3"/>
  <c r="M17" i="3" s="1"/>
  <c r="J17" i="3"/>
  <c r="O17" i="3" s="1"/>
  <c r="I17" i="3"/>
  <c r="N17" i="3" s="1"/>
  <c r="J18" i="3" l="1"/>
  <c r="O18" i="3" s="1"/>
  <c r="H18" i="3"/>
  <c r="M18" i="3" s="1"/>
  <c r="G18" i="3"/>
  <c r="L18" i="3" s="1"/>
  <c r="I18" i="3"/>
  <c r="N18" i="3" s="1"/>
  <c r="J19" i="3" l="1"/>
  <c r="O19" i="3" s="1"/>
  <c r="H19" i="3"/>
  <c r="M19" i="3" s="1"/>
  <c r="G19" i="3"/>
  <c r="L19" i="3" s="1"/>
  <c r="I19" i="3"/>
  <c r="N19" i="3" s="1"/>
  <c r="H20" i="3" l="1"/>
  <c r="M20" i="3" s="1"/>
  <c r="J20" i="3"/>
  <c r="O20" i="3" s="1"/>
  <c r="G20" i="3"/>
  <c r="L20" i="3" s="1"/>
  <c r="I20" i="3"/>
  <c r="N20" i="3" s="1"/>
  <c r="G21" i="3" l="1"/>
  <c r="L21" i="3" s="1"/>
  <c r="H21" i="3"/>
  <c r="M21" i="3" s="1"/>
  <c r="J21" i="3"/>
  <c r="O21" i="3" s="1"/>
  <c r="I21" i="3"/>
  <c r="N21" i="3" s="1"/>
  <c r="G22" i="3" l="1"/>
  <c r="L22" i="3" s="1"/>
  <c r="J22" i="3"/>
  <c r="O22" i="3" s="1"/>
  <c r="H22" i="3"/>
  <c r="M22" i="3" s="1"/>
  <c r="I22" i="3"/>
  <c r="N22" i="3" s="1"/>
  <c r="H23" i="3" l="1"/>
  <c r="M23" i="3" s="1"/>
  <c r="J23" i="3"/>
  <c r="O23" i="3" s="1"/>
  <c r="G23" i="3"/>
  <c r="L23" i="3" s="1"/>
  <c r="I23" i="3"/>
  <c r="N23" i="3" s="1"/>
  <c r="G24" i="3" l="1"/>
  <c r="L24" i="3" s="1"/>
  <c r="H24" i="3"/>
  <c r="M24" i="3" s="1"/>
  <c r="J24" i="3"/>
  <c r="O24" i="3" s="1"/>
  <c r="I24" i="3"/>
  <c r="N24" i="3" s="1"/>
  <c r="H25" i="3" l="1"/>
  <c r="M25" i="3" s="1"/>
  <c r="G25" i="3"/>
  <c r="L25" i="3" s="1"/>
  <c r="J25" i="3"/>
  <c r="O25" i="3" s="1"/>
  <c r="I25" i="3"/>
  <c r="N25" i="3" s="1"/>
  <c r="G26" i="3" l="1"/>
  <c r="L26" i="3" s="1"/>
  <c r="H26" i="3"/>
  <c r="M26" i="3" s="1"/>
  <c r="J26" i="3"/>
  <c r="O26" i="3" s="1"/>
  <c r="I26" i="3"/>
  <c r="N26" i="3" s="1"/>
  <c r="G27" i="3" l="1"/>
  <c r="L27" i="3" s="1"/>
  <c r="H27" i="3"/>
  <c r="M27" i="3" s="1"/>
  <c r="J27" i="3"/>
  <c r="O27" i="3" s="1"/>
  <c r="I27" i="3"/>
  <c r="N27" i="3" s="1"/>
  <c r="J28" i="3" l="1"/>
  <c r="O28" i="3" s="1"/>
  <c r="G28" i="3"/>
  <c r="L28" i="3" s="1"/>
  <c r="H28" i="3"/>
  <c r="M28" i="3" s="1"/>
  <c r="I28" i="3"/>
  <c r="N28" i="3" s="1"/>
  <c r="J29" i="3" l="1"/>
  <c r="O29" i="3" s="1"/>
  <c r="G29" i="3"/>
  <c r="L29" i="3" s="1"/>
  <c r="H29" i="3"/>
  <c r="M29" i="3" s="1"/>
  <c r="I29" i="3"/>
  <c r="N29" i="3" s="1"/>
  <c r="J30" i="3" l="1"/>
  <c r="O30" i="3" s="1"/>
  <c r="G30" i="3"/>
  <c r="L30" i="3" s="1"/>
  <c r="H30" i="3"/>
  <c r="M30" i="3" s="1"/>
  <c r="I30" i="3"/>
  <c r="N30" i="3" s="1"/>
  <c r="J31" i="3" l="1"/>
  <c r="O31" i="3" s="1"/>
  <c r="G31" i="3"/>
  <c r="L31" i="3" s="1"/>
  <c r="H31" i="3"/>
  <c r="M31" i="3" s="1"/>
  <c r="I31" i="3"/>
  <c r="N31" i="3" s="1"/>
  <c r="J32" i="3" l="1"/>
  <c r="O32" i="3" s="1"/>
  <c r="H32" i="3"/>
  <c r="M32" i="3" s="1"/>
  <c r="G32" i="3"/>
  <c r="L32" i="3" s="1"/>
  <c r="I32" i="3"/>
  <c r="N32" i="3" s="1"/>
  <c r="J33" i="3" l="1"/>
  <c r="O33" i="3" s="1"/>
  <c r="G33" i="3"/>
  <c r="L33" i="3" s="1"/>
  <c r="H33" i="3"/>
  <c r="M33" i="3" s="1"/>
  <c r="I33" i="3"/>
  <c r="N33" i="3" s="1"/>
  <c r="J34" i="3" l="1"/>
  <c r="O34" i="3" s="1"/>
  <c r="H34" i="3"/>
  <c r="M34" i="3" s="1"/>
  <c r="G34" i="3"/>
  <c r="L34" i="3" s="1"/>
  <c r="I34" i="3"/>
  <c r="N34" i="3" s="1"/>
  <c r="H35" i="3" l="1"/>
  <c r="M35" i="3" s="1"/>
  <c r="J35" i="3"/>
  <c r="O35" i="3" s="1"/>
  <c r="G35" i="3"/>
  <c r="L35" i="3" s="1"/>
  <c r="I35" i="3"/>
  <c r="N35" i="3" s="1"/>
  <c r="H36" i="3" l="1"/>
  <c r="M36" i="3" s="1"/>
  <c r="I36" i="3"/>
  <c r="N36" i="3" s="1"/>
  <c r="J36" i="3"/>
  <c r="O36" i="3" s="1"/>
  <c r="G36" i="3"/>
  <c r="L36" i="3" s="1"/>
  <c r="J37" i="3" l="1"/>
  <c r="O37" i="3" s="1"/>
  <c r="H37" i="3"/>
  <c r="M37" i="3" s="1"/>
  <c r="I37" i="3"/>
  <c r="N37" i="3" s="1"/>
  <c r="G37" i="3"/>
  <c r="L37" i="3" s="1"/>
  <c r="H38" i="3" l="1"/>
  <c r="M38" i="3" s="1"/>
  <c r="J38" i="3"/>
  <c r="O38" i="3" s="1"/>
  <c r="G38" i="3"/>
  <c r="L38" i="3" s="1"/>
  <c r="I38" i="3"/>
  <c r="N38" i="3" s="1"/>
  <c r="J39" i="3" l="1"/>
  <c r="O39" i="3" s="1"/>
  <c r="G39" i="3"/>
  <c r="L39" i="3" s="1"/>
  <c r="H39" i="3"/>
  <c r="M39" i="3" s="1"/>
  <c r="I39" i="3"/>
  <c r="N39" i="3" s="1"/>
  <c r="I40" i="3" l="1"/>
  <c r="N40" i="3" s="1"/>
  <c r="J40" i="3"/>
  <c r="O40" i="3" s="1"/>
  <c r="G40" i="3"/>
  <c r="L40" i="3" s="1"/>
  <c r="H40" i="3"/>
  <c r="M40" i="3" s="1"/>
  <c r="I41" i="3" l="1"/>
  <c r="N41" i="3" s="1"/>
  <c r="J41" i="3"/>
  <c r="O41" i="3" s="1"/>
  <c r="G41" i="3"/>
  <c r="L41" i="3" s="1"/>
  <c r="H41" i="3"/>
  <c r="M41" i="3" s="1"/>
  <c r="I42" i="3" l="1"/>
  <c r="N42" i="3" s="1"/>
  <c r="G42" i="3"/>
  <c r="L42" i="3" s="1"/>
  <c r="H42" i="3"/>
  <c r="M42" i="3" s="1"/>
  <c r="J42" i="3"/>
  <c r="O42" i="3" s="1"/>
  <c r="H43" i="3" l="1"/>
  <c r="M43" i="3" s="1"/>
  <c r="I43" i="3"/>
  <c r="N43" i="3" s="1"/>
  <c r="G43" i="3"/>
  <c r="L43" i="3" s="1"/>
  <c r="J43" i="3"/>
  <c r="O43" i="3" s="1"/>
  <c r="G44" i="3" l="1"/>
  <c r="L44" i="3" s="1"/>
  <c r="H44" i="3"/>
  <c r="M44" i="3" s="1"/>
  <c r="I44" i="3"/>
  <c r="N44" i="3" s="1"/>
  <c r="J44" i="3"/>
  <c r="O44" i="3" s="1"/>
  <c r="G45" i="3" l="1"/>
  <c r="L45" i="3" s="1"/>
  <c r="H45" i="3"/>
  <c r="M45" i="3" s="1"/>
  <c r="I45" i="3"/>
  <c r="N45" i="3" s="1"/>
  <c r="J45" i="3"/>
  <c r="O45" i="3" s="1"/>
  <c r="G46" i="3" l="1"/>
  <c r="L46" i="3" s="1"/>
  <c r="H46" i="3"/>
  <c r="M46" i="3" s="1"/>
  <c r="I46" i="3"/>
  <c r="N46" i="3" s="1"/>
  <c r="J46" i="3"/>
  <c r="O46" i="3" s="1"/>
  <c r="G47" i="3" l="1"/>
  <c r="L47" i="3" s="1"/>
  <c r="H47" i="3"/>
  <c r="M47" i="3" s="1"/>
  <c r="I47" i="3"/>
  <c r="N47" i="3" s="1"/>
  <c r="J47" i="3"/>
  <c r="O47" i="3" s="1"/>
  <c r="I48" i="3" l="1"/>
  <c r="N48" i="3" s="1"/>
  <c r="J48" i="3"/>
  <c r="O48" i="3" s="1"/>
  <c r="G48" i="3"/>
  <c r="L48" i="3" s="1"/>
  <c r="H48" i="3"/>
  <c r="M48" i="3" s="1"/>
  <c r="G49" i="3" l="1"/>
  <c r="L49" i="3" s="1"/>
  <c r="H49" i="3"/>
  <c r="M49" i="3" s="1"/>
  <c r="I49" i="3"/>
  <c r="N49" i="3" s="1"/>
  <c r="J49" i="3"/>
  <c r="O49" i="3" s="1"/>
  <c r="G50" i="3" l="1"/>
  <c r="L50" i="3" s="1"/>
  <c r="H50" i="3"/>
  <c r="M50" i="3" s="1"/>
  <c r="I50" i="3"/>
  <c r="N50" i="3" s="1"/>
  <c r="J50" i="3"/>
  <c r="O50" i="3" s="1"/>
  <c r="G51" i="3" l="1"/>
  <c r="L51" i="3" s="1"/>
  <c r="H51" i="3"/>
  <c r="M51" i="3" s="1"/>
  <c r="I51" i="3"/>
  <c r="N51" i="3" s="1"/>
  <c r="J51" i="3"/>
  <c r="O51" i="3" s="1"/>
  <c r="G52" i="3" l="1"/>
  <c r="L52" i="3" s="1"/>
  <c r="M52" i="3"/>
  <c r="N52" i="3"/>
  <c r="O52" i="3"/>
</calcChain>
</file>

<file path=xl/sharedStrings.xml><?xml version="1.0" encoding="utf-8"?>
<sst xmlns="http://schemas.openxmlformats.org/spreadsheetml/2006/main" count="108" uniqueCount="35">
  <si>
    <t>up</t>
  </si>
  <si>
    <t>dn</t>
  </si>
  <si>
    <t>Prices</t>
  </si>
  <si>
    <t>Options</t>
  </si>
  <si>
    <t>cost of carry</t>
  </si>
  <si>
    <t>Call</t>
  </si>
  <si>
    <t>dividend</t>
  </si>
  <si>
    <t>rate</t>
  </si>
  <si>
    <t>sigma</t>
  </si>
  <si>
    <t>time</t>
  </si>
  <si>
    <t>strike</t>
  </si>
  <si>
    <t>Put</t>
  </si>
  <si>
    <t>spot</t>
  </si>
  <si>
    <t>Binomial</t>
  </si>
  <si>
    <t>Bjerksund Stensland (2002)</t>
  </si>
  <si>
    <t>Option Params</t>
  </si>
  <si>
    <t>Binomial American Option Greeks</t>
  </si>
  <si>
    <t>call</t>
  </si>
  <si>
    <t>put</t>
  </si>
  <si>
    <t>bjerksund</t>
  </si>
  <si>
    <t>Benchmark</t>
  </si>
  <si>
    <t>max dt</t>
  </si>
  <si>
    <t>min steps</t>
  </si>
  <si>
    <t>steps</t>
  </si>
  <si>
    <t>min_steps</t>
  </si>
  <si>
    <t>S</t>
  </si>
  <si>
    <t>p_up</t>
  </si>
  <si>
    <t>div</t>
  </si>
  <si>
    <t>step</t>
  </si>
  <si>
    <t>mean</t>
  </si>
  <si>
    <t>r</t>
  </si>
  <si>
    <t>q</t>
  </si>
  <si>
    <t>p_dn</t>
  </si>
  <si>
    <t>Trinomial</t>
  </si>
  <si>
    <t>Black-Sholes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</si>
</sst>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</cellStyleXfs>
  <cellXfs count="28">
    <xf numFmtId="0" fontId="0" fillId="0" borderId="0" xfId="0"/>
    <xf numFmtId="0" fontId="3" fillId="0" borderId="2" xfId="3" applyAlignment="1">
      <alignment horizontal="center"/>
    </xf>
    <xf numFmtId="164" fontId="0" fillId="0" borderId="0" xfId="1" applyNumberFormat="1" applyFont="1"/>
    <xf numFmtId="0" fontId="4" fillId="2" borderId="3" xfId="4"/>
    <xf numFmtId="164" fontId="4" fillId="2" borderId="4" xfId="1" applyNumberFormat="1" applyFont="1" applyFill="1" applyBorder="1"/>
    <xf numFmtId="164" fontId="4" fillId="2" borderId="3" xfId="1" applyNumberFormat="1" applyFont="1" applyFill="1" applyBorder="1"/>
    <xf numFmtId="0" fontId="3" fillId="0" borderId="2" xfId="3"/>
    <xf numFmtId="0" fontId="4" fillId="2" borderId="0" xfId="1" applyNumberFormat="1" applyFont="1" applyFill="1" applyBorder="1"/>
    <xf numFmtId="0" fontId="4" fillId="0" borderId="0" xfId="1" applyNumberFormat="1" applyFont="1" applyFill="1" applyBorder="1"/>
    <xf numFmtId="2" fontId="0" fillId="0" borderId="0" xfId="0" applyNumberFormat="1"/>
    <xf numFmtId="0" fontId="3" fillId="0" borderId="2" xfId="3" applyAlignment="1">
      <alignment horizontal="center"/>
    </xf>
    <xf numFmtId="0" fontId="0" fillId="3" borderId="0" xfId="0" applyFill="1"/>
    <xf numFmtId="165" fontId="0" fillId="0" borderId="0" xfId="0" applyNumberFormat="1"/>
    <xf numFmtId="165" fontId="0" fillId="3" borderId="0" xfId="0" applyNumberFormat="1" applyFill="1"/>
    <xf numFmtId="0" fontId="0" fillId="0" borderId="5" xfId="0" applyBorder="1"/>
    <xf numFmtId="0" fontId="0" fillId="0" borderId="6" xfId="0" applyBorder="1"/>
    <xf numFmtId="2" fontId="0" fillId="3" borderId="7" xfId="0" applyNumberFormat="1" applyFill="1" applyBorder="1"/>
    <xf numFmtId="0" fontId="0" fillId="0" borderId="8" xfId="0" applyBorder="1"/>
    <xf numFmtId="0" fontId="0" fillId="0" borderId="0" xfId="0" applyBorder="1"/>
    <xf numFmtId="0" fontId="0" fillId="3" borderId="0" xfId="0" applyFill="1" applyBorder="1"/>
    <xf numFmtId="2" fontId="0" fillId="0" borderId="9" xfId="0" applyNumberFormat="1" applyBorder="1"/>
    <xf numFmtId="2" fontId="0" fillId="3" borderId="9" xfId="0" applyNumberFormat="1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2" fontId="0" fillId="0" borderId="12" xfId="0" applyNumberFormat="1" applyBorder="1"/>
    <xf numFmtId="0" fontId="2" fillId="0" borderId="1" xfId="2" applyAlignment="1">
      <alignment horizontal="center"/>
    </xf>
    <xf numFmtId="0" fontId="3" fillId="0" borderId="2" xfId="3" applyAlignment="1">
      <alignment horizontal="center"/>
    </xf>
  </cellXfs>
  <cellStyles count="5">
    <cellStyle name="Heading 1" xfId="2" builtinId="16"/>
    <cellStyle name="Heading 3" xfId="3" builtinId="18"/>
    <cellStyle name="Input" xfId="4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212015164771067E-2"/>
          <c:y val="7.407407407407407E-2"/>
          <c:w val="0.86724348511162475"/>
          <c:h val="0.8416746864975212"/>
        </c:manualLayout>
      </c:layout>
      <c:scatterChart>
        <c:scatterStyle val="lineMarker"/>
        <c:varyColors val="0"/>
        <c:ser>
          <c:idx val="1"/>
          <c:order val="0"/>
          <c:tx>
            <c:strRef>
              <c:f>Steps!$L$1</c:f>
              <c:strCache>
                <c:ptCount val="1"/>
                <c:pt idx="0">
                  <c:v>Binomial</c:v>
                </c:pt>
              </c:strCache>
            </c:strRef>
          </c:tx>
          <c:marker>
            <c:symbol val="none"/>
          </c:marker>
          <c:xVal>
            <c:numRef>
              <c:f>Steps!$F$3:$F$440</c:f>
              <c:numCache>
                <c:formatCode>General</c:formatCode>
                <c:ptCount val="43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Steps!$L$3:$L$440</c:f>
              <c:numCache>
                <c:formatCode>General</c:formatCode>
                <c:ptCount val="438"/>
                <c:pt idx="0">
                  <c:v>-1.5042070845559863E-2</c:v>
                </c:pt>
                <c:pt idx="1">
                  <c:v>1.4544637378385517E-2</c:v>
                </c:pt>
                <c:pt idx="2">
                  <c:v>2.0517070162625828E-2</c:v>
                </c:pt>
                <c:pt idx="3">
                  <c:v>5.8018200884788484E-3</c:v>
                </c:pt>
                <c:pt idx="4">
                  <c:v>-1.233271153349591E-2</c:v>
                </c:pt>
                <c:pt idx="5">
                  <c:v>9.4896850617232076E-4</c:v>
                </c:pt>
                <c:pt idx="6">
                  <c:v>7.0691322247071753E-3</c:v>
                </c:pt>
                <c:pt idx="7">
                  <c:v>7.749638411610249E-3</c:v>
                </c:pt>
                <c:pt idx="8">
                  <c:v>5.386914395213438E-3</c:v>
                </c:pt>
                <c:pt idx="9">
                  <c:v>1.2885028789177966E-3</c:v>
                </c:pt>
                <c:pt idx="10">
                  <c:v>-3.794989622214473E-3</c:v>
                </c:pt>
                <c:pt idx="11">
                  <c:v>-2.7209347672894069E-3</c:v>
                </c:pt>
                <c:pt idx="12">
                  <c:v>1.1305494674118677E-3</c:v>
                </c:pt>
                <c:pt idx="13">
                  <c:v>3.2145368155340748E-3</c:v>
                </c:pt>
                <c:pt idx="14">
                  <c:v>3.9926768727944761E-3</c:v>
                </c:pt>
                <c:pt idx="15">
                  <c:v>3.79639095935147E-3</c:v>
                </c:pt>
                <c:pt idx="16">
                  <c:v>2.867811218834504E-3</c:v>
                </c:pt>
                <c:pt idx="17">
                  <c:v>1.3865131302353007E-3</c:v>
                </c:pt>
                <c:pt idx="18">
                  <c:v>-5.1258972118972679E-4</c:v>
                </c:pt>
                <c:pt idx="19">
                  <c:v>-2.7270025231977968E-3</c:v>
                </c:pt>
                <c:pt idx="20">
                  <c:v>-1.6925594660790466E-3</c:v>
                </c:pt>
                <c:pt idx="21">
                  <c:v>1.2377073285563256E-4</c:v>
                </c:pt>
                <c:pt idx="22">
                  <c:v>1.3488064595215121E-3</c:v>
                </c:pt>
                <c:pt idx="23">
                  <c:v>2.080625176326123E-3</c:v>
                </c:pt>
                <c:pt idx="24">
                  <c:v>2.3994949628942663E-3</c:v>
                </c:pt>
                <c:pt idx="25">
                  <c:v>2.371543793756814E-3</c:v>
                </c:pt>
                <c:pt idx="26">
                  <c:v>2.0515797646787348E-3</c:v>
                </c:pt>
                <c:pt idx="27">
                  <c:v>1.4852789944157507E-3</c:v>
                </c:pt>
                <c:pt idx="28">
                  <c:v>7.1089910760235853E-4</c:v>
                </c:pt>
                <c:pt idx="29">
                  <c:v>-2.3936840264582315E-4</c:v>
                </c:pt>
                <c:pt idx="30">
                  <c:v>-1.3383221727849559E-3</c:v>
                </c:pt>
                <c:pt idx="31">
                  <c:v>-1.7881389030804939E-3</c:v>
                </c:pt>
                <c:pt idx="32">
                  <c:v>-6.5679717413757999E-4</c:v>
                </c:pt>
                <c:pt idx="33">
                  <c:v>2.1302440672599232E-4</c:v>
                </c:pt>
                <c:pt idx="34">
                  <c:v>8.5120536682126158E-4</c:v>
                </c:pt>
                <c:pt idx="35">
                  <c:v>1.2838520479476756E-3</c:v>
                </c:pt>
                <c:pt idx="36">
                  <c:v>1.5338441780059497E-3</c:v>
                </c:pt>
                <c:pt idx="37">
                  <c:v>1.6212913270337026E-3</c:v>
                </c:pt>
                <c:pt idx="38">
                  <c:v>1.5639162160745457E-3</c:v>
                </c:pt>
                <c:pt idx="39">
                  <c:v>1.3773778576648965E-3</c:v>
                </c:pt>
                <c:pt idx="40">
                  <c:v>1.0755450751176454E-3</c:v>
                </c:pt>
                <c:pt idx="41">
                  <c:v>6.7072873874707284E-4</c:v>
                </c:pt>
                <c:pt idx="42">
                  <c:v>1.7388034027021604E-4</c:v>
                </c:pt>
                <c:pt idx="43">
                  <c:v>-4.0523854313789798E-4</c:v>
                </c:pt>
                <c:pt idx="44">
                  <c:v>-1.057910579376653E-3</c:v>
                </c:pt>
                <c:pt idx="45">
                  <c:v>-1.2491609713194407E-3</c:v>
                </c:pt>
                <c:pt idx="46">
                  <c:v>-5.798070386013876E-4</c:v>
                </c:pt>
                <c:pt idx="47">
                  <c:v>-3.4610636696186248E-5</c:v>
                </c:pt>
                <c:pt idx="48">
                  <c:v>3.9667112416807981E-4</c:v>
                </c:pt>
                <c:pt idx="49">
                  <c:v>7.2334569955501138E-4</c:v>
                </c:pt>
                <c:pt idx="50">
                  <c:v>9.5388392243478393E-4</c:v>
                </c:pt>
                <c:pt idx="51">
                  <c:v>1.0960066437633031E-3</c:v>
                </c:pt>
                <c:pt idx="52">
                  <c:v>1.1567607749789488E-3</c:v>
                </c:pt>
                <c:pt idx="53">
                  <c:v>1.1425873100670003E-3</c:v>
                </c:pt>
                <c:pt idx="54">
                  <c:v>1.0593804626495285E-3</c:v>
                </c:pt>
                <c:pt idx="55">
                  <c:v>9.1254134739671144E-4</c:v>
                </c:pt>
                <c:pt idx="56">
                  <c:v>7.0702483749585099E-4</c:v>
                </c:pt>
                <c:pt idx="57">
                  <c:v>4.473816007433129E-4</c:v>
                </c:pt>
                <c:pt idx="58">
                  <c:v>1.3779577777484064E-4</c:v>
                </c:pt>
                <c:pt idx="59">
                  <c:v>-2.1788165980041185E-4</c:v>
                </c:pt>
                <c:pt idx="60">
                  <c:v>-6.1610246425658488E-4</c:v>
                </c:pt>
                <c:pt idx="61">
                  <c:v>-1.053594718356976E-3</c:v>
                </c:pt>
                <c:pt idx="62">
                  <c:v>-7.1468417677778007E-4</c:v>
                </c:pt>
                <c:pt idx="63">
                  <c:v>-3.1808666796706575E-4</c:v>
                </c:pt>
                <c:pt idx="64">
                  <c:v>1.4525125877185019E-5</c:v>
                </c:pt>
                <c:pt idx="65">
                  <c:v>2.8711830497840651E-4</c:v>
                </c:pt>
                <c:pt idx="66">
                  <c:v>5.0338845296238333E-4</c:v>
                </c:pt>
                <c:pt idx="67">
                  <c:v>6.6678117547169791E-4</c:v>
                </c:pt>
                <c:pt idx="68">
                  <c:v>7.8051126401135207E-4</c:v>
                </c:pt>
                <c:pt idx="69">
                  <c:v>8.4758090937953057E-4</c:v>
                </c:pt>
                <c:pt idx="70">
                  <c:v>8.707958537499394E-4</c:v>
                </c:pt>
                <c:pt idx="71">
                  <c:v>8.5277992432608585E-4</c:v>
                </c:pt>
                <c:pt idx="72">
                  <c:v>7.9598893701415818E-4</c:v>
                </c:pt>
                <c:pt idx="73">
                  <c:v>7.0272272438742789E-4</c:v>
                </c:pt>
                <c:pt idx="74">
                  <c:v>5.7513695839617185E-4</c:v>
                </c:pt>
                <c:pt idx="75">
                  <c:v>4.1525282869514513E-4</c:v>
                </c:pt>
                <c:pt idx="76">
                  <c:v>2.2496717593156745E-4</c:v>
                </c:pt>
                <c:pt idx="77">
                  <c:v>6.0609645338161044E-6</c:v>
                </c:pt>
                <c:pt idx="78">
                  <c:v>-2.397924341153157E-4</c:v>
                </c:pt>
                <c:pt idx="79">
                  <c:v>-5.1102004705683157E-4</c:v>
                </c:pt>
                <c:pt idx="80">
                  <c:v>-8.0614246264332223E-4</c:v>
                </c:pt>
                <c:pt idx="81">
                  <c:v>-5.8968428113814753E-4</c:v>
                </c:pt>
                <c:pt idx="82">
                  <c:v>-3.1533434930963722E-4</c:v>
                </c:pt>
                <c:pt idx="83">
                  <c:v>-7.830378149265016E-5</c:v>
                </c:pt>
                <c:pt idx="84">
                  <c:v>1.2321411262306015E-4</c:v>
                </c:pt>
                <c:pt idx="85">
                  <c:v>2.9092961554511021E-4</c:v>
                </c:pt>
                <c:pt idx="86">
                  <c:v>4.2646212814645423E-4</c:v>
                </c:pt>
                <c:pt idx="87">
                  <c:v>5.3134641430219176E-4</c:v>
                </c:pt>
                <c:pt idx="88">
                  <c:v>6.0703676370721382E-4</c:v>
                </c:pt>
                <c:pt idx="89">
                  <c:v>6.5491311892529325E-4</c:v>
                </c:pt>
                <c:pt idx="90">
                  <c:v>6.7628432736199784E-4</c:v>
                </c:pt>
                <c:pt idx="91">
                  <c:v>6.7239292615539625E-4</c:v>
                </c:pt>
                <c:pt idx="92">
                  <c:v>6.4441910856061213E-4</c:v>
                </c:pt>
                <c:pt idx="93">
                  <c:v>5.934838674441778E-4</c:v>
                </c:pt>
                <c:pt idx="94">
                  <c:v>5.2065279403734621E-4</c:v>
                </c:pt>
                <c:pt idx="95">
                  <c:v>4.2693918012304266E-4</c:v>
                </c:pt>
                <c:pt idx="96">
                  <c:v>3.1330666714524114E-4</c:v>
                </c:pt>
                <c:pt idx="97">
                  <c:v>1.8067236135976827E-4</c:v>
                </c:pt>
                <c:pt idx="98">
                  <c:v>2.9909513841630542E-5</c:v>
                </c:pt>
                <c:pt idx="99">
                  <c:v>-1.3815070658296236E-4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33-4102-BF0F-C6249BC0A8B6}"/>
            </c:ext>
          </c:extLst>
        </c:ser>
        <c:ser>
          <c:idx val="0"/>
          <c:order val="1"/>
          <c:tx>
            <c:strRef>
              <c:f>Steps!$N$1</c:f>
              <c:strCache>
                <c:ptCount val="1"/>
                <c:pt idx="0">
                  <c:v>Trinomial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Steps!$F$3:$F$440</c:f>
              <c:numCache>
                <c:formatCode>General</c:formatCode>
                <c:ptCount val="43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Steps!$N$3:$N$440</c:f>
              <c:numCache>
                <c:formatCode>General</c:formatCode>
                <c:ptCount val="438"/>
                <c:pt idx="0">
                  <c:v>1.4544637378069325E-2</c:v>
                </c:pt>
                <c:pt idx="1">
                  <c:v>5.8018200894593974E-3</c:v>
                </c:pt>
                <c:pt idx="2">
                  <c:v>9.4896850560388657E-4</c:v>
                </c:pt>
                <c:pt idx="3">
                  <c:v>7.7496384088604486E-3</c:v>
                </c:pt>
                <c:pt idx="4">
                  <c:v>1.2885028815361466E-3</c:v>
                </c:pt>
                <c:pt idx="5">
                  <c:v>-2.7209347620242852E-3</c:v>
                </c:pt>
                <c:pt idx="6">
                  <c:v>3.2145368207210367E-3</c:v>
                </c:pt>
                <c:pt idx="7">
                  <c:v>3.7963909549567632E-3</c:v>
                </c:pt>
                <c:pt idx="8">
                  <c:v>1.386513126234945E-3</c:v>
                </c:pt>
                <c:pt idx="9">
                  <c:v>-2.7270025258339103E-3</c:v>
                </c:pt>
                <c:pt idx="10">
                  <c:v>1.2377072750524576E-4</c:v>
                </c:pt>
                <c:pt idx="11">
                  <c:v>2.0806251666769526E-3</c:v>
                </c:pt>
                <c:pt idx="12">
                  <c:v>2.3715437848963461E-3</c:v>
                </c:pt>
                <c:pt idx="13">
                  <c:v>1.4852789924688636E-3</c:v>
                </c:pt>
                <c:pt idx="14">
                  <c:v>-2.3936840349136901E-4</c:v>
                </c:pt>
                <c:pt idx="15">
                  <c:v>-1.7881388945895083E-3</c:v>
                </c:pt>
                <c:pt idx="16">
                  <c:v>2.1302441695780772E-4</c:v>
                </c:pt>
                <c:pt idx="17">
                  <c:v>1.2838520577176382E-3</c:v>
                </c:pt>
                <c:pt idx="18">
                  <c:v>1.6212913246178573E-3</c:v>
                </c:pt>
                <c:pt idx="19">
                  <c:v>1.3773778640313594E-3</c:v>
                </c:pt>
                <c:pt idx="20">
                  <c:v>6.7072875378926256E-4</c:v>
                </c:pt>
                <c:pt idx="21">
                  <c:v>-4.0523853056839698E-4</c:v>
                </c:pt>
                <c:pt idx="22">
                  <c:v>-1.2491609554814431E-3</c:v>
                </c:pt>
                <c:pt idx="23">
                  <c:v>-3.4610613226959686E-5</c:v>
                </c:pt>
                <c:pt idx="24">
                  <c:v>7.2334570974419421E-4</c:v>
                </c:pt>
                <c:pt idx="25">
                  <c:v>1.0960066530678603E-3</c:v>
                </c:pt>
                <c:pt idx="26">
                  <c:v>1.142587333546885E-3</c:v>
                </c:pt>
                <c:pt idx="27">
                  <c:v>9.1254135193352681E-4</c:v>
                </c:pt>
                <c:pt idx="28">
                  <c:v>4.4738162851132302E-4</c:v>
                </c:pt>
                <c:pt idx="29">
                  <c:v>-2.1788169156167214E-4</c:v>
                </c:pt>
                <c:pt idx="30">
                  <c:v>-1.053594729313545E-3</c:v>
                </c:pt>
                <c:pt idx="31">
                  <c:v>-3.1808667096910881E-4</c:v>
                </c:pt>
                <c:pt idx="32">
                  <c:v>2.8711832599270792E-4</c:v>
                </c:pt>
                <c:pt idx="33">
                  <c:v>6.6678120785113038E-4</c:v>
                </c:pt>
                <c:pt idx="34">
                  <c:v>8.4758090709868839E-4</c:v>
                </c:pt>
                <c:pt idx="35">
                  <c:v>8.527798925754837E-4</c:v>
                </c:pt>
                <c:pt idx="36">
                  <c:v>7.0272270863114272E-4</c:v>
                </c:pt>
                <c:pt idx="37">
                  <c:v>4.1525281529786184E-4</c:v>
                </c:pt>
                <c:pt idx="38">
                  <c:v>6.0609285732482476E-6</c:v>
                </c:pt>
                <c:pt idx="39">
                  <c:v>-5.1102004216119212E-4</c:v>
                </c:pt>
                <c:pt idx="40">
                  <c:v>-5.8968426593608569E-4</c:v>
                </c:pt>
                <c:pt idx="41">
                  <c:v>-7.830378358875123E-5</c:v>
                </c:pt>
                <c:pt idx="42">
                  <c:v>2.9092957078091786E-4</c:v>
                </c:pt>
                <c:pt idx="43">
                  <c:v>5.3134640572949365E-4</c:v>
                </c:pt>
                <c:pt idx="44">
                  <c:v>6.5491316183852177E-4</c:v>
                </c:pt>
                <c:pt idx="45">
                  <c:v>6.7239287360365552E-4</c:v>
                </c:pt>
                <c:pt idx="46">
                  <c:v>5.934838568464329E-4</c:v>
                </c:pt>
                <c:pt idx="47">
                  <c:v>4.269391650701948E-4</c:v>
                </c:pt>
                <c:pt idx="48">
                  <c:v>1.8067233101248803E-4</c:v>
                </c:pt>
                <c:pt idx="49">
                  <c:v>-1.3815069117484313E-4</c:v>
                </c:pt>
                <c:pt idx="50">
                  <c:v>-5.2303197596614837E-4</c:v>
                </c:pt>
                <c:pt idx="51">
                  <c:v>-3.9799085326563954E-4</c:v>
                </c:pt>
                <c:pt idx="52">
                  <c:v>-4.7867679839441735E-5</c:v>
                </c:pt>
                <c:pt idx="53">
                  <c:v>2.1488060581731361E-4</c:v>
                </c:pt>
                <c:pt idx="54">
                  <c:v>3.9685281855739163E-4</c:v>
                </c:pt>
                <c:pt idx="55">
                  <c:v>5.0410476475803989E-4</c:v>
                </c:pt>
                <c:pt idx="56">
                  <c:v>5.4219888669848615E-4</c:v>
                </c:pt>
                <c:pt idx="57">
                  <c:v>5.1625253606601973E-4</c:v>
                </c:pt>
                <c:pt idx="58">
                  <c:v>4.3097655548507419E-4</c:v>
                </c:pt>
                <c:pt idx="59">
                  <c:v>2.9071426510540732E-4</c:v>
                </c:pt>
                <c:pt idx="60">
                  <c:v>9.9473049843368244E-5</c:v>
                </c:pt>
                <c:pt idx="61">
                  <c:v>-1.3904559265043304E-4</c:v>
                </c:pt>
                <c:pt idx="62">
                  <c:v>-4.2141970904197024E-4</c:v>
                </c:pt>
                <c:pt idx="63">
                  <c:v>-3.5706690021442E-4</c:v>
                </c:pt>
                <c:pt idx="64">
                  <c:v>-9.1058098526275444E-5</c:v>
                </c:pt>
                <c:pt idx="65">
                  <c:v>1.1732490441573873E-4</c:v>
                </c:pt>
                <c:pt idx="66">
                  <c:v>2.7166613335793954E-4</c:v>
                </c:pt>
                <c:pt idx="67">
                  <c:v>3.7530527039919548E-4</c:v>
                </c:pt>
                <c:pt idx="68">
                  <c:v>4.3135801624671899E-4</c:v>
                </c:pt>
                <c:pt idx="69">
                  <c:v>4.4273308100173381E-4</c:v>
                </c:pt>
                <c:pt idx="70">
                  <c:v>4.121482518470998E-4</c:v>
                </c:pt>
                <c:pt idx="71">
                  <c:v>3.4214331548554355E-4</c:v>
                </c:pt>
                <c:pt idx="72">
                  <c:v>2.3509632447371587E-4</c:v>
                </c:pt>
                <c:pt idx="73">
                  <c:v>9.3232277439625477E-5</c:v>
                </c:pt>
                <c:pt idx="74">
                  <c:v>-8.1363554244262559E-5</c:v>
                </c:pt>
                <c:pt idx="75">
                  <c:v>-2.8673634916032142E-4</c:v>
                </c:pt>
                <c:pt idx="76">
                  <c:v>-3.8136100648955562E-4</c:v>
                </c:pt>
                <c:pt idx="77">
                  <c:v>-1.6404542338221972E-4</c:v>
                </c:pt>
                <c:pt idx="78">
                  <c:v>1.3268732871551947E-5</c:v>
                </c:pt>
                <c:pt idx="79">
                  <c:v>1.5266644575007149E-4</c:v>
                </c:pt>
                <c:pt idx="80">
                  <c:v>2.5611403009406786E-4</c:v>
                </c:pt>
                <c:pt idx="81">
                  <c:v>3.2546609828898454E-4</c:v>
                </c:pt>
                <c:pt idx="82">
                  <c:v>3.6247390333699059E-4</c:v>
                </c:pt>
                <c:pt idx="83">
                  <c:v>3.6879169587322735E-4</c:v>
                </c:pt>
                <c:pt idx="84">
                  <c:v>3.459822794056322E-4</c:v>
                </c:pt>
                <c:pt idx="85">
                  <c:v>2.9552335216109782E-4</c:v>
                </c:pt>
                <c:pt idx="86">
                  <c:v>2.1881338486196E-4</c:v>
                </c:pt>
                <c:pt idx="87">
                  <c:v>1.1717462591320782E-4</c:v>
                </c:pt>
                <c:pt idx="88">
                  <c:v>-8.1394604478646215E-6</c:v>
                </c:pt>
                <c:pt idx="89">
                  <c:v>-1.5594218713843588E-4</c:v>
                </c:pt>
                <c:pt idx="90">
                  <c:v>-3.2510899782778324E-4</c:v>
                </c:pt>
                <c:pt idx="91">
                  <c:v>-2.509666907890562E-4</c:v>
                </c:pt>
                <c:pt idx="92">
                  <c:v>-9.3424261979890844E-5</c:v>
                </c:pt>
                <c:pt idx="93">
                  <c:v>3.6528963143211968E-5</c:v>
                </c:pt>
                <c:pt idx="94">
                  <c:v>1.401113879282434E-4</c:v>
                </c:pt>
                <c:pt idx="95">
                  <c:v>2.1848156549353348E-4</c:v>
                </c:pt>
                <c:pt idx="96">
                  <c:v>2.7274314984282455E-4</c:v>
                </c:pt>
                <c:pt idx="97">
                  <c:v>3.0394765410335367E-4</c:v>
                </c:pt>
                <c:pt idx="98">
                  <c:v>3.1309620150921091E-4</c:v>
                </c:pt>
                <c:pt idx="99">
                  <c:v>3.0114449001672483E-4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33-4102-BF0F-C6249BC0A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57936"/>
        <c:axId val="888858768"/>
      </c:scatterChart>
      <c:valAx>
        <c:axId val="888857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58768"/>
        <c:crosses val="autoZero"/>
        <c:crossBetween val="midCat"/>
      </c:valAx>
      <c:valAx>
        <c:axId val="8888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57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538657235983695"/>
          <c:y val="0.38313733511278786"/>
          <c:w val="0.17544536299565244"/>
          <c:h val="0.1560554004724071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212015164771067E-2"/>
          <c:y val="7.407407407407407E-2"/>
          <c:w val="0.86724348511162475"/>
          <c:h val="0.8416746864975212"/>
        </c:manualLayout>
      </c:layout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Steps!$F$3:$F$440</c:f>
              <c:numCache>
                <c:formatCode>General</c:formatCode>
                <c:ptCount val="43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Steps!$M$3:$M$440</c:f>
              <c:numCache>
                <c:formatCode>General</c:formatCode>
                <c:ptCount val="438"/>
                <c:pt idx="0">
                  <c:v>9.8639678764293137E-2</c:v>
                </c:pt>
                <c:pt idx="1">
                  <c:v>0.10338837922470745</c:v>
                </c:pt>
                <c:pt idx="2">
                  <c:v>0.11046568198256601</c:v>
                </c:pt>
                <c:pt idx="3">
                  <c:v>0.10091668097937401</c:v>
                </c:pt>
                <c:pt idx="4">
                  <c:v>8.77319047520011E-2</c:v>
                </c:pt>
                <c:pt idx="5">
                  <c:v>9.4317057459777587E-2</c:v>
                </c:pt>
                <c:pt idx="6">
                  <c:v>9.8831667736838824E-2</c:v>
                </c:pt>
                <c:pt idx="7">
                  <c:v>9.9666345470611262E-2</c:v>
                </c:pt>
                <c:pt idx="8">
                  <c:v>9.828370064552594E-2</c:v>
                </c:pt>
                <c:pt idx="9">
                  <c:v>9.5541410147474082E-2</c:v>
                </c:pt>
                <c:pt idx="10">
                  <c:v>9.2001305183957882E-2</c:v>
                </c:pt>
                <c:pt idx="11">
                  <c:v>9.1818053050495507E-2</c:v>
                </c:pt>
                <c:pt idx="12">
                  <c:v>9.4334735850686968E-2</c:v>
                </c:pt>
                <c:pt idx="13">
                  <c:v>9.5809601892160146E-2</c:v>
                </c:pt>
                <c:pt idx="14">
                  <c:v>9.6467449137158212E-2</c:v>
                </c:pt>
                <c:pt idx="15">
                  <c:v>9.6422871668195853E-2</c:v>
                </c:pt>
                <c:pt idx="16">
                  <c:v>9.5867075636926202E-2</c:v>
                </c:pt>
                <c:pt idx="17">
                  <c:v>9.4910258022771643E-2</c:v>
                </c:pt>
                <c:pt idx="18">
                  <c:v>9.3621362765349048E-2</c:v>
                </c:pt>
                <c:pt idx="19">
                  <c:v>9.2083487385728802E-2</c:v>
                </c:pt>
                <c:pt idx="20">
                  <c:v>9.2383442654783821E-2</c:v>
                </c:pt>
                <c:pt idx="21">
                  <c:v>9.3535688368934444E-2</c:v>
                </c:pt>
                <c:pt idx="22">
                  <c:v>9.4367300944373511E-2</c:v>
                </c:pt>
                <c:pt idx="23">
                  <c:v>9.490150901752159E-2</c:v>
                </c:pt>
                <c:pt idx="24">
                  <c:v>9.5153142351280806E-2</c:v>
                </c:pt>
                <c:pt idx="25">
                  <c:v>9.5181220540352385E-2</c:v>
                </c:pt>
                <c:pt idx="26">
                  <c:v>9.500428639367442E-2</c:v>
                </c:pt>
                <c:pt idx="27">
                  <c:v>9.4648408833801767E-2</c:v>
                </c:pt>
                <c:pt idx="28">
                  <c:v>9.413942854859414E-2</c:v>
                </c:pt>
                <c:pt idx="29">
                  <c:v>9.3498038802213301E-2</c:v>
                </c:pt>
                <c:pt idx="30">
                  <c:v>9.275241164335668E-2</c:v>
                </c:pt>
                <c:pt idx="31">
                  <c:v>9.2295399294547664E-2</c:v>
                </c:pt>
                <c:pt idx="32">
                  <c:v>9.2952853860568396E-2</c:v>
                </c:pt>
                <c:pt idx="33">
                  <c:v>9.3515114282507028E-2</c:v>
                </c:pt>
                <c:pt idx="34">
                  <c:v>9.3952419046217983E-2</c:v>
                </c:pt>
                <c:pt idx="35">
                  <c:v>9.4253431834497192E-2</c:v>
                </c:pt>
                <c:pt idx="36">
                  <c:v>9.4439966511204787E-2</c:v>
                </c:pt>
                <c:pt idx="37">
                  <c:v>9.4522789789902362E-2</c:v>
                </c:pt>
                <c:pt idx="38">
                  <c:v>9.4505603866084087E-2</c:v>
                </c:pt>
                <c:pt idx="39">
                  <c:v>9.4397016636291298E-2</c:v>
                </c:pt>
                <c:pt idx="40">
                  <c:v>9.4205706571907299E-2</c:v>
                </c:pt>
                <c:pt idx="41">
                  <c:v>9.3944605856712826E-2</c:v>
                </c:pt>
                <c:pt idx="42">
                  <c:v>9.3619162272675638E-2</c:v>
                </c:pt>
                <c:pt idx="43">
                  <c:v>9.3230691301666724E-2</c:v>
                </c:pt>
                <c:pt idx="44">
                  <c:v>9.2789408118379768E-2</c:v>
                </c:pt>
                <c:pt idx="45">
                  <c:v>9.2565217681762846E-2</c:v>
                </c:pt>
                <c:pt idx="46">
                  <c:v>9.2951168772179571E-2</c:v>
                </c:pt>
                <c:pt idx="47">
                  <c:v>9.330224539325549E-2</c:v>
                </c:pt>
                <c:pt idx="48">
                  <c:v>9.3588750171688773E-2</c:v>
                </c:pt>
                <c:pt idx="49">
                  <c:v>9.3810504539138861E-2</c:v>
                </c:pt>
                <c:pt idx="50">
                  <c:v>9.3972234474573924E-2</c:v>
                </c:pt>
                <c:pt idx="51">
                  <c:v>9.4079862462326247E-2</c:v>
                </c:pt>
                <c:pt idx="52">
                  <c:v>9.4133130795549746E-2</c:v>
                </c:pt>
                <c:pt idx="53">
                  <c:v>9.4133752598040132E-2</c:v>
                </c:pt>
                <c:pt idx="54">
                  <c:v>9.4087264272763704E-2</c:v>
                </c:pt>
                <c:pt idx="55">
                  <c:v>9.3999120921473889E-2</c:v>
                </c:pt>
                <c:pt idx="56">
                  <c:v>9.3869629607491234E-2</c:v>
                </c:pt>
                <c:pt idx="57">
                  <c:v>9.3702178633687794E-2</c:v>
                </c:pt>
                <c:pt idx="58">
                  <c:v>9.3499664862916276E-2</c:v>
                </c:pt>
                <c:pt idx="59">
                  <c:v>9.326293755595394E-2</c:v>
                </c:pt>
                <c:pt idx="60">
                  <c:v>9.2994834851207742E-2</c:v>
                </c:pt>
                <c:pt idx="61">
                  <c:v>9.2697248416437006E-2</c:v>
                </c:pt>
                <c:pt idx="62">
                  <c:v>9.2839740932362247E-2</c:v>
                </c:pt>
                <c:pt idx="63">
                  <c:v>9.308489990070612E-2</c:v>
                </c:pt>
                <c:pt idx="64">
                  <c:v>9.3298773719524775E-2</c:v>
                </c:pt>
                <c:pt idx="65">
                  <c:v>9.3478302073755515E-2</c:v>
                </c:pt>
                <c:pt idx="66">
                  <c:v>9.362371391000579E-2</c:v>
                </c:pt>
                <c:pt idx="67">
                  <c:v>9.3738109390773872E-2</c:v>
                </c:pt>
                <c:pt idx="68">
                  <c:v>9.3821065128024017E-2</c:v>
                </c:pt>
                <c:pt idx="69">
                  <c:v>9.387149311949905E-2</c:v>
                </c:pt>
                <c:pt idx="70">
                  <c:v>9.3893403642290707E-2</c:v>
                </c:pt>
                <c:pt idx="71">
                  <c:v>9.3887489328787765E-2</c:v>
                </c:pt>
                <c:pt idx="72">
                  <c:v>9.3856491773737005E-2</c:v>
                </c:pt>
                <c:pt idx="73">
                  <c:v>9.3800829377013173E-2</c:v>
                </c:pt>
                <c:pt idx="74">
                  <c:v>9.3721155729415528E-2</c:v>
                </c:pt>
                <c:pt idx="75">
                  <c:v>9.3619314337274773E-2</c:v>
                </c:pt>
                <c:pt idx="76">
                  <c:v>9.349471550205557E-2</c:v>
                </c:pt>
                <c:pt idx="77">
                  <c:v>9.3350083204871481E-2</c:v>
                </c:pt>
                <c:pt idx="78">
                  <c:v>9.3186402244846533E-2</c:v>
                </c:pt>
                <c:pt idx="79">
                  <c:v>9.300442125987729E-2</c:v>
                </c:pt>
                <c:pt idx="80">
                  <c:v>9.2804900287379866E-2</c:v>
                </c:pt>
                <c:pt idx="81">
                  <c:v>9.2893799012362166E-2</c:v>
                </c:pt>
                <c:pt idx="82">
                  <c:v>9.3061803790202902E-2</c:v>
                </c:pt>
                <c:pt idx="83">
                  <c:v>9.3212300733497955E-2</c:v>
                </c:pt>
                <c:pt idx="84">
                  <c:v>9.3342987537882394E-2</c:v>
                </c:pt>
                <c:pt idx="85">
                  <c:v>9.3454810907349639E-2</c:v>
                </c:pt>
                <c:pt idx="86">
                  <c:v>9.3547471097831902E-2</c:v>
                </c:pt>
                <c:pt idx="87">
                  <c:v>9.3620243831319172E-2</c:v>
                </c:pt>
                <c:pt idx="88">
                  <c:v>9.36744962540903E-2</c:v>
                </c:pt>
                <c:pt idx="89">
                  <c:v>9.3709597521906218E-2</c:v>
                </c:pt>
                <c:pt idx="90">
                  <c:v>9.3727974013988913E-2</c:v>
                </c:pt>
                <c:pt idx="91">
                  <c:v>9.3729982261184119E-2</c:v>
                </c:pt>
                <c:pt idx="92">
                  <c:v>9.3716161242140217E-2</c:v>
                </c:pt>
                <c:pt idx="93">
                  <c:v>9.3686877857873441E-2</c:v>
                </c:pt>
                <c:pt idx="94">
                  <c:v>9.3642079658364352E-2</c:v>
                </c:pt>
                <c:pt idx="95">
                  <c:v>9.3582681557350611E-2</c:v>
                </c:pt>
                <c:pt idx="96">
                  <c:v>9.3509709190545465E-2</c:v>
                </c:pt>
                <c:pt idx="97">
                  <c:v>9.3423274392597122E-2</c:v>
                </c:pt>
                <c:pt idx="98">
                  <c:v>9.332390787255207E-2</c:v>
                </c:pt>
                <c:pt idx="99">
                  <c:v>9.32125036428193E-2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1-473E-93D6-16E785F70551}"/>
            </c:ext>
          </c:extLst>
        </c:ser>
        <c:ser>
          <c:idx val="0"/>
          <c:order val="1"/>
          <c:marker>
            <c:symbol val="none"/>
          </c:marker>
          <c:xVal>
            <c:numRef>
              <c:f>Steps!$F$3:$F$440</c:f>
              <c:numCache>
                <c:formatCode>General</c:formatCode>
                <c:ptCount val="43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Steps!$O$3:$O$440</c:f>
              <c:numCache>
                <c:formatCode>General</c:formatCode>
                <c:ptCount val="438"/>
                <c:pt idx="0">
                  <c:v>9.1635488082056682E-2</c:v>
                </c:pt>
                <c:pt idx="1">
                  <c:v>9.448595952044414E-2</c:v>
                </c:pt>
                <c:pt idx="2">
                  <c:v>9.0556104705218132E-2</c:v>
                </c:pt>
                <c:pt idx="3">
                  <c:v>9.6747715581972926E-2</c:v>
                </c:pt>
                <c:pt idx="4">
                  <c:v>9.3096583679095346E-2</c:v>
                </c:pt>
                <c:pt idx="5">
                  <c:v>8.9950104821461707E-2</c:v>
                </c:pt>
                <c:pt idx="6">
                  <c:v>9.418908943783677E-2</c:v>
                </c:pt>
                <c:pt idx="7">
                  <c:v>9.4996106750215858E-2</c:v>
                </c:pt>
                <c:pt idx="8">
                  <c:v>9.359433749950874E-2</c:v>
                </c:pt>
                <c:pt idx="9">
                  <c:v>9.0908290473358022E-2</c:v>
                </c:pt>
                <c:pt idx="10">
                  <c:v>9.2507517841964315E-2</c:v>
                </c:pt>
                <c:pt idx="11">
                  <c:v>9.3963549717884121E-2</c:v>
                </c:pt>
                <c:pt idx="12">
                  <c:v>9.4300974246964486E-2</c:v>
                </c:pt>
                <c:pt idx="13">
                  <c:v>9.3818555710161178E-2</c:v>
                </c:pt>
                <c:pt idx="14">
                  <c:v>9.272992040025585E-2</c:v>
                </c:pt>
                <c:pt idx="15">
                  <c:v>9.1590142694659704E-2</c:v>
                </c:pt>
                <c:pt idx="16">
                  <c:v>9.28611035323339E-2</c:v>
                </c:pt>
                <c:pt idx="17">
                  <c:v>9.3634625281032058E-2</c:v>
                </c:pt>
                <c:pt idx="18">
                  <c:v>9.3923789880776098E-2</c:v>
                </c:pt>
                <c:pt idx="19">
                  <c:v>9.3829472345252185E-2</c:v>
                </c:pt>
                <c:pt idx="20">
                  <c:v>9.3405447328002822E-2</c:v>
                </c:pt>
                <c:pt idx="21">
                  <c:v>9.2710706583147839E-2</c:v>
                </c:pt>
                <c:pt idx="22">
                  <c:v>9.2081110867221483E-2</c:v>
                </c:pt>
                <c:pt idx="23">
                  <c:v>9.2839667913093393E-2</c:v>
                </c:pt>
                <c:pt idx="24">
                  <c:v>9.3370854059674713E-2</c:v>
                </c:pt>
                <c:pt idx="25">
                  <c:v>9.3649495838914021E-2</c:v>
                </c:pt>
                <c:pt idx="26">
                  <c:v>9.3719490334240874E-2</c:v>
                </c:pt>
                <c:pt idx="27">
                  <c:v>9.3599705614860085E-2</c:v>
                </c:pt>
                <c:pt idx="28">
                  <c:v>9.3313900645551229E-2</c:v>
                </c:pt>
                <c:pt idx="29">
                  <c:v>9.2886942874049083E-2</c:v>
                </c:pt>
                <c:pt idx="30">
                  <c:v>9.2334481859563056E-2</c:v>
                </c:pt>
                <c:pt idx="31">
                  <c:v>9.2737510051215111E-2</c:v>
                </c:pt>
                <c:pt idx="32">
                  <c:v>9.31482766869145E-2</c:v>
                </c:pt>
                <c:pt idx="33">
                  <c:v>9.3413254027604253E-2</c:v>
                </c:pt>
                <c:pt idx="34">
                  <c:v>9.3555633742539612E-2</c:v>
                </c:pt>
                <c:pt idx="35">
                  <c:v>9.3581178360469863E-2</c:v>
                </c:pt>
                <c:pt idx="36">
                  <c:v>9.3500592611789557E-2</c:v>
                </c:pt>
                <c:pt idx="37">
                  <c:v>9.3325934625802631E-2</c:v>
                </c:pt>
                <c:pt idx="38">
                  <c:v>9.306471512572756E-2</c:v>
                </c:pt>
                <c:pt idx="39">
                  <c:v>9.2726467180014538E-2</c:v>
                </c:pt>
                <c:pt idx="40">
                  <c:v>9.2631102319366221E-2</c:v>
                </c:pt>
                <c:pt idx="41">
                  <c:v>9.2953576246619818E-2</c:v>
                </c:pt>
                <c:pt idx="42">
                  <c:v>9.3202874048877504E-2</c:v>
                </c:pt>
                <c:pt idx="43">
                  <c:v>9.3369714660054726E-2</c:v>
                </c:pt>
                <c:pt idx="44">
                  <c:v>9.3466587921009037E-2</c:v>
                </c:pt>
                <c:pt idx="45">
                  <c:v>9.3491635351991675E-2</c:v>
                </c:pt>
                <c:pt idx="46">
                  <c:v>9.3452770201571056E-2</c:v>
                </c:pt>
                <c:pt idx="47">
                  <c:v>9.3353008996469811E-2</c:v>
                </c:pt>
                <c:pt idx="48">
                  <c:v>9.3198803748890668E-2</c:v>
                </c:pt>
                <c:pt idx="49">
                  <c:v>9.2992624820189107E-2</c:v>
                </c:pt>
                <c:pt idx="50">
                  <c:v>9.2739172624716204E-2</c:v>
                </c:pt>
                <c:pt idx="51">
                  <c:v>9.2783307961262551E-2</c:v>
                </c:pt>
                <c:pt idx="52">
                  <c:v>9.3010080895663094E-2</c:v>
                </c:pt>
                <c:pt idx="53">
                  <c:v>9.3184597368317412E-2</c:v>
                </c:pt>
                <c:pt idx="54">
                  <c:v>9.3310588634555103E-2</c:v>
                </c:pt>
                <c:pt idx="55">
                  <c:v>9.3390291449516383E-2</c:v>
                </c:pt>
                <c:pt idx="56">
                  <c:v>9.3424530891130786E-2</c:v>
                </c:pt>
                <c:pt idx="57">
                  <c:v>9.3416487361306366E-2</c:v>
                </c:pt>
                <c:pt idx="58">
                  <c:v>9.336855422683854E-2</c:v>
                </c:pt>
                <c:pt idx="59">
                  <c:v>9.3282426246904748E-2</c:v>
                </c:pt>
                <c:pt idx="60">
                  <c:v>9.3161379476317308E-2</c:v>
                </c:pt>
                <c:pt idx="61">
                  <c:v>9.3006381534465277E-2</c:v>
                </c:pt>
                <c:pt idx="62">
                  <c:v>9.2819912388183212E-2</c:v>
                </c:pt>
                <c:pt idx="63">
                  <c:v>9.2836452669256886E-2</c:v>
                </c:pt>
                <c:pt idx="64">
                  <c:v>9.3005788267259248E-2</c:v>
                </c:pt>
                <c:pt idx="65">
                  <c:v>9.3143157034266011E-2</c:v>
                </c:pt>
                <c:pt idx="66">
                  <c:v>9.3247489064847144E-2</c:v>
                </c:pt>
                <c:pt idx="67">
                  <c:v>9.3321710609785669E-2</c:v>
                </c:pt>
                <c:pt idx="68">
                  <c:v>9.336428520746054E-2</c:v>
                </c:pt>
                <c:pt idx="69">
                  <c:v>9.3378568188452249E-2</c:v>
                </c:pt>
                <c:pt idx="70">
                  <c:v>9.3364458015038565E-2</c:v>
                </c:pt>
                <c:pt idx="71">
                  <c:v>9.3324046134572569E-2</c:v>
                </c:pt>
                <c:pt idx="72">
                  <c:v>9.325790444758475E-2</c:v>
                </c:pt>
                <c:pt idx="73">
                  <c:v>9.3167642845912724E-2</c:v>
                </c:pt>
                <c:pt idx="74">
                  <c:v>9.3053880758075636E-2</c:v>
                </c:pt>
                <c:pt idx="75">
                  <c:v>9.291940919368713E-2</c:v>
                </c:pt>
                <c:pt idx="76">
                  <c:v>9.284278194870943E-2</c:v>
                </c:pt>
                <c:pt idx="77">
                  <c:v>9.2975811109260675E-2</c:v>
                </c:pt>
                <c:pt idx="78">
                  <c:v>9.3091551162840958E-2</c:v>
                </c:pt>
                <c:pt idx="79">
                  <c:v>9.3183639488328751E-2</c:v>
                </c:pt>
                <c:pt idx="80">
                  <c:v>9.3255104267544908E-2</c:v>
                </c:pt>
                <c:pt idx="81">
                  <c:v>9.3304351859927692E-2</c:v>
                </c:pt>
                <c:pt idx="82">
                  <c:v>9.3333395685469611E-2</c:v>
                </c:pt>
                <c:pt idx="83">
                  <c:v>9.3342147665168795E-2</c:v>
                </c:pt>
                <c:pt idx="84">
                  <c:v>9.3331680180284593E-2</c:v>
                </c:pt>
                <c:pt idx="85">
                  <c:v>9.3302406334633048E-2</c:v>
                </c:pt>
                <c:pt idx="86">
                  <c:v>9.3255026865122659E-2</c:v>
                </c:pt>
                <c:pt idx="87">
                  <c:v>9.3190288981702452E-2</c:v>
                </c:pt>
                <c:pt idx="88">
                  <c:v>9.3109650584526804E-2</c:v>
                </c:pt>
                <c:pt idx="89">
                  <c:v>9.3013482902682298E-2</c:v>
                </c:pt>
                <c:pt idx="90">
                  <c:v>9.2902417425246853E-2</c:v>
                </c:pt>
                <c:pt idx="91">
                  <c:v>9.2934571174463798E-2</c:v>
                </c:pt>
                <c:pt idx="92">
                  <c:v>9.3034757202349994E-2</c:v>
                </c:pt>
                <c:pt idx="93">
                  <c:v>9.3119497681732E-2</c:v>
                </c:pt>
                <c:pt idx="94">
                  <c:v>9.3188215628803306E-2</c:v>
                </c:pt>
                <c:pt idx="95">
                  <c:v>9.3242084169022021E-2</c:v>
                </c:pt>
                <c:pt idx="96">
                  <c:v>9.3280538310292371E-2</c:v>
                </c:pt>
                <c:pt idx="97">
                  <c:v>9.3304432971789808E-2</c:v>
                </c:pt>
                <c:pt idx="98">
                  <c:v>9.3313831848707451E-2</c:v>
                </c:pt>
                <c:pt idx="99">
                  <c:v>9.3309347852095215E-2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1-473E-93D6-16E785F70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57936"/>
        <c:axId val="888858768"/>
      </c:scatterChart>
      <c:valAx>
        <c:axId val="888857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58768"/>
        <c:crosses val="autoZero"/>
        <c:crossBetween val="midCat"/>
      </c:valAx>
      <c:valAx>
        <c:axId val="8888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579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10</xdr:row>
      <xdr:rowOff>9526</xdr:rowOff>
    </xdr:from>
    <xdr:to>
      <xdr:col>12</xdr:col>
      <xdr:colOff>219075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0528F-D589-4167-8300-A15669043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438150</xdr:colOff>
      <xdr:row>10</xdr:row>
      <xdr:rowOff>28574</xdr:rowOff>
    </xdr:from>
    <xdr:to>
      <xdr:col>21</xdr:col>
      <xdr:colOff>361950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26234-2B46-41DF-9188-79ADC5BD6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CAFF-09C1-4702-BCA3-8DF977264336}">
  <dimension ref="A1:AA867"/>
  <sheetViews>
    <sheetView topLeftCell="A3" workbookViewId="0">
      <pane ySplit="1" topLeftCell="A4" activePane="bottomLeft" state="frozen"/>
      <selection activeCell="L3" sqref="L3"/>
      <selection pane="bottomLeft" activeCell="N10" sqref="N10"/>
    </sheetView>
  </sheetViews>
  <sheetFormatPr defaultRowHeight="15" x14ac:dyDescent="0.25"/>
  <cols>
    <col min="2" max="2" width="14.28515625" customWidth="1"/>
    <col min="6" max="6" width="12" bestFit="1" customWidth="1"/>
    <col min="15" max="15" width="10.140625" bestFit="1" customWidth="1"/>
    <col min="21" max="21" width="12" bestFit="1" customWidth="1"/>
    <col min="26" max="26" width="11.7109375" bestFit="1" customWidth="1"/>
  </cols>
  <sheetData>
    <row r="1" spans="1:27" ht="20.25" thickBot="1" x14ac:dyDescent="0.35">
      <c r="A1" s="26" t="s">
        <v>16</v>
      </c>
      <c r="B1" s="26"/>
      <c r="C1" s="26"/>
      <c r="D1" s="26"/>
      <c r="E1" s="26"/>
      <c r="Q1" t="s">
        <v>19</v>
      </c>
      <c r="T1" t="s">
        <v>13</v>
      </c>
      <c r="W1" t="s">
        <v>20</v>
      </c>
    </row>
    <row r="2" spans="1:27" ht="15.75" thickTop="1" x14ac:dyDescent="0.25"/>
    <row r="3" spans="1:27" ht="15.75" thickBot="1" x14ac:dyDescent="0.3">
      <c r="B3" s="6" t="s">
        <v>15</v>
      </c>
      <c r="C3" s="6"/>
      <c r="H3" t="s">
        <v>12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21</v>
      </c>
      <c r="O3" t="s">
        <v>22</v>
      </c>
      <c r="Q3" t="s">
        <v>17</v>
      </c>
      <c r="R3" t="s">
        <v>18</v>
      </c>
      <c r="T3" t="s">
        <v>17</v>
      </c>
      <c r="U3" t="s">
        <v>18</v>
      </c>
      <c r="W3" t="s">
        <v>17</v>
      </c>
      <c r="X3" t="s">
        <v>18</v>
      </c>
    </row>
    <row r="4" spans="1:27" x14ac:dyDescent="0.25">
      <c r="B4" t="s">
        <v>12</v>
      </c>
      <c r="C4" s="3">
        <v>80</v>
      </c>
      <c r="H4" s="3">
        <v>130.04080797758641</v>
      </c>
      <c r="I4" s="3">
        <v>163.26947120949734</v>
      </c>
      <c r="J4" s="3">
        <v>4.7313726632237714</v>
      </c>
      <c r="K4" s="3">
        <v>6.9123233511936832E-3</v>
      </c>
      <c r="L4" s="5">
        <v>1.3970340825144334E-2</v>
      </c>
      <c r="M4" s="4">
        <v>0.1417369145832803</v>
      </c>
      <c r="N4" s="7">
        <f>(K4/(L4-M4))^2</f>
        <v>2.9269384788087865E-3</v>
      </c>
      <c r="O4" s="7">
        <f>J4/N4</f>
        <v>1616.4920094765225</v>
      </c>
      <c r="Q4" t="e">
        <f>_xll.acq_options_bjerksund_price($H4,$I4,$J4,$L4,$M4,$K4,TRUE)</f>
        <v>#N/A</v>
      </c>
      <c r="R4" t="e">
        <f>_xll.acq_options_bjerksund_price($H4,$I4,$J4,$L4,$M4,$K4,FALSE)</f>
        <v>#N/A</v>
      </c>
      <c r="T4" t="e">
        <f>_xll.acq_options_binomial_american_price($H4,$I4,$J4,$L4,$M4,$K4,TRUE)</f>
        <v>#N/A</v>
      </c>
      <c r="U4">
        <f>_xll.acq_options_binomial_american_price($H4,$I4,$J4,$L4,$M4,$K4,FALSE,2000)</f>
        <v>86.324070428187696</v>
      </c>
      <c r="W4" t="e">
        <f ca="1">_xll.AmericanBinomial("c",$H4,$I4,$J4,$L4,$M4,$K4,500)</f>
        <v>#NAME?</v>
      </c>
      <c r="X4" t="e">
        <f ca="1">_xll.AmericanBinomial("p",$H4,$I4,$J4,$L4,$M4,$K4,2000)</f>
        <v>#NAME?</v>
      </c>
      <c r="Z4" t="e">
        <f ca="1">T4-W4</f>
        <v>#N/A</v>
      </c>
      <c r="AA4" t="e">
        <f ca="1">U4-X4</f>
        <v>#NAME?</v>
      </c>
    </row>
    <row r="5" spans="1:27" x14ac:dyDescent="0.25">
      <c r="B5" t="s">
        <v>10</v>
      </c>
      <c r="C5" s="3">
        <v>150</v>
      </c>
      <c r="H5">
        <f ca="1">1+200*RAND()</f>
        <v>96.919073639753933</v>
      </c>
      <c r="I5">
        <f ca="1">1+200*RAND()</f>
        <v>125.57661765410668</v>
      </c>
      <c r="J5">
        <f ca="1">10*RAND()</f>
        <v>0.90707709575671092</v>
      </c>
      <c r="K5">
        <f ca="1">0.5*RAND()</f>
        <v>0.14845541576089732</v>
      </c>
      <c r="L5">
        <f ca="1">0.1*RAND()</f>
        <v>2.2407801280971099E-2</v>
      </c>
      <c r="M5">
        <f ca="1">0.2*RAND()</f>
        <v>6.1258403212785334E-2</v>
      </c>
      <c r="N5" s="8">
        <f t="shared" ref="N5:N11" ca="1" si="0">(K5/(L5-M5))^2</f>
        <v>14.601470229986591</v>
      </c>
      <c r="O5" s="8">
        <f t="shared" ref="O5:O11" ca="1" si="1">J5/N5</f>
        <v>6.2122312443158946E-2</v>
      </c>
      <c r="Q5">
        <f ca="1">_xll.acq_options_bjerksund_price($H5,$I5,$J5,$L5,$M5,$K5,TRUE)</f>
        <v>0.10385430974024246</v>
      </c>
      <c r="R5">
        <f ca="1">_xll.acq_options_bjerksund_price($H5,$I5,$J5,$L5,$M5,$K5,FALSE)</f>
        <v>31.471470518921279</v>
      </c>
      <c r="T5">
        <f ca="1">_xll.acq_options_binomial_american_price($H5,$I5,$J5,$L5,$M5,$K5,TRUE)</f>
        <v>0.10621699956574904</v>
      </c>
      <c r="U5">
        <f ca="1">_xll.acq_options_binomial_american_price($H5,$I5,$J5,$L5,$M5,$K5,FALSE)</f>
        <v>31.47150951446017</v>
      </c>
      <c r="W5" t="e">
        <f ca="1">_xll.AmericanBinomial("c",$H5,$I5,$J5,$L5,$M5,$K5,500)</f>
        <v>#NAME?</v>
      </c>
      <c r="X5" t="e">
        <f ca="1">_xll.AmericanBinomial("p",$H5,$I5,$J5,$L5,$M5,$K5,500)</f>
        <v>#NAME?</v>
      </c>
      <c r="Z5" t="e">
        <f t="shared" ref="Z5:AA11" ca="1" si="2">T5-W5</f>
        <v>#NAME?</v>
      </c>
      <c r="AA5" t="e">
        <f t="shared" ca="1" si="2"/>
        <v>#NAME?</v>
      </c>
    </row>
    <row r="6" spans="1:27" x14ac:dyDescent="0.25">
      <c r="B6" t="s">
        <v>9</v>
      </c>
      <c r="C6" s="3">
        <v>2.5</v>
      </c>
      <c r="H6">
        <f t="shared" ref="H6:I11" ca="1" si="3">1+200*RAND()</f>
        <v>184.56543219577748</v>
      </c>
      <c r="I6">
        <f t="shared" ca="1" si="3"/>
        <v>63.143767024970884</v>
      </c>
      <c r="J6">
        <f t="shared" ref="J6:J11" ca="1" si="4">10*RAND()</f>
        <v>5.7920336034471038</v>
      </c>
      <c r="K6">
        <f t="shared" ref="K6:K11" ca="1" si="5">0.5*RAND()</f>
        <v>0.14210009468936308</v>
      </c>
      <c r="L6">
        <f t="shared" ref="L6:L11" ca="1" si="6">0.1*RAND()</f>
        <v>3.1132584446261359E-2</v>
      </c>
      <c r="M6">
        <f t="shared" ref="M6:M11" ca="1" si="7">0.2*RAND()</f>
        <v>0.16438969956663232</v>
      </c>
      <c r="N6" s="8">
        <f t="shared" ca="1" si="0"/>
        <v>1.1371242483239159</v>
      </c>
      <c r="O6" s="8">
        <f t="shared" ca="1" si="1"/>
        <v>5.0935802415473708</v>
      </c>
      <c r="Q6">
        <f ca="1">_xll.acq_options_bjerksund_price($H6,$I6,$J6,$L6,$M6,$K6,TRUE)</f>
        <v>121.42166517080659</v>
      </c>
      <c r="R6">
        <f ca="1">_xll.acq_options_bjerksund_price($H6,$I6,$J6,$L6,$M6,$K6,FALSE)</f>
        <v>2.1658937853521465</v>
      </c>
      <c r="T6">
        <f ca="1">_xll.acq_options_binomial_american_price($H6,$I6,$J6,$L6,$M6,$K6,TRUE)</f>
        <v>121.42166517080341</v>
      </c>
      <c r="U6">
        <f ca="1">_xll.acq_options_binomial_american_price($H6,$I6,$J6,$L6,$M6,$K6,FALSE)</f>
        <v>2.1277067211486598</v>
      </c>
      <c r="W6" t="e">
        <f ca="1">_xll.AmericanBinomial("c",$H6,$I6,$J6,$L6,$M6,$K6,500)</f>
        <v>#NAME?</v>
      </c>
      <c r="X6" t="e">
        <f ca="1">_xll.AmericanBinomial("p",$H6,$I6,$J6,$L6,$M6,$K6,500)</f>
        <v>#NAME?</v>
      </c>
      <c r="Z6" t="e">
        <f t="shared" ca="1" si="2"/>
        <v>#NAME?</v>
      </c>
      <c r="AA6" t="e">
        <f t="shared" ca="1" si="2"/>
        <v>#NAME?</v>
      </c>
    </row>
    <row r="7" spans="1:27" x14ac:dyDescent="0.25">
      <c r="B7" t="s">
        <v>8</v>
      </c>
      <c r="C7" s="3">
        <v>0.25</v>
      </c>
      <c r="H7">
        <f t="shared" ca="1" si="3"/>
        <v>43.382763017269887</v>
      </c>
      <c r="I7">
        <f t="shared" ca="1" si="3"/>
        <v>124.59974211916023</v>
      </c>
      <c r="J7">
        <f t="shared" ca="1" si="4"/>
        <v>3.8837604696677905</v>
      </c>
      <c r="K7">
        <f t="shared" ca="1" si="5"/>
        <v>0.45902613562382349</v>
      </c>
      <c r="L7">
        <f t="shared" ca="1" si="6"/>
        <v>5.1643882445189707E-2</v>
      </c>
      <c r="M7">
        <f t="shared" ca="1" si="7"/>
        <v>6.6562923281551986E-2</v>
      </c>
      <c r="N7" s="8">
        <f t="shared" ca="1" si="0"/>
        <v>946.65780960165898</v>
      </c>
      <c r="O7" s="8">
        <f ca="1">J7/N7</f>
        <v>4.1026022605803311E-3</v>
      </c>
      <c r="Q7">
        <f ca="1">_xll.acq_options_bjerksund_price($H7,$I7,$J7,$L7,$M7,$K7,TRUE)</f>
        <v>2.7107920586461915</v>
      </c>
      <c r="R7">
        <f ca="1">_xll.acq_options_bjerksund_price($H7,$I7,$J7,$L7,$M7,$K7,FALSE)</f>
        <v>81.216979101890331</v>
      </c>
      <c r="T7">
        <f ca="1">_xll.acq_options_binomial_american_price($H7,$I7,$J7,$L7,$M7,$K7,TRUE)</f>
        <v>2.7208228886615138</v>
      </c>
      <c r="U7">
        <f ca="1">_xll.acq_options_binomial_american_price($H7,$I7,$J7,$L7,$M7,$K7,FALSE)</f>
        <v>81.416664940051106</v>
      </c>
      <c r="W7" t="e">
        <f ca="1">_xll.AmericanBinomial("c",$H7,$I7,$J7,$L7,$M7,$K7,500)</f>
        <v>#NAME?</v>
      </c>
      <c r="X7" t="e">
        <f ca="1">_xll.AmericanBinomial("p",$H7,$I7,$J7,$L7,$M7,$K7,500)</f>
        <v>#NAME?</v>
      </c>
      <c r="Z7" t="e">
        <f t="shared" ca="1" si="2"/>
        <v>#NAME?</v>
      </c>
      <c r="AA7" t="e">
        <f t="shared" ca="1" si="2"/>
        <v>#NAME?</v>
      </c>
    </row>
    <row r="8" spans="1:27" x14ac:dyDescent="0.25">
      <c r="B8" t="s">
        <v>7</v>
      </c>
      <c r="C8" s="5">
        <v>0.06</v>
      </c>
      <c r="H8">
        <f t="shared" ca="1" si="3"/>
        <v>192.25013228922961</v>
      </c>
      <c r="I8">
        <f t="shared" ca="1" si="3"/>
        <v>65.154236111431231</v>
      </c>
      <c r="J8">
        <f t="shared" ca="1" si="4"/>
        <v>8.1448445556084632</v>
      </c>
      <c r="K8">
        <f t="shared" ca="1" si="5"/>
        <v>0.2927813045167979</v>
      </c>
      <c r="L8">
        <f t="shared" ca="1" si="6"/>
        <v>3.4816161215740951E-2</v>
      </c>
      <c r="M8">
        <f t="shared" ca="1" si="7"/>
        <v>0.18645801591009536</v>
      </c>
      <c r="N8" s="8">
        <f t="shared" ca="1" si="0"/>
        <v>3.7277648411891553</v>
      </c>
      <c r="O8" s="8">
        <f t="shared" ca="1" si="1"/>
        <v>2.1849137224574129</v>
      </c>
      <c r="Q8">
        <f ca="1">_xll.acq_options_bjerksund_price($H8,$I8,$J8,$L8,$M8,$K8,TRUE)</f>
        <v>127.09589617779838</v>
      </c>
      <c r="R8">
        <f ca="1">_xll.acq_options_bjerksund_price($H8,$I8,$J8,$L8,$M8,$K8,FALSE)</f>
        <v>18.515076591053077</v>
      </c>
      <c r="T8">
        <f ca="1">_xll.acq_options_binomial_american_price($H8,$I8,$J8,$L8,$M8,$K8,TRUE)</f>
        <v>127.09589617780222</v>
      </c>
      <c r="U8">
        <f ca="1">_xll.acq_options_binomial_american_price($H8,$I8,$J8,$L8,$M8,$K8,FALSE)</f>
        <v>18.494821418413899</v>
      </c>
      <c r="W8" t="e">
        <f ca="1">_xll.AmericanBinomial("c",$H8,$I8,$J8,$L8,$M8,$K8,500)</f>
        <v>#NAME?</v>
      </c>
      <c r="X8" t="e">
        <f ca="1">_xll.AmericanBinomial("p",$H8,$I8,$J8,$L8,$M8,$K8,500)</f>
        <v>#NAME?</v>
      </c>
      <c r="Z8" t="e">
        <f t="shared" ca="1" si="2"/>
        <v>#NAME?</v>
      </c>
      <c r="AA8" t="e">
        <f t="shared" ca="1" si="2"/>
        <v>#NAME?</v>
      </c>
    </row>
    <row r="9" spans="1:27" x14ac:dyDescent="0.25">
      <c r="B9" t="s">
        <v>6</v>
      </c>
      <c r="C9" s="4">
        <v>0</v>
      </c>
      <c r="H9">
        <f t="shared" ca="1" si="3"/>
        <v>11.087187008252997</v>
      </c>
      <c r="I9">
        <f t="shared" ca="1" si="3"/>
        <v>22.942588841808863</v>
      </c>
      <c r="J9">
        <f t="shared" ca="1" si="4"/>
        <v>0.74200047653494083</v>
      </c>
      <c r="K9">
        <f t="shared" ca="1" si="5"/>
        <v>0.36989759791774407</v>
      </c>
      <c r="L9">
        <f t="shared" ca="1" si="6"/>
        <v>6.3415901113730772E-2</v>
      </c>
      <c r="M9">
        <f t="shared" ca="1" si="7"/>
        <v>2.7192303939001516E-2</v>
      </c>
      <c r="N9" s="8">
        <f t="shared" ca="1" si="0"/>
        <v>104.27492133182035</v>
      </c>
      <c r="O9" s="8">
        <f t="shared" ca="1" si="1"/>
        <v>7.1158095068110426E-3</v>
      </c>
      <c r="Q9">
        <f ca="1">_xll.acq_options_bjerksund_price($H9,$I9,$J9,$L9,$M9,$K9,TRUE)</f>
        <v>2.3908548289941933E-2</v>
      </c>
      <c r="R9">
        <f ca="1">_xll.acq_options_bjerksund_price($H9,$I9,$J9,$L9,$M9,$K9,FALSE)</f>
        <v>11.855401833555867</v>
      </c>
      <c r="T9">
        <f ca="1">_xll.acq_options_binomial_american_price($H9,$I9,$J9,$L9,$M9,$K9,TRUE)</f>
        <v>2.383237462937773E-2</v>
      </c>
      <c r="U9">
        <f ca="1">_xll.acq_options_binomial_american_price($H9,$I9,$J9,$L9,$M9,$K9,FALSE)</f>
        <v>11.855401833556273</v>
      </c>
      <c r="W9" t="e">
        <f ca="1">_xll.AmericanBinomial("c",$H9,$I9,$J9,$L9,$M9,$K9,500)</f>
        <v>#NAME?</v>
      </c>
      <c r="X9" t="e">
        <f ca="1">_xll.AmericanBinomial("p",$H9,$I9,$J9,$L9,$M9,$K9,500)</f>
        <v>#NAME?</v>
      </c>
      <c r="Z9" t="e">
        <f t="shared" ca="1" si="2"/>
        <v>#NAME?</v>
      </c>
      <c r="AA9" t="e">
        <f t="shared" ca="1" si="2"/>
        <v>#NAME?</v>
      </c>
    </row>
    <row r="10" spans="1:27" x14ac:dyDescent="0.25">
      <c r="B10" t="s">
        <v>5</v>
      </c>
      <c r="C10" s="3" t="b">
        <v>1</v>
      </c>
      <c r="H10">
        <f t="shared" ca="1" si="3"/>
        <v>22.171932587937125</v>
      </c>
      <c r="I10">
        <f t="shared" ca="1" si="3"/>
        <v>81.492139042607633</v>
      </c>
      <c r="J10">
        <f t="shared" ca="1" si="4"/>
        <v>7.5796984361175674</v>
      </c>
      <c r="K10">
        <f t="shared" ca="1" si="5"/>
        <v>0.41832075596058133</v>
      </c>
      <c r="L10">
        <f t="shared" ca="1" si="6"/>
        <v>4.8171543979840685E-2</v>
      </c>
      <c r="M10">
        <f t="shared" ca="1" si="7"/>
        <v>0.14721136392763837</v>
      </c>
      <c r="N10" s="8">
        <f t="shared" ca="1" si="0"/>
        <v>17.840176348448857</v>
      </c>
      <c r="O10" s="8">
        <f t="shared" ca="1" si="1"/>
        <v>0.42486678876224204</v>
      </c>
      <c r="Q10">
        <f ca="1">_xll.acq_options_bjerksund_price($H10,$I10,$J10,$L10,$M10,$K10,TRUE)</f>
        <v>0.47578309856811529</v>
      </c>
      <c r="R10">
        <f ca="1">_xll.acq_options_bjerksund_price($H10,$I10,$J10,$L10,$M10,$K10,FALSE)</f>
        <v>59.628263412011357</v>
      </c>
      <c r="T10">
        <f ca="1">_xll.acq_options_binomial_american_price($H10,$I10,$J10,$L10,$M10,$K10,TRUE)</f>
        <v>0.4787585101580511</v>
      </c>
      <c r="U10">
        <f ca="1">_xll.acq_options_binomial_american_price($H10,$I10,$J10,$L10,$M10,$K10,FALSE)</f>
        <v>60.259502379322967</v>
      </c>
      <c r="W10" t="e">
        <f ca="1">_xll.AmericanBinomial("c",$H10,$I10,$J10,$L10,$M10,$K10,500)</f>
        <v>#NAME?</v>
      </c>
      <c r="X10" t="e">
        <f ca="1">_xll.AmericanBinomial("p",$H10,$I10,$J10,$L10,$M10,$K10,500)</f>
        <v>#NAME?</v>
      </c>
      <c r="Z10" t="e">
        <f t="shared" ca="1" si="2"/>
        <v>#NAME?</v>
      </c>
      <c r="AA10" t="e">
        <f t="shared" ca="1" si="2"/>
        <v>#NAME?</v>
      </c>
    </row>
    <row r="11" spans="1:27" x14ac:dyDescent="0.25">
      <c r="B11" t="s">
        <v>4</v>
      </c>
      <c r="C11" s="2">
        <f>C8-C9</f>
        <v>0.06</v>
      </c>
      <c r="H11">
        <f t="shared" ca="1" si="3"/>
        <v>195.09463785963086</v>
      </c>
      <c r="I11">
        <f t="shared" ca="1" si="3"/>
        <v>55.678991714164546</v>
      </c>
      <c r="J11">
        <f t="shared" ca="1" si="4"/>
        <v>4.8058598179595435</v>
      </c>
      <c r="K11">
        <f t="shared" ca="1" si="5"/>
        <v>0.22068947986515142</v>
      </c>
      <c r="L11">
        <f t="shared" ca="1" si="6"/>
        <v>9.4149351473164725E-3</v>
      </c>
      <c r="M11">
        <f t="shared" ca="1" si="7"/>
        <v>6.0313886807063954E-2</v>
      </c>
      <c r="N11" s="8">
        <f t="shared" ca="1" si="0"/>
        <v>18.799469201273581</v>
      </c>
      <c r="O11" s="8">
        <f t="shared" ca="1" si="1"/>
        <v>0.25563805905934661</v>
      </c>
      <c r="Q11">
        <f ca="1">_xll.acq_options_bjerksund_price($H11,$I11,$J11,$L11,$M11,$K11,TRUE)</f>
        <v>139.41564614546633</v>
      </c>
      <c r="R11">
        <f ca="1">_xll.acq_options_bjerksund_price($H11,$I11,$J11,$L11,$M11,$K11,FALSE)</f>
        <v>0.28000816458555278</v>
      </c>
      <c r="T11">
        <f ca="1">_xll.acq_options_binomial_american_price($H11,$I11,$J11,$L11,$M11,$K11,TRUE)</f>
        <v>139.4156461454707</v>
      </c>
      <c r="U11">
        <f ca="1">_xll.acq_options_binomial_american_price($H11,$I11,$J11,$L11,$M11,$K11,FALSE)</f>
        <v>0.27608069401120527</v>
      </c>
      <c r="W11" t="e">
        <f ca="1">_xll.AmericanBinomial("c",$H11,$I11,$J11,$L11,$M11,$K11,500)</f>
        <v>#NAME?</v>
      </c>
      <c r="X11" t="e">
        <f ca="1">_xll.AmericanBinomial("p",$H11,$I11,$J11,$L11,$M11,$K11,500)</f>
        <v>#NAME?</v>
      </c>
      <c r="Z11" t="e">
        <f t="shared" ca="1" si="2"/>
        <v>#NAME?</v>
      </c>
      <c r="AA11" t="e">
        <f t="shared" ca="1" si="2"/>
        <v>#NAME?</v>
      </c>
    </row>
    <row r="12" spans="1:27" x14ac:dyDescent="0.25">
      <c r="N12" s="8"/>
      <c r="O12" s="8"/>
    </row>
    <row r="13" spans="1:27" x14ac:dyDescent="0.25">
      <c r="N13" s="8"/>
      <c r="O13" s="8"/>
    </row>
    <row r="14" spans="1:27" x14ac:dyDescent="0.25">
      <c r="N14" s="8"/>
      <c r="O14" s="8"/>
    </row>
    <row r="15" spans="1:27" x14ac:dyDescent="0.25">
      <c r="N15" s="8"/>
      <c r="O15" s="8"/>
    </row>
    <row r="16" spans="1:27" x14ac:dyDescent="0.25">
      <c r="N16" s="8"/>
      <c r="O16" s="8"/>
    </row>
    <row r="17" spans="6:15" x14ac:dyDescent="0.25">
      <c r="N17" s="8"/>
      <c r="O17" s="8"/>
    </row>
    <row r="18" spans="6:15" x14ac:dyDescent="0.25">
      <c r="N18" s="8"/>
      <c r="O18" s="8"/>
    </row>
    <row r="19" spans="6:15" x14ac:dyDescent="0.25">
      <c r="N19" s="8"/>
      <c r="O19" s="8"/>
    </row>
    <row r="20" spans="6:15" x14ac:dyDescent="0.25">
      <c r="N20" s="8"/>
      <c r="O20" s="8"/>
    </row>
    <row r="21" spans="6:15" x14ac:dyDescent="0.25">
      <c r="N21" s="8"/>
      <c r="O21" s="8"/>
    </row>
    <row r="22" spans="6:15" x14ac:dyDescent="0.25">
      <c r="N22" s="8"/>
      <c r="O22" s="8"/>
    </row>
    <row r="23" spans="6:15" x14ac:dyDescent="0.25">
      <c r="N23" s="8"/>
      <c r="O23" s="8"/>
    </row>
    <row r="24" spans="6:15" x14ac:dyDescent="0.25">
      <c r="N24" s="8"/>
      <c r="O24" s="8"/>
    </row>
    <row r="25" spans="6:15" x14ac:dyDescent="0.25">
      <c r="N25" s="8"/>
      <c r="O25" s="8"/>
    </row>
    <row r="26" spans="6:15" x14ac:dyDescent="0.25">
      <c r="N26" s="8"/>
      <c r="O26" s="8"/>
    </row>
    <row r="27" spans="6:15" x14ac:dyDescent="0.25">
      <c r="N27" s="8"/>
      <c r="O27" s="8"/>
    </row>
    <row r="28" spans="6:15" x14ac:dyDescent="0.25">
      <c r="N28" s="8"/>
      <c r="O28" s="8"/>
    </row>
    <row r="29" spans="6:15" x14ac:dyDescent="0.25">
      <c r="N29" s="8"/>
      <c r="O29" s="8"/>
    </row>
    <row r="30" spans="6:15" ht="15.75" thickBot="1" x14ac:dyDescent="0.3">
      <c r="F30" s="10"/>
      <c r="N30" s="8"/>
      <c r="O30" s="8"/>
    </row>
    <row r="31" spans="6:15" x14ac:dyDescent="0.25">
      <c r="N31" s="8"/>
      <c r="O31" s="8"/>
    </row>
    <row r="32" spans="6:15" x14ac:dyDescent="0.25">
      <c r="N32" s="8"/>
      <c r="O32" s="8"/>
    </row>
    <row r="33" spans="6:15" x14ac:dyDescent="0.25">
      <c r="N33" s="8"/>
      <c r="O33" s="8"/>
    </row>
    <row r="34" spans="6:15" x14ac:dyDescent="0.25">
      <c r="N34" s="8"/>
      <c r="O34" s="8"/>
    </row>
    <row r="35" spans="6:15" x14ac:dyDescent="0.25">
      <c r="N35" s="8"/>
      <c r="O35" s="8"/>
    </row>
    <row r="36" spans="6:15" x14ac:dyDescent="0.25">
      <c r="N36" s="8"/>
      <c r="O36" s="8"/>
    </row>
    <row r="37" spans="6:15" x14ac:dyDescent="0.25">
      <c r="N37" s="8"/>
      <c r="O37" s="8"/>
    </row>
    <row r="38" spans="6:15" x14ac:dyDescent="0.25">
      <c r="N38" s="8"/>
      <c r="O38" s="8"/>
    </row>
    <row r="39" spans="6:15" x14ac:dyDescent="0.25">
      <c r="N39" s="8"/>
      <c r="O39" s="8"/>
    </row>
    <row r="40" spans="6:15" x14ac:dyDescent="0.25">
      <c r="N40" s="8"/>
      <c r="O40" s="8"/>
    </row>
    <row r="41" spans="6:15" x14ac:dyDescent="0.25">
      <c r="N41" s="8"/>
      <c r="O41" s="8"/>
    </row>
    <row r="42" spans="6:15" x14ac:dyDescent="0.25">
      <c r="N42" s="8"/>
      <c r="O42" s="8"/>
    </row>
    <row r="43" spans="6:15" x14ac:dyDescent="0.25">
      <c r="N43" s="8"/>
      <c r="O43" s="8"/>
    </row>
    <row r="44" spans="6:15" x14ac:dyDescent="0.25">
      <c r="N44" s="8"/>
      <c r="O44" s="8"/>
    </row>
    <row r="45" spans="6:15" ht="15.75" thickBot="1" x14ac:dyDescent="0.3">
      <c r="F45" s="10"/>
      <c r="N45" s="8"/>
      <c r="O45" s="8"/>
    </row>
    <row r="46" spans="6:15" x14ac:dyDescent="0.25">
      <c r="N46" s="8"/>
      <c r="O46" s="8"/>
    </row>
    <row r="47" spans="6:15" x14ac:dyDescent="0.25">
      <c r="N47" s="8"/>
      <c r="O47" s="8"/>
    </row>
    <row r="48" spans="6:15" x14ac:dyDescent="0.25">
      <c r="N48" s="8"/>
      <c r="O48" s="8"/>
    </row>
    <row r="49" spans="14:15" x14ac:dyDescent="0.25">
      <c r="N49" s="8"/>
      <c r="O49" s="8"/>
    </row>
    <row r="50" spans="14:15" x14ac:dyDescent="0.25">
      <c r="N50" s="8"/>
      <c r="O50" s="8"/>
    </row>
    <row r="51" spans="14:15" x14ac:dyDescent="0.25">
      <c r="N51" s="8"/>
      <c r="O51" s="8"/>
    </row>
    <row r="52" spans="14:15" x14ac:dyDescent="0.25">
      <c r="N52" s="8"/>
      <c r="O52" s="8"/>
    </row>
    <row r="53" spans="14:15" x14ac:dyDescent="0.25">
      <c r="N53" s="8"/>
      <c r="O53" s="8"/>
    </row>
    <row r="54" spans="14:15" x14ac:dyDescent="0.25">
      <c r="N54" s="8"/>
      <c r="O54" s="8"/>
    </row>
    <row r="55" spans="14:15" x14ac:dyDescent="0.25">
      <c r="N55" s="8"/>
      <c r="O55" s="8"/>
    </row>
    <row r="56" spans="14:15" x14ac:dyDescent="0.25">
      <c r="N56" s="8"/>
      <c r="O56" s="8"/>
    </row>
    <row r="57" spans="14:15" x14ac:dyDescent="0.25">
      <c r="N57" s="8"/>
      <c r="O57" s="8"/>
    </row>
    <row r="58" spans="14:15" x14ac:dyDescent="0.25">
      <c r="N58" s="8"/>
      <c r="O58" s="8"/>
    </row>
    <row r="59" spans="14:15" x14ac:dyDescent="0.25">
      <c r="N59" s="8"/>
      <c r="O59" s="8"/>
    </row>
    <row r="60" spans="14:15" x14ac:dyDescent="0.25">
      <c r="N60" s="8"/>
      <c r="O60" s="8"/>
    </row>
    <row r="61" spans="14:15" x14ac:dyDescent="0.25">
      <c r="N61" s="8"/>
      <c r="O61" s="8"/>
    </row>
    <row r="62" spans="14:15" x14ac:dyDescent="0.25">
      <c r="N62" s="8"/>
      <c r="O62" s="8"/>
    </row>
    <row r="63" spans="14:15" x14ac:dyDescent="0.25">
      <c r="N63" s="8"/>
      <c r="O63" s="8"/>
    </row>
    <row r="64" spans="14:15" x14ac:dyDescent="0.25">
      <c r="N64" s="8"/>
      <c r="O64" s="8"/>
    </row>
    <row r="65" spans="14:15" x14ac:dyDescent="0.25">
      <c r="N65" s="8"/>
      <c r="O65" s="8"/>
    </row>
    <row r="66" spans="14:15" x14ac:dyDescent="0.25">
      <c r="N66" s="8"/>
      <c r="O66" s="8"/>
    </row>
    <row r="67" spans="14:15" x14ac:dyDescent="0.25">
      <c r="N67" s="8"/>
      <c r="O67" s="8"/>
    </row>
    <row r="68" spans="14:15" x14ac:dyDescent="0.25">
      <c r="N68" s="8"/>
      <c r="O68" s="8"/>
    </row>
    <row r="69" spans="14:15" x14ac:dyDescent="0.25">
      <c r="N69" s="8"/>
      <c r="O69" s="8"/>
    </row>
    <row r="70" spans="14:15" x14ac:dyDescent="0.25">
      <c r="N70" s="8"/>
      <c r="O70" s="8"/>
    </row>
    <row r="71" spans="14:15" x14ac:dyDescent="0.25">
      <c r="N71" s="8"/>
      <c r="O71" s="8"/>
    </row>
    <row r="72" spans="14:15" x14ac:dyDescent="0.25">
      <c r="N72" s="8"/>
      <c r="O72" s="8"/>
    </row>
    <row r="73" spans="14:15" x14ac:dyDescent="0.25">
      <c r="N73" s="8"/>
      <c r="O73" s="8"/>
    </row>
    <row r="74" spans="14:15" x14ac:dyDescent="0.25">
      <c r="N74" s="8"/>
      <c r="O74" s="8"/>
    </row>
    <row r="75" spans="14:15" x14ac:dyDescent="0.25">
      <c r="N75" s="8"/>
      <c r="O75" s="8"/>
    </row>
    <row r="76" spans="14:15" x14ac:dyDescent="0.25">
      <c r="N76" s="8"/>
      <c r="O76" s="8"/>
    </row>
    <row r="77" spans="14:15" x14ac:dyDescent="0.25">
      <c r="N77" s="8"/>
      <c r="O77" s="8"/>
    </row>
    <row r="78" spans="14:15" x14ac:dyDescent="0.25">
      <c r="N78" s="8"/>
      <c r="O78" s="8"/>
    </row>
    <row r="79" spans="14:15" x14ac:dyDescent="0.25">
      <c r="N79" s="8"/>
      <c r="O79" s="8"/>
    </row>
    <row r="80" spans="14:15" x14ac:dyDescent="0.25">
      <c r="N80" s="8"/>
      <c r="O80" s="8"/>
    </row>
    <row r="81" spans="14:15" x14ac:dyDescent="0.25">
      <c r="N81" s="8"/>
      <c r="O81" s="8"/>
    </row>
    <row r="82" spans="14:15" x14ac:dyDescent="0.25">
      <c r="N82" s="8"/>
      <c r="O82" s="8"/>
    </row>
    <row r="83" spans="14:15" x14ac:dyDescent="0.25">
      <c r="N83" s="8"/>
      <c r="O83" s="8"/>
    </row>
    <row r="84" spans="14:15" x14ac:dyDescent="0.25">
      <c r="N84" s="8"/>
      <c r="O84" s="8"/>
    </row>
    <row r="85" spans="14:15" x14ac:dyDescent="0.25">
      <c r="N85" s="8"/>
      <c r="O85" s="8"/>
    </row>
    <row r="86" spans="14:15" x14ac:dyDescent="0.25">
      <c r="N86" s="8"/>
      <c r="O86" s="8"/>
    </row>
    <row r="87" spans="14:15" x14ac:dyDescent="0.25">
      <c r="N87" s="8"/>
      <c r="O87" s="8"/>
    </row>
    <row r="88" spans="14:15" x14ac:dyDescent="0.25">
      <c r="N88" s="8"/>
      <c r="O88" s="8"/>
    </row>
    <row r="89" spans="14:15" x14ac:dyDescent="0.25">
      <c r="N89" s="8"/>
      <c r="O89" s="8"/>
    </row>
    <row r="90" spans="14:15" x14ac:dyDescent="0.25">
      <c r="N90" s="8"/>
      <c r="O90" s="8"/>
    </row>
    <row r="91" spans="14:15" x14ac:dyDescent="0.25">
      <c r="N91" s="8"/>
      <c r="O91" s="8"/>
    </row>
    <row r="92" spans="14:15" x14ac:dyDescent="0.25">
      <c r="N92" s="8"/>
      <c r="O92" s="8"/>
    </row>
    <row r="93" spans="14:15" x14ac:dyDescent="0.25">
      <c r="N93" s="8"/>
      <c r="O93" s="8"/>
    </row>
    <row r="94" spans="14:15" x14ac:dyDescent="0.25">
      <c r="N94" s="8"/>
      <c r="O94" s="8"/>
    </row>
    <row r="95" spans="14:15" x14ac:dyDescent="0.25">
      <c r="N95" s="8"/>
      <c r="O95" s="8"/>
    </row>
    <row r="96" spans="14:15" x14ac:dyDescent="0.25">
      <c r="N96" s="8"/>
      <c r="O96" s="8"/>
    </row>
    <row r="97" spans="14:15" x14ac:dyDescent="0.25">
      <c r="N97" s="8"/>
      <c r="O97" s="8"/>
    </row>
    <row r="98" spans="14:15" x14ac:dyDescent="0.25">
      <c r="N98" s="8"/>
      <c r="O98" s="8"/>
    </row>
    <row r="99" spans="14:15" x14ac:dyDescent="0.25">
      <c r="N99" s="8"/>
      <c r="O99" s="8"/>
    </row>
    <row r="100" spans="14:15" x14ac:dyDescent="0.25">
      <c r="N100" s="8"/>
      <c r="O100" s="8"/>
    </row>
    <row r="101" spans="14:15" x14ac:dyDescent="0.25">
      <c r="N101" s="8"/>
      <c r="O101" s="8"/>
    </row>
    <row r="102" spans="14:15" x14ac:dyDescent="0.25">
      <c r="N102" s="8"/>
      <c r="O102" s="8"/>
    </row>
    <row r="103" spans="14:15" x14ac:dyDescent="0.25">
      <c r="N103" s="8"/>
      <c r="O103" s="8"/>
    </row>
    <row r="104" spans="14:15" x14ac:dyDescent="0.25">
      <c r="N104" s="8"/>
      <c r="O104" s="8"/>
    </row>
    <row r="105" spans="14:15" x14ac:dyDescent="0.25">
      <c r="N105" s="8"/>
      <c r="O105" s="8"/>
    </row>
    <row r="106" spans="14:15" x14ac:dyDescent="0.25">
      <c r="N106" s="8"/>
      <c r="O106" s="8"/>
    </row>
    <row r="107" spans="14:15" x14ac:dyDescent="0.25">
      <c r="N107" s="8"/>
      <c r="O107" s="8"/>
    </row>
    <row r="108" spans="14:15" x14ac:dyDescent="0.25">
      <c r="N108" s="8"/>
      <c r="O108" s="8"/>
    </row>
    <row r="109" spans="14:15" x14ac:dyDescent="0.25">
      <c r="N109" s="8"/>
      <c r="O109" s="8"/>
    </row>
    <row r="110" spans="14:15" x14ac:dyDescent="0.25">
      <c r="N110" s="8"/>
      <c r="O110" s="8"/>
    </row>
    <row r="111" spans="14:15" x14ac:dyDescent="0.25">
      <c r="N111" s="8"/>
      <c r="O111" s="8"/>
    </row>
    <row r="112" spans="14:15" x14ac:dyDescent="0.25">
      <c r="N112" s="8"/>
      <c r="O112" s="8"/>
    </row>
    <row r="113" spans="14:15" x14ac:dyDescent="0.25">
      <c r="N113" s="8"/>
      <c r="O113" s="8"/>
    </row>
    <row r="114" spans="14:15" x14ac:dyDescent="0.25">
      <c r="N114" s="8"/>
      <c r="O114" s="8"/>
    </row>
    <row r="115" spans="14:15" x14ac:dyDescent="0.25">
      <c r="N115" s="8"/>
      <c r="O115" s="8"/>
    </row>
    <row r="116" spans="14:15" x14ac:dyDescent="0.25">
      <c r="N116" s="8"/>
      <c r="O116" s="8"/>
    </row>
    <row r="117" spans="14:15" x14ac:dyDescent="0.25">
      <c r="N117" s="8"/>
      <c r="O117" s="8"/>
    </row>
    <row r="118" spans="14:15" x14ac:dyDescent="0.25">
      <c r="N118" s="8"/>
      <c r="O118" s="8"/>
    </row>
    <row r="119" spans="14:15" x14ac:dyDescent="0.25">
      <c r="N119" s="8"/>
      <c r="O119" s="8"/>
    </row>
    <row r="120" spans="14:15" x14ac:dyDescent="0.25">
      <c r="N120" s="8"/>
      <c r="O120" s="8"/>
    </row>
    <row r="121" spans="14:15" x14ac:dyDescent="0.25">
      <c r="N121" s="8"/>
      <c r="O121" s="8"/>
    </row>
    <row r="122" spans="14:15" x14ac:dyDescent="0.25">
      <c r="N122" s="8"/>
      <c r="O122" s="8"/>
    </row>
    <row r="123" spans="14:15" x14ac:dyDescent="0.25">
      <c r="N123" s="8"/>
      <c r="O123" s="8"/>
    </row>
    <row r="124" spans="14:15" x14ac:dyDescent="0.25">
      <c r="N124" s="8"/>
      <c r="O124" s="8"/>
    </row>
    <row r="125" spans="14:15" x14ac:dyDescent="0.25">
      <c r="N125" s="8"/>
      <c r="O125" s="8"/>
    </row>
    <row r="126" spans="14:15" x14ac:dyDescent="0.25">
      <c r="N126" s="8"/>
      <c r="O126" s="8"/>
    </row>
    <row r="127" spans="14:15" x14ac:dyDescent="0.25">
      <c r="N127" s="8"/>
      <c r="O127" s="8"/>
    </row>
    <row r="128" spans="14:15" x14ac:dyDescent="0.25">
      <c r="N128" s="8"/>
      <c r="O128" s="8"/>
    </row>
    <row r="129" spans="14:15" x14ac:dyDescent="0.25">
      <c r="N129" s="8"/>
      <c r="O129" s="8"/>
    </row>
    <row r="130" spans="14:15" x14ac:dyDescent="0.25">
      <c r="N130" s="8"/>
      <c r="O130" s="8"/>
    </row>
    <row r="131" spans="14:15" x14ac:dyDescent="0.25">
      <c r="N131" s="8"/>
      <c r="O131" s="8"/>
    </row>
    <row r="132" spans="14:15" x14ac:dyDescent="0.25">
      <c r="N132" s="8"/>
      <c r="O132" s="8"/>
    </row>
    <row r="133" spans="14:15" x14ac:dyDescent="0.25">
      <c r="N133" s="8"/>
      <c r="O133" s="8"/>
    </row>
    <row r="134" spans="14:15" x14ac:dyDescent="0.25">
      <c r="N134" s="8"/>
      <c r="O134" s="8"/>
    </row>
    <row r="135" spans="14:15" x14ac:dyDescent="0.25">
      <c r="N135" s="8"/>
      <c r="O135" s="8"/>
    </row>
    <row r="136" spans="14:15" x14ac:dyDescent="0.25">
      <c r="N136" s="8"/>
      <c r="O136" s="8"/>
    </row>
    <row r="137" spans="14:15" x14ac:dyDescent="0.25">
      <c r="N137" s="8"/>
      <c r="O137" s="8"/>
    </row>
    <row r="138" spans="14:15" x14ac:dyDescent="0.25">
      <c r="N138" s="8"/>
      <c r="O138" s="8"/>
    </row>
    <row r="139" spans="14:15" x14ac:dyDescent="0.25">
      <c r="N139" s="8"/>
      <c r="O139" s="8"/>
    </row>
    <row r="140" spans="14:15" x14ac:dyDescent="0.25">
      <c r="N140" s="8"/>
      <c r="O140" s="8"/>
    </row>
    <row r="141" spans="14:15" x14ac:dyDescent="0.25">
      <c r="N141" s="8"/>
      <c r="O141" s="8"/>
    </row>
    <row r="142" spans="14:15" x14ac:dyDescent="0.25">
      <c r="N142" s="8"/>
      <c r="O142" s="8"/>
    </row>
    <row r="143" spans="14:15" x14ac:dyDescent="0.25">
      <c r="N143" s="8"/>
      <c r="O143" s="8"/>
    </row>
    <row r="144" spans="14:15" x14ac:dyDescent="0.25">
      <c r="N144" s="8"/>
      <c r="O144" s="8"/>
    </row>
    <row r="145" spans="14:15" x14ac:dyDescent="0.25">
      <c r="N145" s="8"/>
      <c r="O145" s="8"/>
    </row>
    <row r="146" spans="14:15" x14ac:dyDescent="0.25">
      <c r="N146" s="8"/>
      <c r="O146" s="8"/>
    </row>
    <row r="147" spans="14:15" x14ac:dyDescent="0.25">
      <c r="N147" s="8"/>
      <c r="O147" s="8"/>
    </row>
    <row r="148" spans="14:15" x14ac:dyDescent="0.25">
      <c r="N148" s="8"/>
      <c r="O148" s="8"/>
    </row>
    <row r="149" spans="14:15" x14ac:dyDescent="0.25">
      <c r="N149" s="8"/>
      <c r="O149" s="8"/>
    </row>
    <row r="150" spans="14:15" x14ac:dyDescent="0.25">
      <c r="N150" s="8"/>
      <c r="O150" s="8"/>
    </row>
    <row r="151" spans="14:15" x14ac:dyDescent="0.25">
      <c r="N151" s="8"/>
      <c r="O151" s="8"/>
    </row>
    <row r="152" spans="14:15" x14ac:dyDescent="0.25">
      <c r="N152" s="8"/>
      <c r="O152" s="8"/>
    </row>
    <row r="153" spans="14:15" x14ac:dyDescent="0.25">
      <c r="N153" s="8"/>
      <c r="O153" s="8"/>
    </row>
    <row r="154" spans="14:15" x14ac:dyDescent="0.25">
      <c r="N154" s="8"/>
      <c r="O154" s="8"/>
    </row>
    <row r="155" spans="14:15" x14ac:dyDescent="0.25">
      <c r="N155" s="8"/>
      <c r="O155" s="8"/>
    </row>
    <row r="156" spans="14:15" x14ac:dyDescent="0.25">
      <c r="N156" s="8"/>
      <c r="O156" s="8"/>
    </row>
    <row r="157" spans="14:15" x14ac:dyDescent="0.25">
      <c r="N157" s="8"/>
      <c r="O157" s="8"/>
    </row>
    <row r="158" spans="14:15" x14ac:dyDescent="0.25">
      <c r="N158" s="8"/>
      <c r="O158" s="8"/>
    </row>
    <row r="159" spans="14:15" x14ac:dyDescent="0.25">
      <c r="N159" s="8"/>
      <c r="O159" s="8"/>
    </row>
    <row r="160" spans="14:15" x14ac:dyDescent="0.25">
      <c r="N160" s="8"/>
      <c r="O160" s="8"/>
    </row>
    <row r="161" spans="14:15" x14ac:dyDescent="0.25">
      <c r="N161" s="8"/>
      <c r="O161" s="8"/>
    </row>
    <row r="162" spans="14:15" x14ac:dyDescent="0.25">
      <c r="N162" s="8"/>
      <c r="O162" s="8"/>
    </row>
    <row r="163" spans="14:15" x14ac:dyDescent="0.25">
      <c r="N163" s="8"/>
      <c r="O163" s="8"/>
    </row>
    <row r="164" spans="14:15" x14ac:dyDescent="0.25">
      <c r="N164" s="8"/>
      <c r="O164" s="8"/>
    </row>
    <row r="165" spans="14:15" x14ac:dyDescent="0.25">
      <c r="N165" s="8"/>
      <c r="O165" s="8"/>
    </row>
    <row r="166" spans="14:15" x14ac:dyDescent="0.25">
      <c r="N166" s="8"/>
      <c r="O166" s="8"/>
    </row>
    <row r="167" spans="14:15" x14ac:dyDescent="0.25">
      <c r="N167" s="8"/>
      <c r="O167" s="8"/>
    </row>
    <row r="168" spans="14:15" x14ac:dyDescent="0.25">
      <c r="N168" s="8"/>
      <c r="O168" s="8"/>
    </row>
    <row r="169" spans="14:15" x14ac:dyDescent="0.25">
      <c r="N169" s="8"/>
      <c r="O169" s="8"/>
    </row>
    <row r="170" spans="14:15" x14ac:dyDescent="0.25">
      <c r="N170" s="8"/>
      <c r="O170" s="8"/>
    </row>
    <row r="171" spans="14:15" x14ac:dyDescent="0.25">
      <c r="N171" s="8"/>
      <c r="O171" s="8"/>
    </row>
    <row r="172" spans="14:15" x14ac:dyDescent="0.25">
      <c r="N172" s="8"/>
      <c r="O172" s="8"/>
    </row>
    <row r="173" spans="14:15" x14ac:dyDescent="0.25">
      <c r="N173" s="8"/>
      <c r="O173" s="8"/>
    </row>
    <row r="174" spans="14:15" x14ac:dyDescent="0.25">
      <c r="N174" s="8"/>
      <c r="O174" s="8"/>
    </row>
    <row r="175" spans="14:15" x14ac:dyDescent="0.25">
      <c r="N175" s="8"/>
      <c r="O175" s="8"/>
    </row>
    <row r="176" spans="14:15" x14ac:dyDescent="0.25">
      <c r="N176" s="8"/>
      <c r="O176" s="8"/>
    </row>
    <row r="177" spans="14:15" x14ac:dyDescent="0.25">
      <c r="N177" s="8"/>
      <c r="O177" s="8"/>
    </row>
    <row r="178" spans="14:15" x14ac:dyDescent="0.25">
      <c r="N178" s="8"/>
      <c r="O178" s="8"/>
    </row>
    <row r="179" spans="14:15" x14ac:dyDescent="0.25">
      <c r="N179" s="8"/>
      <c r="O179" s="8"/>
    </row>
    <row r="180" spans="14:15" x14ac:dyDescent="0.25">
      <c r="N180" s="8"/>
      <c r="O180" s="8"/>
    </row>
    <row r="181" spans="14:15" x14ac:dyDescent="0.25">
      <c r="N181" s="8"/>
      <c r="O181" s="8"/>
    </row>
    <row r="182" spans="14:15" x14ac:dyDescent="0.25">
      <c r="N182" s="8"/>
      <c r="O182" s="8"/>
    </row>
    <row r="183" spans="14:15" x14ac:dyDescent="0.25">
      <c r="N183" s="8"/>
      <c r="O183" s="8"/>
    </row>
    <row r="184" spans="14:15" x14ac:dyDescent="0.25">
      <c r="N184" s="8"/>
      <c r="O184" s="8"/>
    </row>
    <row r="185" spans="14:15" x14ac:dyDescent="0.25">
      <c r="N185" s="8"/>
      <c r="O185" s="8"/>
    </row>
    <row r="186" spans="14:15" x14ac:dyDescent="0.25">
      <c r="N186" s="8"/>
      <c r="O186" s="8"/>
    </row>
    <row r="187" spans="14:15" x14ac:dyDescent="0.25">
      <c r="N187" s="8"/>
      <c r="O187" s="8"/>
    </row>
    <row r="188" spans="14:15" x14ac:dyDescent="0.25">
      <c r="N188" s="8"/>
      <c r="O188" s="8"/>
    </row>
    <row r="189" spans="14:15" x14ac:dyDescent="0.25">
      <c r="N189" s="8"/>
      <c r="O189" s="8"/>
    </row>
    <row r="190" spans="14:15" x14ac:dyDescent="0.25">
      <c r="N190" s="8"/>
      <c r="O190" s="8"/>
    </row>
    <row r="191" spans="14:15" x14ac:dyDescent="0.25">
      <c r="N191" s="8"/>
      <c r="O191" s="8"/>
    </row>
    <row r="192" spans="14:15" x14ac:dyDescent="0.25">
      <c r="N192" s="8"/>
      <c r="O192" s="8"/>
    </row>
    <row r="193" spans="14:15" x14ac:dyDescent="0.25">
      <c r="N193" s="8"/>
      <c r="O193" s="8"/>
    </row>
    <row r="194" spans="14:15" x14ac:dyDescent="0.25">
      <c r="N194" s="8"/>
      <c r="O194" s="8"/>
    </row>
    <row r="195" spans="14:15" x14ac:dyDescent="0.25">
      <c r="N195" s="8"/>
      <c r="O195" s="8"/>
    </row>
    <row r="196" spans="14:15" x14ac:dyDescent="0.25">
      <c r="N196" s="8"/>
      <c r="O196" s="8"/>
    </row>
    <row r="197" spans="14:15" x14ac:dyDescent="0.25">
      <c r="N197" s="8"/>
      <c r="O197" s="8"/>
    </row>
    <row r="198" spans="14:15" x14ac:dyDescent="0.25">
      <c r="N198" s="8"/>
      <c r="O198" s="8"/>
    </row>
    <row r="199" spans="14:15" x14ac:dyDescent="0.25">
      <c r="N199" s="8"/>
      <c r="O199" s="8"/>
    </row>
    <row r="200" spans="14:15" x14ac:dyDescent="0.25">
      <c r="N200" s="8"/>
      <c r="O200" s="8"/>
    </row>
    <row r="201" spans="14:15" x14ac:dyDescent="0.25">
      <c r="N201" s="8"/>
      <c r="O201" s="8"/>
    </row>
    <row r="202" spans="14:15" x14ac:dyDescent="0.25">
      <c r="N202" s="8"/>
      <c r="O202" s="8"/>
    </row>
    <row r="203" spans="14:15" x14ac:dyDescent="0.25">
      <c r="N203" s="8"/>
      <c r="O203" s="8"/>
    </row>
    <row r="204" spans="14:15" x14ac:dyDescent="0.25">
      <c r="N204" s="8"/>
      <c r="O204" s="8"/>
    </row>
    <row r="205" spans="14:15" x14ac:dyDescent="0.25">
      <c r="N205" s="8"/>
      <c r="O205" s="8"/>
    </row>
    <row r="206" spans="14:15" x14ac:dyDescent="0.25">
      <c r="N206" s="8"/>
      <c r="O206" s="8"/>
    </row>
    <row r="207" spans="14:15" x14ac:dyDescent="0.25">
      <c r="N207" s="8"/>
      <c r="O207" s="8"/>
    </row>
    <row r="208" spans="14:15" x14ac:dyDescent="0.25">
      <c r="N208" s="8"/>
      <c r="O208" s="8"/>
    </row>
    <row r="209" spans="14:15" x14ac:dyDescent="0.25">
      <c r="N209" s="8"/>
      <c r="O209" s="8"/>
    </row>
    <row r="210" spans="14:15" x14ac:dyDescent="0.25">
      <c r="N210" s="8"/>
      <c r="O210" s="8"/>
    </row>
    <row r="211" spans="14:15" x14ac:dyDescent="0.25">
      <c r="N211" s="8"/>
      <c r="O211" s="8"/>
    </row>
    <row r="212" spans="14:15" x14ac:dyDescent="0.25">
      <c r="N212" s="8"/>
      <c r="O212" s="8"/>
    </row>
    <row r="213" spans="14:15" x14ac:dyDescent="0.25">
      <c r="N213" s="8"/>
      <c r="O213" s="8"/>
    </row>
    <row r="214" spans="14:15" x14ac:dyDescent="0.25">
      <c r="N214" s="8"/>
      <c r="O214" s="8"/>
    </row>
    <row r="215" spans="14:15" x14ac:dyDescent="0.25">
      <c r="N215" s="8"/>
      <c r="O215" s="8"/>
    </row>
    <row r="216" spans="14:15" x14ac:dyDescent="0.25">
      <c r="N216" s="8"/>
      <c r="O216" s="8"/>
    </row>
    <row r="217" spans="14:15" x14ac:dyDescent="0.25">
      <c r="N217" s="8"/>
      <c r="O217" s="8"/>
    </row>
    <row r="218" spans="14:15" x14ac:dyDescent="0.25">
      <c r="N218" s="8"/>
      <c r="O218" s="8"/>
    </row>
    <row r="219" spans="14:15" x14ac:dyDescent="0.25">
      <c r="N219" s="8"/>
      <c r="O219" s="8"/>
    </row>
    <row r="220" spans="14:15" x14ac:dyDescent="0.25">
      <c r="N220" s="8"/>
      <c r="O220" s="8"/>
    </row>
    <row r="221" spans="14:15" x14ac:dyDescent="0.25">
      <c r="N221" s="8"/>
      <c r="O221" s="8"/>
    </row>
    <row r="222" spans="14:15" x14ac:dyDescent="0.25">
      <c r="N222" s="8"/>
      <c r="O222" s="8"/>
    </row>
    <row r="223" spans="14:15" x14ac:dyDescent="0.25">
      <c r="N223" s="8"/>
      <c r="O223" s="8"/>
    </row>
    <row r="224" spans="14:15" x14ac:dyDescent="0.25">
      <c r="N224" s="8"/>
      <c r="O224" s="8"/>
    </row>
    <row r="225" spans="14:15" x14ac:dyDescent="0.25">
      <c r="N225" s="8"/>
      <c r="O225" s="8"/>
    </row>
    <row r="226" spans="14:15" x14ac:dyDescent="0.25">
      <c r="N226" s="8"/>
      <c r="O226" s="8"/>
    </row>
    <row r="227" spans="14:15" x14ac:dyDescent="0.25">
      <c r="N227" s="8"/>
      <c r="O227" s="8"/>
    </row>
    <row r="228" spans="14:15" x14ac:dyDescent="0.25">
      <c r="N228" s="8"/>
      <c r="O228" s="8"/>
    </row>
    <row r="229" spans="14:15" x14ac:dyDescent="0.25">
      <c r="N229" s="8"/>
      <c r="O229" s="8"/>
    </row>
    <row r="230" spans="14:15" x14ac:dyDescent="0.25">
      <c r="N230" s="8"/>
      <c r="O230" s="8"/>
    </row>
    <row r="231" spans="14:15" x14ac:dyDescent="0.25">
      <c r="N231" s="8"/>
      <c r="O231" s="8"/>
    </row>
    <row r="232" spans="14:15" x14ac:dyDescent="0.25">
      <c r="N232" s="8"/>
      <c r="O232" s="8"/>
    </row>
    <row r="233" spans="14:15" x14ac:dyDescent="0.25">
      <c r="N233" s="8"/>
      <c r="O233" s="8"/>
    </row>
    <row r="234" spans="14:15" x14ac:dyDescent="0.25">
      <c r="N234" s="8"/>
      <c r="O234" s="8"/>
    </row>
    <row r="235" spans="14:15" x14ac:dyDescent="0.25">
      <c r="N235" s="8"/>
      <c r="O235" s="8"/>
    </row>
    <row r="236" spans="14:15" x14ac:dyDescent="0.25">
      <c r="N236" s="8"/>
      <c r="O236" s="8"/>
    </row>
    <row r="237" spans="14:15" x14ac:dyDescent="0.25">
      <c r="N237" s="8"/>
      <c r="O237" s="8"/>
    </row>
    <row r="238" spans="14:15" x14ac:dyDescent="0.25">
      <c r="N238" s="8"/>
      <c r="O238" s="8"/>
    </row>
    <row r="239" spans="14:15" x14ac:dyDescent="0.25">
      <c r="N239" s="8"/>
      <c r="O239" s="8"/>
    </row>
    <row r="240" spans="14:15" x14ac:dyDescent="0.25">
      <c r="N240" s="8"/>
      <c r="O240" s="8"/>
    </row>
    <row r="241" spans="14:15" x14ac:dyDescent="0.25">
      <c r="N241" s="8"/>
      <c r="O241" s="8"/>
    </row>
    <row r="242" spans="14:15" x14ac:dyDescent="0.25">
      <c r="N242" s="8"/>
      <c r="O242" s="8"/>
    </row>
    <row r="243" spans="14:15" x14ac:dyDescent="0.25">
      <c r="N243" s="8"/>
      <c r="O243" s="8"/>
    </row>
    <row r="244" spans="14:15" x14ac:dyDescent="0.25">
      <c r="N244" s="8"/>
      <c r="O244" s="8"/>
    </row>
    <row r="245" spans="14:15" x14ac:dyDescent="0.25">
      <c r="N245" s="8"/>
      <c r="O245" s="8"/>
    </row>
    <row r="246" spans="14:15" x14ac:dyDescent="0.25">
      <c r="N246" s="8"/>
      <c r="O246" s="8"/>
    </row>
    <row r="247" spans="14:15" x14ac:dyDescent="0.25">
      <c r="N247" s="8"/>
      <c r="O247" s="8"/>
    </row>
    <row r="248" spans="14:15" x14ac:dyDescent="0.25">
      <c r="N248" s="8"/>
      <c r="O248" s="8"/>
    </row>
    <row r="249" spans="14:15" x14ac:dyDescent="0.25">
      <c r="N249" s="8"/>
      <c r="O249" s="8"/>
    </row>
    <row r="250" spans="14:15" x14ac:dyDescent="0.25">
      <c r="N250" s="8"/>
      <c r="O250" s="8"/>
    </row>
    <row r="251" spans="14:15" x14ac:dyDescent="0.25">
      <c r="N251" s="8"/>
      <c r="O251" s="8"/>
    </row>
    <row r="252" spans="14:15" x14ac:dyDescent="0.25">
      <c r="N252" s="8"/>
      <c r="O252" s="8"/>
    </row>
    <row r="253" spans="14:15" x14ac:dyDescent="0.25">
      <c r="N253" s="8"/>
      <c r="O253" s="8"/>
    </row>
    <row r="254" spans="14:15" x14ac:dyDescent="0.25">
      <c r="N254" s="8"/>
      <c r="O254" s="8"/>
    </row>
    <row r="255" spans="14:15" x14ac:dyDescent="0.25">
      <c r="N255" s="8"/>
      <c r="O255" s="8"/>
    </row>
    <row r="256" spans="14:15" x14ac:dyDescent="0.25">
      <c r="N256" s="8"/>
      <c r="O256" s="8"/>
    </row>
    <row r="257" spans="14:15" x14ac:dyDescent="0.25">
      <c r="N257" s="8"/>
      <c r="O257" s="8"/>
    </row>
    <row r="258" spans="14:15" x14ac:dyDescent="0.25">
      <c r="N258" s="8"/>
      <c r="O258" s="8"/>
    </row>
    <row r="259" spans="14:15" x14ac:dyDescent="0.25">
      <c r="N259" s="8"/>
      <c r="O259" s="8"/>
    </row>
    <row r="260" spans="14:15" x14ac:dyDescent="0.25">
      <c r="N260" s="8"/>
      <c r="O260" s="8"/>
    </row>
    <row r="261" spans="14:15" x14ac:dyDescent="0.25">
      <c r="N261" s="8"/>
      <c r="O261" s="8"/>
    </row>
    <row r="262" spans="14:15" x14ac:dyDescent="0.25">
      <c r="N262" s="8"/>
      <c r="O262" s="8"/>
    </row>
    <row r="263" spans="14:15" x14ac:dyDescent="0.25">
      <c r="N263" s="8"/>
      <c r="O263" s="8"/>
    </row>
    <row r="264" spans="14:15" x14ac:dyDescent="0.25">
      <c r="N264" s="8"/>
      <c r="O264" s="8"/>
    </row>
    <row r="265" spans="14:15" x14ac:dyDescent="0.25">
      <c r="N265" s="8"/>
      <c r="O265" s="8"/>
    </row>
    <row r="266" spans="14:15" x14ac:dyDescent="0.25">
      <c r="N266" s="8"/>
      <c r="O266" s="8"/>
    </row>
    <row r="267" spans="14:15" x14ac:dyDescent="0.25">
      <c r="N267" s="8"/>
      <c r="O267" s="8"/>
    </row>
    <row r="268" spans="14:15" x14ac:dyDescent="0.25">
      <c r="N268" s="8"/>
      <c r="O268" s="8"/>
    </row>
    <row r="269" spans="14:15" x14ac:dyDescent="0.25">
      <c r="N269" s="8"/>
      <c r="O269" s="8"/>
    </row>
    <row r="270" spans="14:15" x14ac:dyDescent="0.25">
      <c r="N270" s="8"/>
      <c r="O270" s="8"/>
    </row>
    <row r="271" spans="14:15" x14ac:dyDescent="0.25">
      <c r="N271" s="8"/>
      <c r="O271" s="8"/>
    </row>
    <row r="272" spans="14:15" x14ac:dyDescent="0.25">
      <c r="N272" s="8"/>
      <c r="O272" s="8"/>
    </row>
    <row r="273" spans="14:15" x14ac:dyDescent="0.25">
      <c r="N273" s="8"/>
      <c r="O273" s="8"/>
    </row>
    <row r="274" spans="14:15" x14ac:dyDescent="0.25">
      <c r="N274" s="8"/>
      <c r="O274" s="8"/>
    </row>
    <row r="275" spans="14:15" x14ac:dyDescent="0.25">
      <c r="N275" s="8"/>
      <c r="O275" s="8"/>
    </row>
    <row r="276" spans="14:15" x14ac:dyDescent="0.25">
      <c r="N276" s="8"/>
      <c r="O276" s="8"/>
    </row>
    <row r="277" spans="14:15" x14ac:dyDescent="0.25">
      <c r="N277" s="8"/>
      <c r="O277" s="8"/>
    </row>
    <row r="278" spans="14:15" x14ac:dyDescent="0.25">
      <c r="N278" s="8"/>
      <c r="O278" s="8"/>
    </row>
    <row r="279" spans="14:15" x14ac:dyDescent="0.25">
      <c r="N279" s="8"/>
      <c r="O279" s="8"/>
    </row>
    <row r="280" spans="14:15" x14ac:dyDescent="0.25">
      <c r="N280" s="8"/>
      <c r="O280" s="8"/>
    </row>
    <row r="281" spans="14:15" x14ac:dyDescent="0.25">
      <c r="N281" s="8"/>
      <c r="O281" s="8"/>
    </row>
    <row r="282" spans="14:15" x14ac:dyDescent="0.25">
      <c r="N282" s="8"/>
      <c r="O282" s="8"/>
    </row>
    <row r="283" spans="14:15" x14ac:dyDescent="0.25">
      <c r="N283" s="8"/>
      <c r="O283" s="8"/>
    </row>
    <row r="284" spans="14:15" x14ac:dyDescent="0.25">
      <c r="N284" s="8"/>
      <c r="O284" s="8"/>
    </row>
    <row r="285" spans="14:15" x14ac:dyDescent="0.25">
      <c r="N285" s="8"/>
      <c r="O285" s="8"/>
    </row>
    <row r="286" spans="14:15" x14ac:dyDescent="0.25">
      <c r="N286" s="8"/>
      <c r="O286" s="8"/>
    </row>
    <row r="287" spans="14:15" x14ac:dyDescent="0.25">
      <c r="N287" s="8"/>
      <c r="O287" s="8"/>
    </row>
    <row r="288" spans="14:15" x14ac:dyDescent="0.25">
      <c r="N288" s="8"/>
      <c r="O288" s="8"/>
    </row>
    <row r="289" spans="14:15" x14ac:dyDescent="0.25">
      <c r="N289" s="8"/>
      <c r="O289" s="8"/>
    </row>
    <row r="290" spans="14:15" x14ac:dyDescent="0.25">
      <c r="N290" s="8"/>
      <c r="O290" s="8"/>
    </row>
    <row r="291" spans="14:15" x14ac:dyDescent="0.25">
      <c r="N291" s="8"/>
      <c r="O291" s="8"/>
    </row>
    <row r="292" spans="14:15" x14ac:dyDescent="0.25">
      <c r="N292" s="8"/>
      <c r="O292" s="8"/>
    </row>
    <row r="293" spans="14:15" x14ac:dyDescent="0.25">
      <c r="N293" s="8"/>
      <c r="O293" s="8"/>
    </row>
    <row r="294" spans="14:15" x14ac:dyDescent="0.25">
      <c r="N294" s="8"/>
      <c r="O294" s="8"/>
    </row>
    <row r="295" spans="14:15" x14ac:dyDescent="0.25">
      <c r="N295" s="8"/>
      <c r="O295" s="8"/>
    </row>
    <row r="296" spans="14:15" x14ac:dyDescent="0.25">
      <c r="N296" s="8"/>
      <c r="O296" s="8"/>
    </row>
    <row r="297" spans="14:15" x14ac:dyDescent="0.25">
      <c r="N297" s="8"/>
      <c r="O297" s="8"/>
    </row>
    <row r="298" spans="14:15" x14ac:dyDescent="0.25">
      <c r="N298" s="8"/>
      <c r="O298" s="8"/>
    </row>
    <row r="299" spans="14:15" x14ac:dyDescent="0.25">
      <c r="N299" s="8"/>
      <c r="O299" s="8"/>
    </row>
    <row r="300" spans="14:15" x14ac:dyDescent="0.25">
      <c r="N300" s="8"/>
      <c r="O300" s="8"/>
    </row>
    <row r="301" spans="14:15" x14ac:dyDescent="0.25">
      <c r="N301" s="8"/>
      <c r="O301" s="8"/>
    </row>
    <row r="302" spans="14:15" x14ac:dyDescent="0.25">
      <c r="N302" s="8"/>
      <c r="O302" s="8"/>
    </row>
    <row r="303" spans="14:15" x14ac:dyDescent="0.25">
      <c r="N303" s="8"/>
      <c r="O303" s="8"/>
    </row>
    <row r="304" spans="14:15" x14ac:dyDescent="0.25">
      <c r="N304" s="8"/>
      <c r="O304" s="8"/>
    </row>
    <row r="305" spans="14:15" x14ac:dyDescent="0.25">
      <c r="N305" s="8"/>
      <c r="O305" s="8"/>
    </row>
    <row r="306" spans="14:15" x14ac:dyDescent="0.25">
      <c r="N306" s="8"/>
      <c r="O306" s="8"/>
    </row>
    <row r="307" spans="14:15" x14ac:dyDescent="0.25">
      <c r="N307" s="8"/>
      <c r="O307" s="8"/>
    </row>
    <row r="308" spans="14:15" x14ac:dyDescent="0.25">
      <c r="N308" s="8"/>
      <c r="O308" s="8"/>
    </row>
    <row r="309" spans="14:15" x14ac:dyDescent="0.25">
      <c r="N309" s="8"/>
      <c r="O309" s="8"/>
    </row>
    <row r="310" spans="14:15" x14ac:dyDescent="0.25">
      <c r="N310" s="8"/>
      <c r="O310" s="8"/>
    </row>
    <row r="311" spans="14:15" x14ac:dyDescent="0.25">
      <c r="N311" s="8"/>
      <c r="O311" s="8"/>
    </row>
    <row r="312" spans="14:15" x14ac:dyDescent="0.25">
      <c r="N312" s="8"/>
      <c r="O312" s="8"/>
    </row>
    <row r="313" spans="14:15" x14ac:dyDescent="0.25">
      <c r="N313" s="8"/>
      <c r="O313" s="8"/>
    </row>
    <row r="314" spans="14:15" x14ac:dyDescent="0.25">
      <c r="N314" s="8"/>
      <c r="O314" s="8"/>
    </row>
    <row r="315" spans="14:15" x14ac:dyDescent="0.25">
      <c r="N315" s="8"/>
      <c r="O315" s="8"/>
    </row>
    <row r="316" spans="14:15" x14ac:dyDescent="0.25">
      <c r="N316" s="8"/>
      <c r="O316" s="8"/>
    </row>
    <row r="317" spans="14:15" x14ac:dyDescent="0.25">
      <c r="N317" s="8"/>
      <c r="O317" s="8"/>
    </row>
    <row r="318" spans="14:15" x14ac:dyDescent="0.25">
      <c r="N318" s="8"/>
      <c r="O318" s="8"/>
    </row>
    <row r="319" spans="14:15" x14ac:dyDescent="0.25">
      <c r="N319" s="8"/>
      <c r="O319" s="8"/>
    </row>
    <row r="320" spans="14:15" x14ac:dyDescent="0.25">
      <c r="N320" s="8"/>
      <c r="O320" s="8"/>
    </row>
    <row r="321" spans="14:15" x14ac:dyDescent="0.25">
      <c r="N321" s="8"/>
      <c r="O321" s="8"/>
    </row>
    <row r="322" spans="14:15" x14ac:dyDescent="0.25">
      <c r="N322" s="8"/>
      <c r="O322" s="8"/>
    </row>
    <row r="323" spans="14:15" x14ac:dyDescent="0.25">
      <c r="N323" s="8"/>
      <c r="O323" s="8"/>
    </row>
    <row r="324" spans="14:15" x14ac:dyDescent="0.25">
      <c r="N324" s="8"/>
      <c r="O324" s="8"/>
    </row>
    <row r="325" spans="14:15" x14ac:dyDescent="0.25">
      <c r="N325" s="8"/>
      <c r="O325" s="8"/>
    </row>
    <row r="326" spans="14:15" x14ac:dyDescent="0.25">
      <c r="N326" s="8"/>
      <c r="O326" s="8"/>
    </row>
    <row r="327" spans="14:15" x14ac:dyDescent="0.25">
      <c r="N327" s="8"/>
      <c r="O327" s="8"/>
    </row>
    <row r="328" spans="14:15" x14ac:dyDescent="0.25">
      <c r="N328" s="8"/>
      <c r="O328" s="8"/>
    </row>
    <row r="329" spans="14:15" x14ac:dyDescent="0.25">
      <c r="N329" s="8"/>
      <c r="O329" s="8"/>
    </row>
    <row r="330" spans="14:15" x14ac:dyDescent="0.25">
      <c r="N330" s="8"/>
      <c r="O330" s="8"/>
    </row>
    <row r="331" spans="14:15" x14ac:dyDescent="0.25">
      <c r="N331" s="8"/>
      <c r="O331" s="8"/>
    </row>
    <row r="332" spans="14:15" x14ac:dyDescent="0.25">
      <c r="N332" s="8"/>
      <c r="O332" s="8"/>
    </row>
    <row r="333" spans="14:15" x14ac:dyDescent="0.25">
      <c r="N333" s="8"/>
      <c r="O333" s="8"/>
    </row>
    <row r="334" spans="14:15" x14ac:dyDescent="0.25">
      <c r="N334" s="8"/>
      <c r="O334" s="8"/>
    </row>
    <row r="335" spans="14:15" x14ac:dyDescent="0.25">
      <c r="N335" s="8"/>
      <c r="O335" s="8"/>
    </row>
    <row r="336" spans="14:15" x14ac:dyDescent="0.25">
      <c r="N336" s="8"/>
      <c r="O336" s="8"/>
    </row>
    <row r="337" spans="14:15" x14ac:dyDescent="0.25">
      <c r="N337" s="8"/>
      <c r="O337" s="8"/>
    </row>
    <row r="338" spans="14:15" x14ac:dyDescent="0.25">
      <c r="N338" s="8"/>
      <c r="O338" s="8"/>
    </row>
    <row r="339" spans="14:15" x14ac:dyDescent="0.25">
      <c r="N339" s="8"/>
      <c r="O339" s="8"/>
    </row>
    <row r="340" spans="14:15" x14ac:dyDescent="0.25">
      <c r="N340" s="8"/>
      <c r="O340" s="8"/>
    </row>
    <row r="341" spans="14:15" x14ac:dyDescent="0.25">
      <c r="N341" s="8"/>
      <c r="O341" s="8"/>
    </row>
    <row r="342" spans="14:15" x14ac:dyDescent="0.25">
      <c r="N342" s="8"/>
      <c r="O342" s="8"/>
    </row>
    <row r="343" spans="14:15" x14ac:dyDescent="0.25">
      <c r="N343" s="8"/>
      <c r="O343" s="8"/>
    </row>
    <row r="344" spans="14:15" x14ac:dyDescent="0.25">
      <c r="N344" s="8"/>
      <c r="O344" s="8"/>
    </row>
    <row r="345" spans="14:15" x14ac:dyDescent="0.25">
      <c r="N345" s="8"/>
      <c r="O345" s="8"/>
    </row>
    <row r="346" spans="14:15" x14ac:dyDescent="0.25">
      <c r="N346" s="8"/>
      <c r="O346" s="8"/>
    </row>
    <row r="347" spans="14:15" x14ac:dyDescent="0.25">
      <c r="N347" s="8"/>
      <c r="O347" s="8"/>
    </row>
    <row r="348" spans="14:15" x14ac:dyDescent="0.25">
      <c r="N348" s="8"/>
      <c r="O348" s="8"/>
    </row>
    <row r="349" spans="14:15" x14ac:dyDescent="0.25">
      <c r="N349" s="8"/>
      <c r="O349" s="8"/>
    </row>
    <row r="350" spans="14:15" x14ac:dyDescent="0.25">
      <c r="N350" s="8"/>
      <c r="O350" s="8"/>
    </row>
    <row r="351" spans="14:15" x14ac:dyDescent="0.25">
      <c r="N351" s="8"/>
      <c r="O351" s="8"/>
    </row>
    <row r="352" spans="14:15" x14ac:dyDescent="0.25">
      <c r="N352" s="8"/>
      <c r="O352" s="8"/>
    </row>
    <row r="353" spans="14:15" x14ac:dyDescent="0.25">
      <c r="N353" s="8"/>
      <c r="O353" s="8"/>
    </row>
    <row r="354" spans="14:15" x14ac:dyDescent="0.25">
      <c r="N354" s="8"/>
      <c r="O354" s="8"/>
    </row>
    <row r="355" spans="14:15" x14ac:dyDescent="0.25">
      <c r="N355" s="8"/>
      <c r="O355" s="8"/>
    </row>
    <row r="356" spans="14:15" x14ac:dyDescent="0.25">
      <c r="N356" s="8"/>
      <c r="O356" s="8"/>
    </row>
    <row r="357" spans="14:15" x14ac:dyDescent="0.25">
      <c r="N357" s="8"/>
      <c r="O357" s="8"/>
    </row>
    <row r="358" spans="14:15" x14ac:dyDescent="0.25">
      <c r="N358" s="8"/>
      <c r="O358" s="8"/>
    </row>
    <row r="359" spans="14:15" x14ac:dyDescent="0.25">
      <c r="N359" s="8"/>
      <c r="O359" s="8"/>
    </row>
    <row r="360" spans="14:15" x14ac:dyDescent="0.25">
      <c r="N360" s="8"/>
      <c r="O360" s="8"/>
    </row>
    <row r="361" spans="14:15" x14ac:dyDescent="0.25">
      <c r="N361" s="8"/>
      <c r="O361" s="8"/>
    </row>
    <row r="362" spans="14:15" x14ac:dyDescent="0.25">
      <c r="N362" s="8"/>
      <c r="O362" s="8"/>
    </row>
    <row r="363" spans="14:15" x14ac:dyDescent="0.25">
      <c r="N363" s="8"/>
      <c r="O363" s="8"/>
    </row>
    <row r="364" spans="14:15" x14ac:dyDescent="0.25">
      <c r="N364" s="8"/>
      <c r="O364" s="8"/>
    </row>
    <row r="365" spans="14:15" x14ac:dyDescent="0.25">
      <c r="N365" s="8"/>
      <c r="O365" s="8"/>
    </row>
    <row r="366" spans="14:15" x14ac:dyDescent="0.25">
      <c r="N366" s="8"/>
      <c r="O366" s="8"/>
    </row>
    <row r="367" spans="14:15" x14ac:dyDescent="0.25">
      <c r="N367" s="8"/>
      <c r="O367" s="8"/>
    </row>
    <row r="368" spans="14:15" x14ac:dyDescent="0.25">
      <c r="N368" s="8"/>
      <c r="O368" s="8"/>
    </row>
    <row r="369" spans="14:15" x14ac:dyDescent="0.25">
      <c r="N369" s="8"/>
      <c r="O369" s="8"/>
    </row>
    <row r="370" spans="14:15" x14ac:dyDescent="0.25">
      <c r="N370" s="8"/>
      <c r="O370" s="8"/>
    </row>
    <row r="371" spans="14:15" x14ac:dyDescent="0.25">
      <c r="N371" s="8"/>
      <c r="O371" s="8"/>
    </row>
    <row r="372" spans="14:15" x14ac:dyDescent="0.25">
      <c r="N372" s="8"/>
      <c r="O372" s="8"/>
    </row>
    <row r="373" spans="14:15" x14ac:dyDescent="0.25">
      <c r="N373" s="8"/>
      <c r="O373" s="8"/>
    </row>
    <row r="374" spans="14:15" x14ac:dyDescent="0.25">
      <c r="N374" s="8"/>
      <c r="O374" s="8"/>
    </row>
    <row r="375" spans="14:15" x14ac:dyDescent="0.25">
      <c r="N375" s="8"/>
      <c r="O375" s="8"/>
    </row>
    <row r="376" spans="14:15" x14ac:dyDescent="0.25">
      <c r="N376" s="8"/>
      <c r="O376" s="8"/>
    </row>
    <row r="377" spans="14:15" x14ac:dyDescent="0.25">
      <c r="N377" s="8"/>
      <c r="O377" s="8"/>
    </row>
    <row r="378" spans="14:15" x14ac:dyDescent="0.25">
      <c r="N378" s="8"/>
      <c r="O378" s="8"/>
    </row>
    <row r="379" spans="14:15" x14ac:dyDescent="0.25">
      <c r="N379" s="8"/>
      <c r="O379" s="8"/>
    </row>
    <row r="380" spans="14:15" x14ac:dyDescent="0.25">
      <c r="N380" s="8"/>
      <c r="O380" s="8"/>
    </row>
    <row r="381" spans="14:15" x14ac:dyDescent="0.25">
      <c r="N381" s="8"/>
      <c r="O381" s="8"/>
    </row>
    <row r="382" spans="14:15" x14ac:dyDescent="0.25">
      <c r="N382" s="8"/>
      <c r="O382" s="8"/>
    </row>
    <row r="383" spans="14:15" x14ac:dyDescent="0.25">
      <c r="N383" s="8"/>
      <c r="O383" s="8"/>
    </row>
    <row r="384" spans="14:15" x14ac:dyDescent="0.25">
      <c r="N384" s="8"/>
      <c r="O384" s="8"/>
    </row>
    <row r="385" spans="14:15" x14ac:dyDescent="0.25">
      <c r="N385" s="8"/>
      <c r="O385" s="8"/>
    </row>
    <row r="386" spans="14:15" x14ac:dyDescent="0.25">
      <c r="N386" s="8"/>
      <c r="O386" s="8"/>
    </row>
    <row r="387" spans="14:15" x14ac:dyDescent="0.25">
      <c r="N387" s="8"/>
      <c r="O387" s="8"/>
    </row>
    <row r="388" spans="14:15" x14ac:dyDescent="0.25">
      <c r="N388" s="8"/>
      <c r="O388" s="8"/>
    </row>
    <row r="389" spans="14:15" x14ac:dyDescent="0.25">
      <c r="N389" s="8"/>
      <c r="O389" s="8"/>
    </row>
    <row r="390" spans="14:15" x14ac:dyDescent="0.25">
      <c r="N390" s="8"/>
      <c r="O390" s="8"/>
    </row>
    <row r="391" spans="14:15" x14ac:dyDescent="0.25">
      <c r="N391" s="8"/>
      <c r="O391" s="8"/>
    </row>
    <row r="392" spans="14:15" x14ac:dyDescent="0.25">
      <c r="N392" s="8"/>
      <c r="O392" s="8"/>
    </row>
    <row r="393" spans="14:15" x14ac:dyDescent="0.25">
      <c r="N393" s="8"/>
      <c r="O393" s="8"/>
    </row>
    <row r="394" spans="14:15" x14ac:dyDescent="0.25">
      <c r="N394" s="8"/>
      <c r="O394" s="8"/>
    </row>
    <row r="395" spans="14:15" x14ac:dyDescent="0.25">
      <c r="N395" s="8"/>
      <c r="O395" s="8"/>
    </row>
    <row r="396" spans="14:15" x14ac:dyDescent="0.25">
      <c r="N396" s="8"/>
      <c r="O396" s="8"/>
    </row>
    <row r="397" spans="14:15" x14ac:dyDescent="0.25">
      <c r="N397" s="8"/>
      <c r="O397" s="8"/>
    </row>
    <row r="398" spans="14:15" x14ac:dyDescent="0.25">
      <c r="N398" s="8"/>
      <c r="O398" s="8"/>
    </row>
    <row r="399" spans="14:15" x14ac:dyDescent="0.25">
      <c r="N399" s="8"/>
      <c r="O399" s="8"/>
    </row>
    <row r="400" spans="14:15" x14ac:dyDescent="0.25">
      <c r="N400" s="8"/>
      <c r="O400" s="8"/>
    </row>
    <row r="401" spans="14:15" x14ac:dyDescent="0.25">
      <c r="N401" s="8"/>
      <c r="O401" s="8"/>
    </row>
    <row r="402" spans="14:15" x14ac:dyDescent="0.25">
      <c r="N402" s="8"/>
      <c r="O402" s="8"/>
    </row>
    <row r="403" spans="14:15" x14ac:dyDescent="0.25">
      <c r="N403" s="8"/>
      <c r="O403" s="8"/>
    </row>
    <row r="404" spans="14:15" x14ac:dyDescent="0.25">
      <c r="N404" s="8"/>
      <c r="O404" s="8"/>
    </row>
    <row r="405" spans="14:15" x14ac:dyDescent="0.25">
      <c r="N405" s="8"/>
      <c r="O405" s="8"/>
    </row>
    <row r="406" spans="14:15" x14ac:dyDescent="0.25">
      <c r="N406" s="8"/>
      <c r="O406" s="8"/>
    </row>
    <row r="407" spans="14:15" x14ac:dyDescent="0.25">
      <c r="N407" s="8"/>
      <c r="O407" s="8"/>
    </row>
    <row r="408" spans="14:15" x14ac:dyDescent="0.25">
      <c r="N408" s="8"/>
      <c r="O408" s="8"/>
    </row>
    <row r="409" spans="14:15" x14ac:dyDescent="0.25">
      <c r="N409" s="8"/>
      <c r="O409" s="8"/>
    </row>
    <row r="410" spans="14:15" x14ac:dyDescent="0.25">
      <c r="N410" s="8"/>
      <c r="O410" s="8"/>
    </row>
    <row r="411" spans="14:15" x14ac:dyDescent="0.25">
      <c r="N411" s="8"/>
      <c r="O411" s="8"/>
    </row>
    <row r="412" spans="14:15" x14ac:dyDescent="0.25">
      <c r="N412" s="8"/>
      <c r="O412" s="8"/>
    </row>
    <row r="413" spans="14:15" x14ac:dyDescent="0.25">
      <c r="N413" s="8"/>
      <c r="O413" s="8"/>
    </row>
    <row r="414" spans="14:15" x14ac:dyDescent="0.25">
      <c r="N414" s="8"/>
      <c r="O414" s="8"/>
    </row>
    <row r="415" spans="14:15" x14ac:dyDescent="0.25">
      <c r="N415" s="8"/>
      <c r="O415" s="8"/>
    </row>
    <row r="416" spans="14:15" x14ac:dyDescent="0.25">
      <c r="N416" s="8"/>
      <c r="O416" s="8"/>
    </row>
    <row r="417" spans="14:15" x14ac:dyDescent="0.25">
      <c r="N417" s="8"/>
      <c r="O417" s="8"/>
    </row>
    <row r="418" spans="14:15" x14ac:dyDescent="0.25">
      <c r="N418" s="8"/>
      <c r="O418" s="8"/>
    </row>
    <row r="419" spans="14:15" x14ac:dyDescent="0.25">
      <c r="N419" s="8"/>
      <c r="O419" s="8"/>
    </row>
    <row r="420" spans="14:15" x14ac:dyDescent="0.25">
      <c r="N420" s="8"/>
      <c r="O420" s="8"/>
    </row>
    <row r="421" spans="14:15" x14ac:dyDescent="0.25">
      <c r="N421" s="8"/>
      <c r="O421" s="8"/>
    </row>
    <row r="422" spans="14:15" x14ac:dyDescent="0.25">
      <c r="N422" s="8"/>
      <c r="O422" s="8"/>
    </row>
    <row r="423" spans="14:15" x14ac:dyDescent="0.25">
      <c r="N423" s="8"/>
      <c r="O423" s="8"/>
    </row>
    <row r="424" spans="14:15" x14ac:dyDescent="0.25">
      <c r="N424" s="8"/>
      <c r="O424" s="8"/>
    </row>
    <row r="425" spans="14:15" x14ac:dyDescent="0.25">
      <c r="N425" s="8"/>
      <c r="O425" s="8"/>
    </row>
    <row r="426" spans="14:15" x14ac:dyDescent="0.25">
      <c r="N426" s="8"/>
      <c r="O426" s="8"/>
    </row>
    <row r="427" spans="14:15" x14ac:dyDescent="0.25">
      <c r="N427" s="8"/>
      <c r="O427" s="8"/>
    </row>
    <row r="428" spans="14:15" x14ac:dyDescent="0.25">
      <c r="N428" s="8"/>
      <c r="O428" s="8"/>
    </row>
    <row r="429" spans="14:15" x14ac:dyDescent="0.25">
      <c r="N429" s="8"/>
      <c r="O429" s="8"/>
    </row>
    <row r="430" spans="14:15" x14ac:dyDescent="0.25">
      <c r="N430" s="8"/>
      <c r="O430" s="8"/>
    </row>
    <row r="431" spans="14:15" x14ac:dyDescent="0.25">
      <c r="N431" s="8"/>
      <c r="O431" s="8"/>
    </row>
    <row r="432" spans="14:15" x14ac:dyDescent="0.25">
      <c r="N432" s="8"/>
      <c r="O432" s="8"/>
    </row>
    <row r="433" spans="14:15" x14ac:dyDescent="0.25">
      <c r="N433" s="8"/>
      <c r="O433" s="8"/>
    </row>
    <row r="434" spans="14:15" x14ac:dyDescent="0.25">
      <c r="N434" s="8"/>
      <c r="O434" s="8"/>
    </row>
    <row r="435" spans="14:15" x14ac:dyDescent="0.25">
      <c r="N435" s="8"/>
      <c r="O435" s="8"/>
    </row>
    <row r="436" spans="14:15" x14ac:dyDescent="0.25">
      <c r="N436" s="8"/>
      <c r="O436" s="8"/>
    </row>
    <row r="437" spans="14:15" x14ac:dyDescent="0.25">
      <c r="N437" s="8"/>
      <c r="O437" s="8"/>
    </row>
    <row r="438" spans="14:15" x14ac:dyDescent="0.25">
      <c r="N438" s="8"/>
      <c r="O438" s="8"/>
    </row>
    <row r="439" spans="14:15" x14ac:dyDescent="0.25">
      <c r="N439" s="8"/>
      <c r="O439" s="8"/>
    </row>
    <row r="440" spans="14:15" x14ac:dyDescent="0.25">
      <c r="N440" s="8"/>
      <c r="O440" s="8"/>
    </row>
    <row r="441" spans="14:15" x14ac:dyDescent="0.25">
      <c r="N441" s="8"/>
      <c r="O441" s="8"/>
    </row>
    <row r="442" spans="14:15" x14ac:dyDescent="0.25">
      <c r="N442" s="8"/>
      <c r="O442" s="8"/>
    </row>
    <row r="443" spans="14:15" x14ac:dyDescent="0.25">
      <c r="N443" s="8"/>
      <c r="O443" s="8"/>
    </row>
    <row r="444" spans="14:15" x14ac:dyDescent="0.25">
      <c r="N444" s="8"/>
      <c r="O444" s="8"/>
    </row>
    <row r="445" spans="14:15" x14ac:dyDescent="0.25">
      <c r="N445" s="8"/>
      <c r="O445" s="8"/>
    </row>
    <row r="446" spans="14:15" x14ac:dyDescent="0.25">
      <c r="N446" s="8"/>
      <c r="O446" s="8"/>
    </row>
    <row r="447" spans="14:15" x14ac:dyDescent="0.25">
      <c r="N447" s="8"/>
      <c r="O447" s="8"/>
    </row>
    <row r="448" spans="14:15" x14ac:dyDescent="0.25">
      <c r="N448" s="8"/>
      <c r="O448" s="8"/>
    </row>
    <row r="449" spans="14:15" x14ac:dyDescent="0.25">
      <c r="N449" s="8"/>
      <c r="O449" s="8"/>
    </row>
    <row r="450" spans="14:15" x14ac:dyDescent="0.25">
      <c r="N450" s="8"/>
      <c r="O450" s="8"/>
    </row>
    <row r="451" spans="14:15" x14ac:dyDescent="0.25">
      <c r="N451" s="8"/>
      <c r="O451" s="8"/>
    </row>
    <row r="452" spans="14:15" x14ac:dyDescent="0.25">
      <c r="N452" s="8"/>
      <c r="O452" s="8"/>
    </row>
    <row r="453" spans="14:15" x14ac:dyDescent="0.25">
      <c r="N453" s="8"/>
      <c r="O453" s="8"/>
    </row>
    <row r="454" spans="14:15" x14ac:dyDescent="0.25">
      <c r="N454" s="8"/>
      <c r="O454" s="8"/>
    </row>
    <row r="455" spans="14:15" x14ac:dyDescent="0.25">
      <c r="N455" s="8"/>
      <c r="O455" s="8"/>
    </row>
    <row r="456" spans="14:15" x14ac:dyDescent="0.25">
      <c r="N456" s="8"/>
      <c r="O456" s="8"/>
    </row>
    <row r="457" spans="14:15" x14ac:dyDescent="0.25">
      <c r="N457" s="8"/>
      <c r="O457" s="8"/>
    </row>
    <row r="458" spans="14:15" x14ac:dyDescent="0.25">
      <c r="N458" s="8"/>
      <c r="O458" s="8"/>
    </row>
    <row r="459" spans="14:15" x14ac:dyDescent="0.25">
      <c r="N459" s="8"/>
      <c r="O459" s="8"/>
    </row>
    <row r="460" spans="14:15" x14ac:dyDescent="0.25">
      <c r="N460" s="8"/>
      <c r="O460" s="8"/>
    </row>
    <row r="461" spans="14:15" x14ac:dyDescent="0.25">
      <c r="N461" s="8"/>
      <c r="O461" s="8"/>
    </row>
    <row r="462" spans="14:15" x14ac:dyDescent="0.25">
      <c r="N462" s="8"/>
      <c r="O462" s="8"/>
    </row>
    <row r="463" spans="14:15" x14ac:dyDescent="0.25">
      <c r="N463" s="8"/>
      <c r="O463" s="8"/>
    </row>
    <row r="464" spans="14:15" x14ac:dyDescent="0.25">
      <c r="N464" s="8"/>
      <c r="O464" s="8"/>
    </row>
    <row r="465" spans="14:15" x14ac:dyDescent="0.25">
      <c r="N465" s="8"/>
      <c r="O465" s="8"/>
    </row>
    <row r="466" spans="14:15" x14ac:dyDescent="0.25">
      <c r="N466" s="8"/>
      <c r="O466" s="8"/>
    </row>
    <row r="467" spans="14:15" x14ac:dyDescent="0.25">
      <c r="N467" s="8"/>
      <c r="O467" s="8"/>
    </row>
    <row r="468" spans="14:15" x14ac:dyDescent="0.25">
      <c r="N468" s="8"/>
      <c r="O468" s="8"/>
    </row>
    <row r="469" spans="14:15" x14ac:dyDescent="0.25">
      <c r="N469" s="8"/>
      <c r="O469" s="8"/>
    </row>
    <row r="470" spans="14:15" x14ac:dyDescent="0.25">
      <c r="N470" s="8"/>
      <c r="O470" s="8"/>
    </row>
    <row r="471" spans="14:15" x14ac:dyDescent="0.25">
      <c r="N471" s="8"/>
      <c r="O471" s="8"/>
    </row>
    <row r="472" spans="14:15" x14ac:dyDescent="0.25">
      <c r="N472" s="8"/>
      <c r="O472" s="8"/>
    </row>
    <row r="473" spans="14:15" x14ac:dyDescent="0.25">
      <c r="N473" s="8"/>
      <c r="O473" s="8"/>
    </row>
    <row r="474" spans="14:15" x14ac:dyDescent="0.25">
      <c r="N474" s="8"/>
      <c r="O474" s="8"/>
    </row>
    <row r="475" spans="14:15" x14ac:dyDescent="0.25">
      <c r="N475" s="8"/>
      <c r="O475" s="8"/>
    </row>
    <row r="476" spans="14:15" x14ac:dyDescent="0.25">
      <c r="N476" s="8"/>
      <c r="O476" s="8"/>
    </row>
    <row r="477" spans="14:15" x14ac:dyDescent="0.25">
      <c r="N477" s="8"/>
      <c r="O477" s="8"/>
    </row>
    <row r="478" spans="14:15" x14ac:dyDescent="0.25">
      <c r="N478" s="8"/>
      <c r="O478" s="8"/>
    </row>
    <row r="479" spans="14:15" x14ac:dyDescent="0.25">
      <c r="N479" s="8"/>
      <c r="O479" s="8"/>
    </row>
    <row r="480" spans="14:15" x14ac:dyDescent="0.25">
      <c r="N480" s="8"/>
      <c r="O480" s="8"/>
    </row>
    <row r="481" spans="14:15" x14ac:dyDescent="0.25">
      <c r="N481" s="8"/>
      <c r="O481" s="8"/>
    </row>
    <row r="482" spans="14:15" x14ac:dyDescent="0.25">
      <c r="N482" s="8"/>
      <c r="O482" s="8"/>
    </row>
    <row r="483" spans="14:15" x14ac:dyDescent="0.25">
      <c r="N483" s="8"/>
      <c r="O483" s="8"/>
    </row>
    <row r="484" spans="14:15" x14ac:dyDescent="0.25">
      <c r="N484" s="8"/>
      <c r="O484" s="8"/>
    </row>
    <row r="485" spans="14:15" x14ac:dyDescent="0.25">
      <c r="N485" s="8"/>
      <c r="O485" s="8"/>
    </row>
    <row r="486" spans="14:15" x14ac:dyDescent="0.25">
      <c r="N486" s="8"/>
      <c r="O486" s="8"/>
    </row>
    <row r="487" spans="14:15" x14ac:dyDescent="0.25">
      <c r="N487" s="8"/>
      <c r="O487" s="8"/>
    </row>
    <row r="488" spans="14:15" x14ac:dyDescent="0.25">
      <c r="N488" s="8"/>
      <c r="O488" s="8"/>
    </row>
    <row r="489" spans="14:15" x14ac:dyDescent="0.25">
      <c r="N489" s="8"/>
      <c r="O489" s="8"/>
    </row>
    <row r="490" spans="14:15" x14ac:dyDescent="0.25">
      <c r="N490" s="8"/>
      <c r="O490" s="8"/>
    </row>
    <row r="491" spans="14:15" x14ac:dyDescent="0.25">
      <c r="N491" s="8"/>
      <c r="O491" s="8"/>
    </row>
    <row r="492" spans="14:15" x14ac:dyDescent="0.25">
      <c r="N492" s="8"/>
      <c r="O492" s="8"/>
    </row>
    <row r="493" spans="14:15" x14ac:dyDescent="0.25">
      <c r="N493" s="8"/>
      <c r="O493" s="8"/>
    </row>
    <row r="494" spans="14:15" x14ac:dyDescent="0.25">
      <c r="N494" s="8"/>
      <c r="O494" s="8"/>
    </row>
    <row r="495" spans="14:15" x14ac:dyDescent="0.25">
      <c r="N495" s="8"/>
      <c r="O495" s="8"/>
    </row>
    <row r="496" spans="14:15" x14ac:dyDescent="0.25">
      <c r="N496" s="8"/>
      <c r="O496" s="8"/>
    </row>
    <row r="497" spans="14:15" x14ac:dyDescent="0.25">
      <c r="N497" s="8"/>
      <c r="O497" s="8"/>
    </row>
    <row r="498" spans="14:15" x14ac:dyDescent="0.25">
      <c r="N498" s="8"/>
      <c r="O498" s="8"/>
    </row>
    <row r="499" spans="14:15" x14ac:dyDescent="0.25">
      <c r="N499" s="8"/>
      <c r="O499" s="8"/>
    </row>
    <row r="500" spans="14:15" x14ac:dyDescent="0.25">
      <c r="N500" s="8"/>
      <c r="O500" s="8"/>
    </row>
    <row r="501" spans="14:15" x14ac:dyDescent="0.25">
      <c r="N501" s="8"/>
      <c r="O501" s="8"/>
    </row>
    <row r="502" spans="14:15" x14ac:dyDescent="0.25">
      <c r="N502" s="8"/>
      <c r="O502" s="8"/>
    </row>
    <row r="503" spans="14:15" x14ac:dyDescent="0.25">
      <c r="N503" s="8"/>
      <c r="O503" s="8"/>
    </row>
    <row r="504" spans="14:15" x14ac:dyDescent="0.25">
      <c r="N504" s="8"/>
      <c r="O504" s="8"/>
    </row>
    <row r="505" spans="14:15" x14ac:dyDescent="0.25">
      <c r="N505" s="8"/>
      <c r="O505" s="8"/>
    </row>
    <row r="506" spans="14:15" x14ac:dyDescent="0.25">
      <c r="N506" s="8"/>
      <c r="O506" s="8"/>
    </row>
    <row r="507" spans="14:15" x14ac:dyDescent="0.25">
      <c r="N507" s="8"/>
      <c r="O507" s="8"/>
    </row>
    <row r="508" spans="14:15" x14ac:dyDescent="0.25">
      <c r="N508" s="8"/>
      <c r="O508" s="8"/>
    </row>
    <row r="509" spans="14:15" x14ac:dyDescent="0.25">
      <c r="N509" s="8"/>
      <c r="O509" s="8"/>
    </row>
    <row r="510" spans="14:15" x14ac:dyDescent="0.25">
      <c r="N510" s="8"/>
      <c r="O510" s="8"/>
    </row>
    <row r="511" spans="14:15" x14ac:dyDescent="0.25">
      <c r="N511" s="8"/>
      <c r="O511" s="8"/>
    </row>
    <row r="512" spans="14:15" x14ac:dyDescent="0.25">
      <c r="N512" s="8"/>
      <c r="O512" s="8"/>
    </row>
    <row r="513" spans="14:15" x14ac:dyDescent="0.25">
      <c r="N513" s="8"/>
      <c r="O513" s="8"/>
    </row>
    <row r="514" spans="14:15" x14ac:dyDescent="0.25">
      <c r="N514" s="8"/>
      <c r="O514" s="8"/>
    </row>
    <row r="515" spans="14:15" x14ac:dyDescent="0.25">
      <c r="N515" s="8"/>
      <c r="O515" s="8"/>
    </row>
    <row r="516" spans="14:15" x14ac:dyDescent="0.25">
      <c r="N516" s="8"/>
      <c r="O516" s="8"/>
    </row>
    <row r="517" spans="14:15" x14ac:dyDescent="0.25">
      <c r="N517" s="8"/>
      <c r="O517" s="8"/>
    </row>
    <row r="518" spans="14:15" x14ac:dyDescent="0.25">
      <c r="N518" s="8"/>
      <c r="O518" s="8"/>
    </row>
    <row r="519" spans="14:15" x14ac:dyDescent="0.25">
      <c r="N519" s="8"/>
      <c r="O519" s="8"/>
    </row>
    <row r="520" spans="14:15" x14ac:dyDescent="0.25">
      <c r="N520" s="8"/>
      <c r="O520" s="8"/>
    </row>
    <row r="521" spans="14:15" x14ac:dyDescent="0.25">
      <c r="N521" s="8"/>
      <c r="O521" s="8"/>
    </row>
    <row r="522" spans="14:15" x14ac:dyDescent="0.25">
      <c r="N522" s="8"/>
      <c r="O522" s="8"/>
    </row>
    <row r="523" spans="14:15" x14ac:dyDescent="0.25">
      <c r="N523" s="8"/>
      <c r="O523" s="8"/>
    </row>
    <row r="524" spans="14:15" x14ac:dyDescent="0.25">
      <c r="N524" s="8"/>
      <c r="O524" s="8"/>
    </row>
    <row r="525" spans="14:15" x14ac:dyDescent="0.25">
      <c r="N525" s="8"/>
      <c r="O525" s="8"/>
    </row>
    <row r="526" spans="14:15" x14ac:dyDescent="0.25">
      <c r="N526" s="8"/>
      <c r="O526" s="8"/>
    </row>
    <row r="527" spans="14:15" x14ac:dyDescent="0.25">
      <c r="N527" s="8"/>
      <c r="O527" s="8"/>
    </row>
    <row r="528" spans="14:15" x14ac:dyDescent="0.25">
      <c r="N528" s="8"/>
      <c r="O528" s="8"/>
    </row>
    <row r="529" spans="14:15" x14ac:dyDescent="0.25">
      <c r="N529" s="8"/>
      <c r="O529" s="8"/>
    </row>
    <row r="530" spans="14:15" x14ac:dyDescent="0.25">
      <c r="N530" s="8"/>
      <c r="O530" s="8"/>
    </row>
    <row r="531" spans="14:15" x14ac:dyDescent="0.25">
      <c r="N531" s="8"/>
      <c r="O531" s="8"/>
    </row>
    <row r="532" spans="14:15" x14ac:dyDescent="0.25">
      <c r="N532" s="8"/>
      <c r="O532" s="8"/>
    </row>
    <row r="533" spans="14:15" x14ac:dyDescent="0.25">
      <c r="N533" s="8"/>
      <c r="O533" s="8"/>
    </row>
    <row r="534" spans="14:15" x14ac:dyDescent="0.25">
      <c r="N534" s="8"/>
      <c r="O534" s="8"/>
    </row>
    <row r="535" spans="14:15" x14ac:dyDescent="0.25">
      <c r="N535" s="8"/>
      <c r="O535" s="8"/>
    </row>
    <row r="536" spans="14:15" x14ac:dyDescent="0.25">
      <c r="N536" s="8"/>
      <c r="O536" s="8"/>
    </row>
    <row r="537" spans="14:15" x14ac:dyDescent="0.25">
      <c r="N537" s="8"/>
      <c r="O537" s="8"/>
    </row>
    <row r="538" spans="14:15" x14ac:dyDescent="0.25">
      <c r="N538" s="8"/>
      <c r="O538" s="8"/>
    </row>
    <row r="539" spans="14:15" x14ac:dyDescent="0.25">
      <c r="N539" s="8"/>
      <c r="O539" s="8"/>
    </row>
    <row r="540" spans="14:15" x14ac:dyDescent="0.25">
      <c r="N540" s="8"/>
      <c r="O540" s="8"/>
    </row>
    <row r="541" spans="14:15" x14ac:dyDescent="0.25">
      <c r="N541" s="8"/>
      <c r="O541" s="8"/>
    </row>
    <row r="542" spans="14:15" x14ac:dyDescent="0.25">
      <c r="N542" s="8"/>
      <c r="O542" s="8"/>
    </row>
    <row r="543" spans="14:15" x14ac:dyDescent="0.25">
      <c r="N543" s="8"/>
      <c r="O543" s="8"/>
    </row>
    <row r="544" spans="14:15" x14ac:dyDescent="0.25">
      <c r="N544" s="8"/>
      <c r="O544" s="8"/>
    </row>
    <row r="545" spans="14:15" x14ac:dyDescent="0.25">
      <c r="N545" s="8"/>
      <c r="O545" s="8"/>
    </row>
    <row r="546" spans="14:15" x14ac:dyDescent="0.25">
      <c r="N546" s="8"/>
      <c r="O546" s="8"/>
    </row>
    <row r="547" spans="14:15" x14ac:dyDescent="0.25">
      <c r="N547" s="8"/>
      <c r="O547" s="8"/>
    </row>
    <row r="548" spans="14:15" x14ac:dyDescent="0.25">
      <c r="N548" s="8"/>
      <c r="O548" s="8"/>
    </row>
    <row r="549" spans="14:15" x14ac:dyDescent="0.25">
      <c r="N549" s="8"/>
      <c r="O549" s="8"/>
    </row>
    <row r="550" spans="14:15" x14ac:dyDescent="0.25">
      <c r="N550" s="8"/>
      <c r="O550" s="8"/>
    </row>
    <row r="551" spans="14:15" x14ac:dyDescent="0.25">
      <c r="N551" s="8"/>
      <c r="O551" s="8"/>
    </row>
    <row r="552" spans="14:15" x14ac:dyDescent="0.25">
      <c r="N552" s="8"/>
      <c r="O552" s="8"/>
    </row>
    <row r="553" spans="14:15" x14ac:dyDescent="0.25">
      <c r="N553" s="8"/>
      <c r="O553" s="8"/>
    </row>
    <row r="554" spans="14:15" x14ac:dyDescent="0.25">
      <c r="N554" s="8"/>
      <c r="O554" s="8"/>
    </row>
    <row r="555" spans="14:15" x14ac:dyDescent="0.25">
      <c r="N555" s="8"/>
      <c r="O555" s="8"/>
    </row>
    <row r="556" spans="14:15" x14ac:dyDescent="0.25">
      <c r="N556" s="8"/>
      <c r="O556" s="8"/>
    </row>
    <row r="557" spans="14:15" x14ac:dyDescent="0.25">
      <c r="N557" s="8"/>
      <c r="O557" s="8"/>
    </row>
    <row r="558" spans="14:15" x14ac:dyDescent="0.25">
      <c r="N558" s="8"/>
      <c r="O558" s="8"/>
    </row>
    <row r="559" spans="14:15" x14ac:dyDescent="0.25">
      <c r="N559" s="8"/>
      <c r="O559" s="8"/>
    </row>
    <row r="560" spans="14:15" x14ac:dyDescent="0.25">
      <c r="N560" s="8"/>
      <c r="O560" s="8"/>
    </row>
    <row r="561" spans="14:15" x14ac:dyDescent="0.25">
      <c r="N561" s="8"/>
      <c r="O561" s="8"/>
    </row>
    <row r="562" spans="14:15" x14ac:dyDescent="0.25">
      <c r="N562" s="8"/>
      <c r="O562" s="8"/>
    </row>
    <row r="563" spans="14:15" x14ac:dyDescent="0.25">
      <c r="N563" s="8"/>
      <c r="O563" s="8"/>
    </row>
    <row r="564" spans="14:15" x14ac:dyDescent="0.25">
      <c r="N564" s="8"/>
      <c r="O564" s="8"/>
    </row>
    <row r="565" spans="14:15" x14ac:dyDescent="0.25">
      <c r="N565" s="8"/>
      <c r="O565" s="8"/>
    </row>
    <row r="566" spans="14:15" x14ac:dyDescent="0.25">
      <c r="N566" s="8"/>
      <c r="O566" s="8"/>
    </row>
    <row r="567" spans="14:15" x14ac:dyDescent="0.25">
      <c r="N567" s="8"/>
      <c r="O567" s="8"/>
    </row>
    <row r="568" spans="14:15" x14ac:dyDescent="0.25">
      <c r="N568" s="8"/>
      <c r="O568" s="8"/>
    </row>
    <row r="569" spans="14:15" x14ac:dyDescent="0.25">
      <c r="N569" s="8"/>
      <c r="O569" s="8"/>
    </row>
    <row r="570" spans="14:15" x14ac:dyDescent="0.25">
      <c r="N570" s="8"/>
      <c r="O570" s="8"/>
    </row>
    <row r="571" spans="14:15" x14ac:dyDescent="0.25">
      <c r="N571" s="8"/>
      <c r="O571" s="8"/>
    </row>
    <row r="572" spans="14:15" x14ac:dyDescent="0.25">
      <c r="N572" s="8"/>
      <c r="O572" s="8"/>
    </row>
    <row r="573" spans="14:15" x14ac:dyDescent="0.25">
      <c r="N573" s="8"/>
      <c r="O573" s="8"/>
    </row>
    <row r="574" spans="14:15" x14ac:dyDescent="0.25">
      <c r="N574" s="8"/>
      <c r="O574" s="8"/>
    </row>
    <row r="575" spans="14:15" x14ac:dyDescent="0.25">
      <c r="N575" s="8"/>
      <c r="O575" s="8"/>
    </row>
    <row r="576" spans="14:15" x14ac:dyDescent="0.25">
      <c r="N576" s="8"/>
      <c r="O576" s="8"/>
    </row>
    <row r="577" spans="14:15" x14ac:dyDescent="0.25">
      <c r="N577" s="8"/>
      <c r="O577" s="8"/>
    </row>
    <row r="578" spans="14:15" x14ac:dyDescent="0.25">
      <c r="N578" s="8"/>
      <c r="O578" s="8"/>
    </row>
    <row r="579" spans="14:15" x14ac:dyDescent="0.25">
      <c r="N579" s="8"/>
      <c r="O579" s="8"/>
    </row>
    <row r="580" spans="14:15" x14ac:dyDescent="0.25">
      <c r="N580" s="8"/>
      <c r="O580" s="8"/>
    </row>
    <row r="581" spans="14:15" x14ac:dyDescent="0.25">
      <c r="N581" s="8"/>
      <c r="O581" s="8"/>
    </row>
    <row r="582" spans="14:15" x14ac:dyDescent="0.25">
      <c r="N582" s="8"/>
      <c r="O582" s="8"/>
    </row>
    <row r="583" spans="14:15" x14ac:dyDescent="0.25">
      <c r="N583" s="8"/>
      <c r="O583" s="8"/>
    </row>
    <row r="584" spans="14:15" x14ac:dyDescent="0.25">
      <c r="N584" s="8"/>
      <c r="O584" s="8"/>
    </row>
    <row r="585" spans="14:15" x14ac:dyDescent="0.25">
      <c r="N585" s="8"/>
      <c r="O585" s="8"/>
    </row>
    <row r="586" spans="14:15" x14ac:dyDescent="0.25">
      <c r="N586" s="8"/>
      <c r="O586" s="8"/>
    </row>
    <row r="587" spans="14:15" x14ac:dyDescent="0.25">
      <c r="N587" s="8"/>
      <c r="O587" s="8"/>
    </row>
    <row r="588" spans="14:15" x14ac:dyDescent="0.25">
      <c r="N588" s="8"/>
      <c r="O588" s="8"/>
    </row>
    <row r="589" spans="14:15" x14ac:dyDescent="0.25">
      <c r="N589" s="8"/>
      <c r="O589" s="8"/>
    </row>
    <row r="590" spans="14:15" x14ac:dyDescent="0.25">
      <c r="N590" s="8"/>
      <c r="O590" s="8"/>
    </row>
    <row r="591" spans="14:15" x14ac:dyDescent="0.25">
      <c r="N591" s="8"/>
      <c r="O591" s="8"/>
    </row>
    <row r="592" spans="14:15" x14ac:dyDescent="0.25">
      <c r="N592" s="8"/>
      <c r="O592" s="8"/>
    </row>
    <row r="593" spans="14:15" x14ac:dyDescent="0.25">
      <c r="N593" s="8"/>
      <c r="O593" s="8"/>
    </row>
    <row r="594" spans="14:15" x14ac:dyDescent="0.25">
      <c r="N594" s="8"/>
      <c r="O594" s="8"/>
    </row>
    <row r="595" spans="14:15" x14ac:dyDescent="0.25">
      <c r="N595" s="8"/>
      <c r="O595" s="8"/>
    </row>
    <row r="596" spans="14:15" x14ac:dyDescent="0.25">
      <c r="N596" s="8"/>
      <c r="O596" s="8"/>
    </row>
    <row r="597" spans="14:15" x14ac:dyDescent="0.25">
      <c r="N597" s="8"/>
      <c r="O597" s="8"/>
    </row>
    <row r="598" spans="14:15" x14ac:dyDescent="0.25">
      <c r="N598" s="8"/>
      <c r="O598" s="8"/>
    </row>
    <row r="599" spans="14:15" x14ac:dyDescent="0.25">
      <c r="N599" s="8"/>
      <c r="O599" s="8"/>
    </row>
    <row r="600" spans="14:15" x14ac:dyDescent="0.25">
      <c r="N600" s="8"/>
      <c r="O600" s="8"/>
    </row>
    <row r="601" spans="14:15" x14ac:dyDescent="0.25">
      <c r="N601" s="8"/>
      <c r="O601" s="8"/>
    </row>
    <row r="602" spans="14:15" x14ac:dyDescent="0.25">
      <c r="N602" s="8"/>
      <c r="O602" s="8"/>
    </row>
    <row r="603" spans="14:15" x14ac:dyDescent="0.25">
      <c r="N603" s="8"/>
      <c r="O603" s="8"/>
    </row>
    <row r="604" spans="14:15" x14ac:dyDescent="0.25">
      <c r="N604" s="8"/>
      <c r="O604" s="8"/>
    </row>
    <row r="605" spans="14:15" x14ac:dyDescent="0.25">
      <c r="N605" s="8"/>
      <c r="O605" s="8"/>
    </row>
    <row r="606" spans="14:15" x14ac:dyDescent="0.25">
      <c r="N606" s="8"/>
      <c r="O606" s="8"/>
    </row>
    <row r="607" spans="14:15" x14ac:dyDescent="0.25">
      <c r="N607" s="8"/>
      <c r="O607" s="8"/>
    </row>
    <row r="608" spans="14:15" x14ac:dyDescent="0.25">
      <c r="N608" s="8"/>
      <c r="O608" s="8"/>
    </row>
    <row r="609" spans="14:15" x14ac:dyDescent="0.25">
      <c r="N609" s="8"/>
      <c r="O609" s="8"/>
    </row>
    <row r="610" spans="14:15" x14ac:dyDescent="0.25">
      <c r="N610" s="8"/>
      <c r="O610" s="8"/>
    </row>
    <row r="611" spans="14:15" x14ac:dyDescent="0.25">
      <c r="N611" s="8"/>
      <c r="O611" s="8"/>
    </row>
    <row r="612" spans="14:15" x14ac:dyDescent="0.25">
      <c r="N612" s="8"/>
      <c r="O612" s="8"/>
    </row>
    <row r="613" spans="14:15" x14ac:dyDescent="0.25">
      <c r="N613" s="8"/>
      <c r="O613" s="8"/>
    </row>
    <row r="614" spans="14:15" x14ac:dyDescent="0.25">
      <c r="N614" s="8"/>
      <c r="O614" s="8"/>
    </row>
    <row r="615" spans="14:15" x14ac:dyDescent="0.25">
      <c r="N615" s="8"/>
      <c r="O615" s="8"/>
    </row>
    <row r="616" spans="14:15" x14ac:dyDescent="0.25">
      <c r="N616" s="8"/>
      <c r="O616" s="8"/>
    </row>
    <row r="617" spans="14:15" x14ac:dyDescent="0.25">
      <c r="N617" s="8"/>
      <c r="O617" s="8"/>
    </row>
    <row r="618" spans="14:15" x14ac:dyDescent="0.25">
      <c r="N618" s="8"/>
      <c r="O618" s="8"/>
    </row>
    <row r="619" spans="14:15" x14ac:dyDescent="0.25">
      <c r="N619" s="8"/>
      <c r="O619" s="8"/>
    </row>
    <row r="620" spans="14:15" x14ac:dyDescent="0.25">
      <c r="N620" s="8"/>
      <c r="O620" s="8"/>
    </row>
    <row r="621" spans="14:15" x14ac:dyDescent="0.25">
      <c r="N621" s="8"/>
      <c r="O621" s="8"/>
    </row>
    <row r="622" spans="14:15" x14ac:dyDescent="0.25">
      <c r="N622" s="8"/>
      <c r="O622" s="8"/>
    </row>
    <row r="623" spans="14:15" x14ac:dyDescent="0.25">
      <c r="N623" s="8"/>
      <c r="O623" s="8"/>
    </row>
    <row r="624" spans="14:15" x14ac:dyDescent="0.25">
      <c r="N624" s="8"/>
      <c r="O624" s="8"/>
    </row>
    <row r="625" spans="14:15" x14ac:dyDescent="0.25">
      <c r="N625" s="8"/>
      <c r="O625" s="8"/>
    </row>
    <row r="626" spans="14:15" x14ac:dyDescent="0.25">
      <c r="N626" s="8"/>
      <c r="O626" s="8"/>
    </row>
    <row r="627" spans="14:15" x14ac:dyDescent="0.25">
      <c r="N627" s="8"/>
      <c r="O627" s="8"/>
    </row>
    <row r="628" spans="14:15" x14ac:dyDescent="0.25">
      <c r="N628" s="8"/>
      <c r="O628" s="8"/>
    </row>
    <row r="629" spans="14:15" x14ac:dyDescent="0.25">
      <c r="N629" s="8"/>
      <c r="O629" s="8"/>
    </row>
    <row r="630" spans="14:15" x14ac:dyDescent="0.25">
      <c r="N630" s="8"/>
      <c r="O630" s="8"/>
    </row>
    <row r="631" spans="14:15" x14ac:dyDescent="0.25">
      <c r="N631" s="8"/>
      <c r="O631" s="8"/>
    </row>
    <row r="632" spans="14:15" x14ac:dyDescent="0.25">
      <c r="N632" s="8"/>
      <c r="O632" s="8"/>
    </row>
    <row r="633" spans="14:15" x14ac:dyDescent="0.25">
      <c r="N633" s="8"/>
      <c r="O633" s="8"/>
    </row>
    <row r="634" spans="14:15" x14ac:dyDescent="0.25">
      <c r="N634" s="8"/>
      <c r="O634" s="8"/>
    </row>
    <row r="635" spans="14:15" x14ac:dyDescent="0.25">
      <c r="N635" s="8"/>
      <c r="O635" s="8"/>
    </row>
    <row r="636" spans="14:15" x14ac:dyDescent="0.25">
      <c r="N636" s="8"/>
      <c r="O636" s="8"/>
    </row>
    <row r="637" spans="14:15" x14ac:dyDescent="0.25">
      <c r="N637" s="8"/>
      <c r="O637" s="8"/>
    </row>
    <row r="638" spans="14:15" x14ac:dyDescent="0.25">
      <c r="N638" s="8"/>
      <c r="O638" s="8"/>
    </row>
    <row r="639" spans="14:15" x14ac:dyDescent="0.25">
      <c r="N639" s="8"/>
      <c r="O639" s="8"/>
    </row>
    <row r="640" spans="14:15" x14ac:dyDescent="0.25">
      <c r="N640" s="8"/>
      <c r="O640" s="8"/>
    </row>
    <row r="641" spans="14:15" x14ac:dyDescent="0.25">
      <c r="N641" s="8"/>
      <c r="O641" s="8"/>
    </row>
    <row r="642" spans="14:15" x14ac:dyDescent="0.25">
      <c r="N642" s="8"/>
      <c r="O642" s="8"/>
    </row>
    <row r="643" spans="14:15" x14ac:dyDescent="0.25">
      <c r="N643" s="8"/>
      <c r="O643" s="8"/>
    </row>
    <row r="644" spans="14:15" x14ac:dyDescent="0.25">
      <c r="N644" s="8"/>
      <c r="O644" s="8"/>
    </row>
    <row r="645" spans="14:15" x14ac:dyDescent="0.25">
      <c r="N645" s="8"/>
      <c r="O645" s="8"/>
    </row>
    <row r="646" spans="14:15" x14ac:dyDescent="0.25">
      <c r="N646" s="8"/>
      <c r="O646" s="8"/>
    </row>
    <row r="647" spans="14:15" x14ac:dyDescent="0.25">
      <c r="N647" s="8"/>
      <c r="O647" s="8"/>
    </row>
    <row r="648" spans="14:15" x14ac:dyDescent="0.25">
      <c r="N648" s="8"/>
      <c r="O648" s="8"/>
    </row>
    <row r="649" spans="14:15" x14ac:dyDescent="0.25">
      <c r="N649" s="8"/>
      <c r="O649" s="8"/>
    </row>
    <row r="650" spans="14:15" x14ac:dyDescent="0.25">
      <c r="N650" s="8"/>
      <c r="O650" s="8"/>
    </row>
    <row r="651" spans="14:15" x14ac:dyDescent="0.25">
      <c r="N651" s="8"/>
      <c r="O651" s="8"/>
    </row>
    <row r="652" spans="14:15" x14ac:dyDescent="0.25">
      <c r="N652" s="8"/>
      <c r="O652" s="8"/>
    </row>
    <row r="653" spans="14:15" x14ac:dyDescent="0.25">
      <c r="N653" s="8"/>
      <c r="O653" s="8"/>
    </row>
    <row r="654" spans="14:15" x14ac:dyDescent="0.25">
      <c r="N654" s="8"/>
      <c r="O654" s="8"/>
    </row>
    <row r="655" spans="14:15" x14ac:dyDescent="0.25">
      <c r="N655" s="8"/>
      <c r="O655" s="8"/>
    </row>
    <row r="656" spans="14:15" x14ac:dyDescent="0.25">
      <c r="N656" s="8"/>
      <c r="O656" s="8"/>
    </row>
    <row r="657" spans="14:15" x14ac:dyDescent="0.25">
      <c r="N657" s="8"/>
      <c r="O657" s="8"/>
    </row>
    <row r="658" spans="14:15" x14ac:dyDescent="0.25">
      <c r="N658" s="8"/>
      <c r="O658" s="8"/>
    </row>
    <row r="659" spans="14:15" x14ac:dyDescent="0.25">
      <c r="N659" s="8"/>
      <c r="O659" s="8"/>
    </row>
    <row r="660" spans="14:15" x14ac:dyDescent="0.25">
      <c r="N660" s="8"/>
      <c r="O660" s="8"/>
    </row>
    <row r="661" spans="14:15" x14ac:dyDescent="0.25">
      <c r="N661" s="8"/>
      <c r="O661" s="8"/>
    </row>
    <row r="662" spans="14:15" x14ac:dyDescent="0.25">
      <c r="N662" s="8"/>
      <c r="O662" s="8"/>
    </row>
    <row r="663" spans="14:15" x14ac:dyDescent="0.25">
      <c r="N663" s="8"/>
      <c r="O663" s="8"/>
    </row>
    <row r="664" spans="14:15" x14ac:dyDescent="0.25">
      <c r="N664" s="8"/>
      <c r="O664" s="8"/>
    </row>
    <row r="665" spans="14:15" x14ac:dyDescent="0.25">
      <c r="N665" s="8"/>
      <c r="O665" s="8"/>
    </row>
    <row r="666" spans="14:15" x14ac:dyDescent="0.25">
      <c r="N666" s="8"/>
      <c r="O666" s="8"/>
    </row>
    <row r="667" spans="14:15" x14ac:dyDescent="0.25">
      <c r="N667" s="8"/>
      <c r="O667" s="8"/>
    </row>
    <row r="668" spans="14:15" x14ac:dyDescent="0.25">
      <c r="N668" s="8"/>
      <c r="O668" s="8"/>
    </row>
    <row r="669" spans="14:15" x14ac:dyDescent="0.25">
      <c r="N669" s="8"/>
      <c r="O669" s="8"/>
    </row>
    <row r="670" spans="14:15" x14ac:dyDescent="0.25">
      <c r="N670" s="8"/>
      <c r="O670" s="8"/>
    </row>
    <row r="671" spans="14:15" x14ac:dyDescent="0.25">
      <c r="N671" s="8"/>
      <c r="O671" s="8"/>
    </row>
    <row r="672" spans="14:15" x14ac:dyDescent="0.25">
      <c r="N672" s="8"/>
      <c r="O672" s="8"/>
    </row>
    <row r="673" spans="14:15" x14ac:dyDescent="0.25">
      <c r="N673" s="8"/>
      <c r="O673" s="8"/>
    </row>
    <row r="674" spans="14:15" x14ac:dyDescent="0.25">
      <c r="N674" s="8"/>
      <c r="O674" s="8"/>
    </row>
    <row r="675" spans="14:15" x14ac:dyDescent="0.25">
      <c r="N675" s="8"/>
      <c r="O675" s="8"/>
    </row>
    <row r="676" spans="14:15" x14ac:dyDescent="0.25">
      <c r="N676" s="8"/>
      <c r="O676" s="8"/>
    </row>
    <row r="677" spans="14:15" x14ac:dyDescent="0.25">
      <c r="N677" s="8"/>
      <c r="O677" s="8"/>
    </row>
    <row r="678" spans="14:15" x14ac:dyDescent="0.25">
      <c r="N678" s="8"/>
      <c r="O678" s="8"/>
    </row>
    <row r="679" spans="14:15" x14ac:dyDescent="0.25">
      <c r="N679" s="8"/>
      <c r="O679" s="8"/>
    </row>
    <row r="680" spans="14:15" x14ac:dyDescent="0.25">
      <c r="N680" s="8"/>
      <c r="O680" s="8"/>
    </row>
    <row r="681" spans="14:15" x14ac:dyDescent="0.25">
      <c r="N681" s="8"/>
      <c r="O681" s="8"/>
    </row>
    <row r="682" spans="14:15" x14ac:dyDescent="0.25">
      <c r="N682" s="8"/>
      <c r="O682" s="8"/>
    </row>
    <row r="683" spans="14:15" x14ac:dyDescent="0.25">
      <c r="N683" s="8"/>
      <c r="O683" s="8"/>
    </row>
    <row r="684" spans="14:15" x14ac:dyDescent="0.25">
      <c r="N684" s="8"/>
      <c r="O684" s="8"/>
    </row>
    <row r="685" spans="14:15" x14ac:dyDescent="0.25">
      <c r="N685" s="8"/>
      <c r="O685" s="8"/>
    </row>
    <row r="686" spans="14:15" x14ac:dyDescent="0.25">
      <c r="N686" s="8"/>
      <c r="O686" s="8"/>
    </row>
    <row r="687" spans="14:15" x14ac:dyDescent="0.25">
      <c r="N687" s="8"/>
      <c r="O687" s="8"/>
    </row>
    <row r="688" spans="14:15" x14ac:dyDescent="0.25">
      <c r="N688" s="8"/>
      <c r="O688" s="8"/>
    </row>
    <row r="689" spans="14:15" x14ac:dyDescent="0.25">
      <c r="N689" s="8"/>
      <c r="O689" s="8"/>
    </row>
    <row r="690" spans="14:15" x14ac:dyDescent="0.25">
      <c r="N690" s="8"/>
      <c r="O690" s="8"/>
    </row>
    <row r="691" spans="14:15" x14ac:dyDescent="0.25">
      <c r="N691" s="8"/>
      <c r="O691" s="8"/>
    </row>
    <row r="692" spans="14:15" x14ac:dyDescent="0.25">
      <c r="N692" s="8"/>
      <c r="O692" s="8"/>
    </row>
    <row r="693" spans="14:15" x14ac:dyDescent="0.25">
      <c r="N693" s="8"/>
      <c r="O693" s="8"/>
    </row>
    <row r="694" spans="14:15" x14ac:dyDescent="0.25">
      <c r="N694" s="8"/>
      <c r="O694" s="8"/>
    </row>
    <row r="695" spans="14:15" x14ac:dyDescent="0.25">
      <c r="N695" s="8"/>
      <c r="O695" s="8"/>
    </row>
    <row r="696" spans="14:15" x14ac:dyDescent="0.25">
      <c r="N696" s="8"/>
      <c r="O696" s="8"/>
    </row>
    <row r="697" spans="14:15" x14ac:dyDescent="0.25">
      <c r="N697" s="8"/>
      <c r="O697" s="8"/>
    </row>
    <row r="698" spans="14:15" x14ac:dyDescent="0.25">
      <c r="N698" s="8"/>
      <c r="O698" s="8"/>
    </row>
    <row r="699" spans="14:15" x14ac:dyDescent="0.25">
      <c r="N699" s="8"/>
      <c r="O699" s="8"/>
    </row>
    <row r="700" spans="14:15" x14ac:dyDescent="0.25">
      <c r="N700" s="8"/>
      <c r="O700" s="8"/>
    </row>
    <row r="701" spans="14:15" x14ac:dyDescent="0.25">
      <c r="N701" s="8"/>
      <c r="O701" s="8"/>
    </row>
    <row r="702" spans="14:15" x14ac:dyDescent="0.25">
      <c r="N702" s="8"/>
      <c r="O702" s="8"/>
    </row>
    <row r="703" spans="14:15" x14ac:dyDescent="0.25">
      <c r="N703" s="8"/>
      <c r="O703" s="8"/>
    </row>
    <row r="704" spans="14:15" x14ac:dyDescent="0.25">
      <c r="N704" s="8"/>
      <c r="O704" s="8"/>
    </row>
    <row r="705" spans="14:15" x14ac:dyDescent="0.25">
      <c r="N705" s="8"/>
      <c r="O705" s="8"/>
    </row>
    <row r="706" spans="14:15" x14ac:dyDescent="0.25">
      <c r="N706" s="8"/>
      <c r="O706" s="8"/>
    </row>
    <row r="707" spans="14:15" x14ac:dyDescent="0.25">
      <c r="N707" s="8"/>
      <c r="O707" s="8"/>
    </row>
    <row r="708" spans="14:15" x14ac:dyDescent="0.25">
      <c r="N708" s="8"/>
      <c r="O708" s="8"/>
    </row>
    <row r="709" spans="14:15" x14ac:dyDescent="0.25">
      <c r="N709" s="8"/>
      <c r="O709" s="8"/>
    </row>
    <row r="710" spans="14:15" x14ac:dyDescent="0.25">
      <c r="N710" s="8"/>
      <c r="O710" s="8"/>
    </row>
    <row r="711" spans="14:15" x14ac:dyDescent="0.25">
      <c r="N711" s="8"/>
      <c r="O711" s="8"/>
    </row>
    <row r="712" spans="14:15" x14ac:dyDescent="0.25">
      <c r="N712" s="8"/>
      <c r="O712" s="8"/>
    </row>
    <row r="713" spans="14:15" x14ac:dyDescent="0.25">
      <c r="N713" s="8"/>
      <c r="O713" s="8"/>
    </row>
    <row r="714" spans="14:15" x14ac:dyDescent="0.25">
      <c r="N714" s="8"/>
      <c r="O714" s="8"/>
    </row>
    <row r="715" spans="14:15" x14ac:dyDescent="0.25">
      <c r="N715" s="8"/>
      <c r="O715" s="8"/>
    </row>
    <row r="716" spans="14:15" x14ac:dyDescent="0.25">
      <c r="N716" s="8"/>
      <c r="O716" s="8"/>
    </row>
    <row r="717" spans="14:15" x14ac:dyDescent="0.25">
      <c r="N717" s="8"/>
      <c r="O717" s="8"/>
    </row>
    <row r="718" spans="14:15" x14ac:dyDescent="0.25">
      <c r="N718" s="8"/>
      <c r="O718" s="8"/>
    </row>
    <row r="719" spans="14:15" x14ac:dyDescent="0.25">
      <c r="N719" s="8"/>
      <c r="O719" s="8"/>
    </row>
    <row r="720" spans="14:15" x14ac:dyDescent="0.25">
      <c r="N720" s="8"/>
      <c r="O720" s="8"/>
    </row>
    <row r="721" spans="14:15" x14ac:dyDescent="0.25">
      <c r="N721" s="8"/>
      <c r="O721" s="8"/>
    </row>
    <row r="722" spans="14:15" x14ac:dyDescent="0.25">
      <c r="N722" s="8"/>
      <c r="O722" s="8"/>
    </row>
    <row r="723" spans="14:15" x14ac:dyDescent="0.25">
      <c r="N723" s="8"/>
      <c r="O723" s="8"/>
    </row>
    <row r="724" spans="14:15" x14ac:dyDescent="0.25">
      <c r="N724" s="8"/>
      <c r="O724" s="8"/>
    </row>
    <row r="725" spans="14:15" x14ac:dyDescent="0.25">
      <c r="N725" s="8"/>
      <c r="O725" s="8"/>
    </row>
    <row r="726" spans="14:15" x14ac:dyDescent="0.25">
      <c r="N726" s="8"/>
      <c r="O726" s="8"/>
    </row>
    <row r="727" spans="14:15" x14ac:dyDescent="0.25">
      <c r="N727" s="8"/>
      <c r="O727" s="8"/>
    </row>
    <row r="728" spans="14:15" x14ac:dyDescent="0.25">
      <c r="N728" s="8"/>
      <c r="O728" s="8"/>
    </row>
    <row r="729" spans="14:15" x14ac:dyDescent="0.25">
      <c r="N729" s="8"/>
      <c r="O729" s="8"/>
    </row>
    <row r="730" spans="14:15" x14ac:dyDescent="0.25">
      <c r="N730" s="8"/>
      <c r="O730" s="8"/>
    </row>
    <row r="731" spans="14:15" x14ac:dyDescent="0.25">
      <c r="N731" s="8"/>
      <c r="O731" s="8"/>
    </row>
    <row r="732" spans="14:15" x14ac:dyDescent="0.25">
      <c r="N732" s="8"/>
      <c r="O732" s="8"/>
    </row>
    <row r="733" spans="14:15" x14ac:dyDescent="0.25">
      <c r="N733" s="8"/>
      <c r="O733" s="8"/>
    </row>
    <row r="734" spans="14:15" x14ac:dyDescent="0.25">
      <c r="N734" s="8"/>
      <c r="O734" s="8"/>
    </row>
    <row r="735" spans="14:15" x14ac:dyDescent="0.25">
      <c r="N735" s="8"/>
      <c r="O735" s="8"/>
    </row>
    <row r="736" spans="14:15" x14ac:dyDescent="0.25">
      <c r="N736" s="8"/>
      <c r="O736" s="8"/>
    </row>
    <row r="737" spans="14:15" x14ac:dyDescent="0.25">
      <c r="N737" s="8"/>
      <c r="O737" s="8"/>
    </row>
    <row r="738" spans="14:15" x14ac:dyDescent="0.25">
      <c r="N738" s="8"/>
      <c r="O738" s="8"/>
    </row>
    <row r="739" spans="14:15" x14ac:dyDescent="0.25">
      <c r="N739" s="8"/>
      <c r="O739" s="8"/>
    </row>
    <row r="740" spans="14:15" x14ac:dyDescent="0.25">
      <c r="N740" s="8"/>
      <c r="O740" s="8"/>
    </row>
    <row r="741" spans="14:15" x14ac:dyDescent="0.25">
      <c r="N741" s="8"/>
      <c r="O741" s="8"/>
    </row>
    <row r="742" spans="14:15" x14ac:dyDescent="0.25">
      <c r="N742" s="8"/>
      <c r="O742" s="8"/>
    </row>
    <row r="743" spans="14:15" x14ac:dyDescent="0.25">
      <c r="N743" s="8"/>
      <c r="O743" s="8"/>
    </row>
    <row r="744" spans="14:15" x14ac:dyDescent="0.25">
      <c r="N744" s="8"/>
      <c r="O744" s="8"/>
    </row>
    <row r="745" spans="14:15" x14ac:dyDescent="0.25">
      <c r="N745" s="8"/>
      <c r="O745" s="8"/>
    </row>
    <row r="746" spans="14:15" x14ac:dyDescent="0.25">
      <c r="N746" s="8"/>
      <c r="O746" s="8"/>
    </row>
    <row r="747" spans="14:15" x14ac:dyDescent="0.25">
      <c r="N747" s="8"/>
      <c r="O747" s="8"/>
    </row>
    <row r="748" spans="14:15" x14ac:dyDescent="0.25">
      <c r="N748" s="8"/>
      <c r="O748" s="8"/>
    </row>
    <row r="749" spans="14:15" x14ac:dyDescent="0.25">
      <c r="N749" s="8"/>
      <c r="O749" s="8"/>
    </row>
    <row r="750" spans="14:15" x14ac:dyDescent="0.25">
      <c r="N750" s="8"/>
      <c r="O750" s="8"/>
    </row>
    <row r="751" spans="14:15" x14ac:dyDescent="0.25">
      <c r="N751" s="8"/>
      <c r="O751" s="8"/>
    </row>
    <row r="752" spans="14:15" x14ac:dyDescent="0.25">
      <c r="N752" s="8"/>
      <c r="O752" s="8"/>
    </row>
    <row r="753" spans="14:15" x14ac:dyDescent="0.25">
      <c r="N753" s="8"/>
      <c r="O753" s="8"/>
    </row>
    <row r="754" spans="14:15" x14ac:dyDescent="0.25">
      <c r="N754" s="8"/>
      <c r="O754" s="8"/>
    </row>
    <row r="755" spans="14:15" x14ac:dyDescent="0.25">
      <c r="N755" s="8"/>
      <c r="O755" s="8"/>
    </row>
    <row r="756" spans="14:15" x14ac:dyDescent="0.25">
      <c r="N756" s="8"/>
      <c r="O756" s="8"/>
    </row>
    <row r="757" spans="14:15" x14ac:dyDescent="0.25">
      <c r="N757" s="8"/>
      <c r="O757" s="8"/>
    </row>
    <row r="758" spans="14:15" x14ac:dyDescent="0.25">
      <c r="N758" s="8"/>
      <c r="O758" s="8"/>
    </row>
    <row r="759" spans="14:15" x14ac:dyDescent="0.25">
      <c r="N759" s="8"/>
      <c r="O759" s="8"/>
    </row>
    <row r="760" spans="14:15" x14ac:dyDescent="0.25">
      <c r="N760" s="8"/>
      <c r="O760" s="8"/>
    </row>
    <row r="761" spans="14:15" x14ac:dyDescent="0.25">
      <c r="N761" s="8"/>
      <c r="O761" s="8"/>
    </row>
    <row r="762" spans="14:15" x14ac:dyDescent="0.25">
      <c r="N762" s="8"/>
      <c r="O762" s="8"/>
    </row>
    <row r="763" spans="14:15" x14ac:dyDescent="0.25">
      <c r="N763" s="8"/>
      <c r="O763" s="8"/>
    </row>
    <row r="764" spans="14:15" x14ac:dyDescent="0.25">
      <c r="N764" s="8"/>
      <c r="O764" s="8"/>
    </row>
    <row r="765" spans="14:15" x14ac:dyDescent="0.25">
      <c r="N765" s="8"/>
      <c r="O765" s="8"/>
    </row>
    <row r="766" spans="14:15" x14ac:dyDescent="0.25">
      <c r="N766" s="8"/>
      <c r="O766" s="8"/>
    </row>
    <row r="767" spans="14:15" x14ac:dyDescent="0.25">
      <c r="N767" s="8"/>
      <c r="O767" s="8"/>
    </row>
    <row r="768" spans="14:15" x14ac:dyDescent="0.25">
      <c r="N768" s="8"/>
      <c r="O768" s="8"/>
    </row>
    <row r="769" spans="14:15" x14ac:dyDescent="0.25">
      <c r="N769" s="8"/>
      <c r="O769" s="8"/>
    </row>
    <row r="770" spans="14:15" x14ac:dyDescent="0.25">
      <c r="N770" s="8"/>
      <c r="O770" s="8"/>
    </row>
    <row r="771" spans="14:15" x14ac:dyDescent="0.25">
      <c r="N771" s="8"/>
      <c r="O771" s="8"/>
    </row>
    <row r="772" spans="14:15" x14ac:dyDescent="0.25">
      <c r="N772" s="8"/>
      <c r="O772" s="8"/>
    </row>
    <row r="773" spans="14:15" x14ac:dyDescent="0.25">
      <c r="N773" s="8"/>
      <c r="O773" s="8"/>
    </row>
    <row r="774" spans="14:15" x14ac:dyDescent="0.25">
      <c r="N774" s="8"/>
      <c r="O774" s="8"/>
    </row>
    <row r="775" spans="14:15" x14ac:dyDescent="0.25">
      <c r="N775" s="8"/>
      <c r="O775" s="8"/>
    </row>
    <row r="776" spans="14:15" x14ac:dyDescent="0.25">
      <c r="N776" s="8"/>
      <c r="O776" s="8"/>
    </row>
    <row r="777" spans="14:15" x14ac:dyDescent="0.25">
      <c r="N777" s="8"/>
      <c r="O777" s="8"/>
    </row>
    <row r="778" spans="14:15" x14ac:dyDescent="0.25">
      <c r="N778" s="8"/>
      <c r="O778" s="8"/>
    </row>
    <row r="779" spans="14:15" x14ac:dyDescent="0.25">
      <c r="N779" s="8"/>
      <c r="O779" s="8"/>
    </row>
    <row r="780" spans="14:15" x14ac:dyDescent="0.25">
      <c r="N780" s="8"/>
      <c r="O780" s="8"/>
    </row>
    <row r="781" spans="14:15" x14ac:dyDescent="0.25">
      <c r="N781" s="8"/>
      <c r="O781" s="8"/>
    </row>
    <row r="782" spans="14:15" x14ac:dyDescent="0.25">
      <c r="N782" s="8"/>
      <c r="O782" s="8"/>
    </row>
    <row r="783" spans="14:15" x14ac:dyDescent="0.25">
      <c r="N783" s="8"/>
      <c r="O783" s="8"/>
    </row>
    <row r="784" spans="14:15" x14ac:dyDescent="0.25">
      <c r="N784" s="8"/>
      <c r="O784" s="8"/>
    </row>
    <row r="785" spans="14:15" x14ac:dyDescent="0.25">
      <c r="N785" s="8"/>
      <c r="O785" s="8"/>
    </row>
    <row r="786" spans="14:15" x14ac:dyDescent="0.25">
      <c r="N786" s="8"/>
      <c r="O786" s="8"/>
    </row>
    <row r="787" spans="14:15" x14ac:dyDescent="0.25">
      <c r="N787" s="8"/>
      <c r="O787" s="8"/>
    </row>
    <row r="788" spans="14:15" x14ac:dyDescent="0.25">
      <c r="N788" s="8"/>
      <c r="O788" s="8"/>
    </row>
    <row r="789" spans="14:15" x14ac:dyDescent="0.25">
      <c r="N789" s="8"/>
      <c r="O789" s="8"/>
    </row>
    <row r="790" spans="14:15" x14ac:dyDescent="0.25">
      <c r="N790" s="8"/>
      <c r="O790" s="8"/>
    </row>
    <row r="791" spans="14:15" x14ac:dyDescent="0.25">
      <c r="N791" s="8"/>
      <c r="O791" s="8"/>
    </row>
    <row r="792" spans="14:15" x14ac:dyDescent="0.25">
      <c r="N792" s="8"/>
      <c r="O792" s="8"/>
    </row>
    <row r="793" spans="14:15" x14ac:dyDescent="0.25">
      <c r="N793" s="8"/>
      <c r="O793" s="8"/>
    </row>
    <row r="794" spans="14:15" x14ac:dyDescent="0.25">
      <c r="N794" s="8"/>
      <c r="O794" s="8"/>
    </row>
    <row r="795" spans="14:15" x14ac:dyDescent="0.25">
      <c r="N795" s="8"/>
      <c r="O795" s="8"/>
    </row>
    <row r="796" spans="14:15" x14ac:dyDescent="0.25">
      <c r="N796" s="8"/>
      <c r="O796" s="8"/>
    </row>
    <row r="797" spans="14:15" x14ac:dyDescent="0.25">
      <c r="N797" s="8"/>
      <c r="O797" s="8"/>
    </row>
    <row r="798" spans="14:15" x14ac:dyDescent="0.25">
      <c r="N798" s="8"/>
      <c r="O798" s="8"/>
    </row>
    <row r="799" spans="14:15" x14ac:dyDescent="0.25">
      <c r="N799" s="8"/>
      <c r="O799" s="8"/>
    </row>
    <row r="800" spans="14:15" x14ac:dyDescent="0.25">
      <c r="N800" s="8"/>
      <c r="O800" s="8"/>
    </row>
    <row r="801" spans="14:15" x14ac:dyDescent="0.25">
      <c r="N801" s="8"/>
      <c r="O801" s="8"/>
    </row>
    <row r="802" spans="14:15" x14ac:dyDescent="0.25">
      <c r="N802" s="8"/>
      <c r="O802" s="8"/>
    </row>
    <row r="803" spans="14:15" x14ac:dyDescent="0.25">
      <c r="N803" s="8"/>
      <c r="O803" s="8"/>
    </row>
    <row r="804" spans="14:15" x14ac:dyDescent="0.25">
      <c r="N804" s="8"/>
      <c r="O804" s="8"/>
    </row>
    <row r="805" spans="14:15" x14ac:dyDescent="0.25">
      <c r="N805" s="8"/>
      <c r="O805" s="8"/>
    </row>
    <row r="806" spans="14:15" x14ac:dyDescent="0.25">
      <c r="N806" s="8"/>
      <c r="O806" s="8"/>
    </row>
    <row r="807" spans="14:15" x14ac:dyDescent="0.25">
      <c r="N807" s="8"/>
      <c r="O807" s="8"/>
    </row>
    <row r="808" spans="14:15" x14ac:dyDescent="0.25">
      <c r="N808" s="8"/>
      <c r="O808" s="8"/>
    </row>
    <row r="809" spans="14:15" x14ac:dyDescent="0.25">
      <c r="N809" s="8"/>
      <c r="O809" s="8"/>
    </row>
    <row r="810" spans="14:15" x14ac:dyDescent="0.25">
      <c r="N810" s="8"/>
      <c r="O810" s="8"/>
    </row>
    <row r="811" spans="14:15" x14ac:dyDescent="0.25">
      <c r="N811" s="8"/>
      <c r="O811" s="8"/>
    </row>
    <row r="812" spans="14:15" x14ac:dyDescent="0.25">
      <c r="N812" s="8"/>
      <c r="O812" s="8"/>
    </row>
    <row r="813" spans="14:15" x14ac:dyDescent="0.25">
      <c r="N813" s="8"/>
      <c r="O813" s="8"/>
    </row>
    <row r="814" spans="14:15" x14ac:dyDescent="0.25">
      <c r="N814" s="8"/>
      <c r="O814" s="8"/>
    </row>
    <row r="815" spans="14:15" x14ac:dyDescent="0.25">
      <c r="N815" s="8"/>
      <c r="O815" s="8"/>
    </row>
    <row r="816" spans="14:15" x14ac:dyDescent="0.25">
      <c r="N816" s="8"/>
      <c r="O816" s="8"/>
    </row>
    <row r="817" spans="14:15" x14ac:dyDescent="0.25">
      <c r="N817" s="8"/>
      <c r="O817" s="8"/>
    </row>
    <row r="818" spans="14:15" x14ac:dyDescent="0.25">
      <c r="N818" s="8"/>
      <c r="O818" s="8"/>
    </row>
    <row r="819" spans="14:15" x14ac:dyDescent="0.25">
      <c r="N819" s="8"/>
      <c r="O819" s="8"/>
    </row>
    <row r="820" spans="14:15" x14ac:dyDescent="0.25">
      <c r="N820" s="8"/>
      <c r="O820" s="8"/>
    </row>
    <row r="821" spans="14:15" x14ac:dyDescent="0.25">
      <c r="N821" s="8"/>
      <c r="O821" s="8"/>
    </row>
    <row r="822" spans="14:15" x14ac:dyDescent="0.25">
      <c r="N822" s="8"/>
      <c r="O822" s="8"/>
    </row>
    <row r="823" spans="14:15" x14ac:dyDescent="0.25">
      <c r="N823" s="8"/>
      <c r="O823" s="8"/>
    </row>
    <row r="824" spans="14:15" x14ac:dyDescent="0.25">
      <c r="N824" s="8"/>
      <c r="O824" s="8"/>
    </row>
    <row r="825" spans="14:15" x14ac:dyDescent="0.25">
      <c r="N825" s="8"/>
      <c r="O825" s="8"/>
    </row>
    <row r="826" spans="14:15" x14ac:dyDescent="0.25">
      <c r="N826" s="8"/>
      <c r="O826" s="8"/>
    </row>
    <row r="827" spans="14:15" x14ac:dyDescent="0.25">
      <c r="N827" s="8"/>
      <c r="O827" s="8"/>
    </row>
    <row r="828" spans="14:15" x14ac:dyDescent="0.25">
      <c r="N828" s="8"/>
      <c r="O828" s="8"/>
    </row>
    <row r="829" spans="14:15" x14ac:dyDescent="0.25">
      <c r="N829" s="8"/>
      <c r="O829" s="8"/>
    </row>
    <row r="830" spans="14:15" x14ac:dyDescent="0.25">
      <c r="N830" s="8"/>
      <c r="O830" s="8"/>
    </row>
    <row r="831" spans="14:15" x14ac:dyDescent="0.25">
      <c r="N831" s="8"/>
      <c r="O831" s="8"/>
    </row>
    <row r="832" spans="14:15" x14ac:dyDescent="0.25">
      <c r="N832" s="8"/>
      <c r="O832" s="8"/>
    </row>
    <row r="833" spans="14:15" x14ac:dyDescent="0.25">
      <c r="N833" s="8"/>
      <c r="O833" s="8"/>
    </row>
    <row r="834" spans="14:15" x14ac:dyDescent="0.25">
      <c r="N834" s="8"/>
      <c r="O834" s="8"/>
    </row>
    <row r="835" spans="14:15" x14ac:dyDescent="0.25">
      <c r="N835" s="8"/>
      <c r="O835" s="8"/>
    </row>
    <row r="836" spans="14:15" x14ac:dyDescent="0.25">
      <c r="N836" s="8"/>
      <c r="O836" s="8"/>
    </row>
    <row r="837" spans="14:15" x14ac:dyDescent="0.25">
      <c r="N837" s="8"/>
      <c r="O837" s="8"/>
    </row>
    <row r="838" spans="14:15" x14ac:dyDescent="0.25">
      <c r="N838" s="8"/>
      <c r="O838" s="8"/>
    </row>
    <row r="839" spans="14:15" x14ac:dyDescent="0.25">
      <c r="N839" s="8"/>
      <c r="O839" s="8"/>
    </row>
    <row r="840" spans="14:15" x14ac:dyDescent="0.25">
      <c r="N840" s="8"/>
      <c r="O840" s="8"/>
    </row>
    <row r="841" spans="14:15" x14ac:dyDescent="0.25">
      <c r="N841" s="8"/>
      <c r="O841" s="8"/>
    </row>
    <row r="842" spans="14:15" x14ac:dyDescent="0.25">
      <c r="N842" s="8"/>
      <c r="O842" s="8"/>
    </row>
    <row r="843" spans="14:15" x14ac:dyDescent="0.25">
      <c r="N843" s="8"/>
      <c r="O843" s="8"/>
    </row>
    <row r="844" spans="14:15" x14ac:dyDescent="0.25">
      <c r="N844" s="8"/>
      <c r="O844" s="8"/>
    </row>
    <row r="845" spans="14:15" x14ac:dyDescent="0.25">
      <c r="N845" s="8"/>
      <c r="O845" s="8"/>
    </row>
    <row r="846" spans="14:15" x14ac:dyDescent="0.25">
      <c r="N846" s="8"/>
      <c r="O846" s="8"/>
    </row>
    <row r="847" spans="14:15" x14ac:dyDescent="0.25">
      <c r="N847" s="8"/>
      <c r="O847" s="8"/>
    </row>
    <row r="848" spans="14:15" x14ac:dyDescent="0.25">
      <c r="N848" s="8"/>
      <c r="O848" s="8"/>
    </row>
    <row r="849" spans="14:15" x14ac:dyDescent="0.25">
      <c r="N849" s="8"/>
      <c r="O849" s="8"/>
    </row>
    <row r="850" spans="14:15" x14ac:dyDescent="0.25">
      <c r="N850" s="8"/>
      <c r="O850" s="8"/>
    </row>
    <row r="851" spans="14:15" x14ac:dyDescent="0.25">
      <c r="N851" s="8"/>
      <c r="O851" s="8"/>
    </row>
    <row r="852" spans="14:15" x14ac:dyDescent="0.25">
      <c r="N852" s="8"/>
      <c r="O852" s="8"/>
    </row>
    <row r="853" spans="14:15" x14ac:dyDescent="0.25">
      <c r="N853" s="8"/>
      <c r="O853" s="8"/>
    </row>
    <row r="854" spans="14:15" x14ac:dyDescent="0.25">
      <c r="N854" s="8"/>
      <c r="O854" s="8"/>
    </row>
    <row r="855" spans="14:15" x14ac:dyDescent="0.25">
      <c r="N855" s="8"/>
      <c r="O855" s="8"/>
    </row>
    <row r="856" spans="14:15" x14ac:dyDescent="0.25">
      <c r="N856" s="8"/>
      <c r="O856" s="8"/>
    </row>
    <row r="857" spans="14:15" x14ac:dyDescent="0.25">
      <c r="N857" s="8"/>
      <c r="O857" s="8"/>
    </row>
    <row r="858" spans="14:15" x14ac:dyDescent="0.25">
      <c r="N858" s="8"/>
      <c r="O858" s="8"/>
    </row>
    <row r="859" spans="14:15" x14ac:dyDescent="0.25">
      <c r="N859" s="8"/>
      <c r="O859" s="8"/>
    </row>
    <row r="860" spans="14:15" x14ac:dyDescent="0.25">
      <c r="N860" s="8"/>
      <c r="O860" s="8"/>
    </row>
    <row r="861" spans="14:15" x14ac:dyDescent="0.25">
      <c r="N861" s="8"/>
      <c r="O861" s="8"/>
    </row>
    <row r="862" spans="14:15" x14ac:dyDescent="0.25">
      <c r="N862" s="8"/>
      <c r="O862" s="8"/>
    </row>
    <row r="863" spans="14:15" x14ac:dyDescent="0.25">
      <c r="N863" s="8"/>
      <c r="O863" s="8"/>
    </row>
    <row r="864" spans="14:15" x14ac:dyDescent="0.25">
      <c r="N864" s="8"/>
      <c r="O864" s="8"/>
    </row>
    <row r="865" spans="14:15" x14ac:dyDescent="0.25">
      <c r="N865" s="8"/>
      <c r="O865" s="8"/>
    </row>
    <row r="866" spans="14:15" x14ac:dyDescent="0.25">
      <c r="N866" s="8"/>
      <c r="O866" s="8"/>
    </row>
    <row r="867" spans="14:15" x14ac:dyDescent="0.25">
      <c r="N867" s="8"/>
      <c r="O867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D90D-B062-49E0-8F41-0602BB61E41C}">
  <dimension ref="A1:AF867"/>
  <sheetViews>
    <sheetView topLeftCell="A3" workbookViewId="0">
      <pane ySplit="1" topLeftCell="A4" activePane="bottomLeft" state="frozen"/>
      <selection activeCell="L3" sqref="L3"/>
      <selection pane="bottomLeft" activeCell="W5" sqref="W5"/>
    </sheetView>
  </sheetViews>
  <sheetFormatPr defaultRowHeight="15" x14ac:dyDescent="0.25"/>
  <cols>
    <col min="2" max="2" width="14.28515625" customWidth="1"/>
    <col min="7" max="11" width="12" bestFit="1" customWidth="1"/>
    <col min="20" max="20" width="10.140625" bestFit="1" customWidth="1"/>
    <col min="26" max="26" width="12" bestFit="1" customWidth="1"/>
    <col min="31" max="31" width="11.7109375" bestFit="1" customWidth="1"/>
  </cols>
  <sheetData>
    <row r="1" spans="1:32" ht="20.25" thickBot="1" x14ac:dyDescent="0.35">
      <c r="A1" s="26" t="s">
        <v>16</v>
      </c>
      <c r="B1" s="26"/>
      <c r="C1" s="26"/>
      <c r="D1" s="26"/>
      <c r="E1" s="26"/>
      <c r="F1" s="26"/>
      <c r="G1" s="26"/>
      <c r="V1" t="s">
        <v>19</v>
      </c>
      <c r="Y1" t="s">
        <v>13</v>
      </c>
      <c r="AB1" t="s">
        <v>20</v>
      </c>
    </row>
    <row r="2" spans="1:32" ht="15.75" thickTop="1" x14ac:dyDescent="0.25"/>
    <row r="3" spans="1:32" ht="15.75" thickBot="1" x14ac:dyDescent="0.3">
      <c r="B3" s="6" t="s">
        <v>15</v>
      </c>
      <c r="C3" s="6"/>
      <c r="F3" s="27" t="s">
        <v>14</v>
      </c>
      <c r="G3" s="27"/>
      <c r="H3" s="27"/>
      <c r="I3" s="27" t="s">
        <v>13</v>
      </c>
      <c r="J3" s="27"/>
      <c r="M3" t="s">
        <v>12</v>
      </c>
      <c r="N3" t="s">
        <v>10</v>
      </c>
      <c r="O3" t="s">
        <v>9</v>
      </c>
      <c r="P3" t="s">
        <v>8</v>
      </c>
      <c r="Q3" t="s">
        <v>7</v>
      </c>
      <c r="R3" t="s">
        <v>6</v>
      </c>
      <c r="S3" t="s">
        <v>21</v>
      </c>
      <c r="T3" t="s">
        <v>22</v>
      </c>
      <c r="V3" t="s">
        <v>17</v>
      </c>
      <c r="W3" t="s">
        <v>18</v>
      </c>
      <c r="Y3" t="s">
        <v>17</v>
      </c>
      <c r="Z3" t="s">
        <v>18</v>
      </c>
      <c r="AB3" t="s">
        <v>17</v>
      </c>
      <c r="AC3" t="s">
        <v>18</v>
      </c>
    </row>
    <row r="4" spans="1:32" x14ac:dyDescent="0.25">
      <c r="B4" t="s">
        <v>12</v>
      </c>
      <c r="C4" s="3">
        <v>80</v>
      </c>
      <c r="F4" t="s">
        <v>10</v>
      </c>
      <c r="G4" t="s">
        <v>5</v>
      </c>
      <c r="H4" t="s">
        <v>11</v>
      </c>
      <c r="I4" t="s">
        <v>5</v>
      </c>
      <c r="J4" t="s">
        <v>11</v>
      </c>
      <c r="M4" s="3">
        <v>130.04080797758641</v>
      </c>
      <c r="N4" s="3">
        <v>163.26947120949734</v>
      </c>
      <c r="O4" s="3">
        <v>4.7313726632237714</v>
      </c>
      <c r="P4" s="3">
        <v>6.9123233511936832E-3</v>
      </c>
      <c r="Q4" s="5">
        <v>1.3970340825144334E-2</v>
      </c>
      <c r="R4" s="4">
        <v>0.1417369145832803</v>
      </c>
      <c r="S4" s="7">
        <f>(P4/(Q4-R4))^2</f>
        <v>2.9269384788087865E-3</v>
      </c>
      <c r="T4" s="7">
        <f>O4/S4</f>
        <v>1616.4920094765225</v>
      </c>
      <c r="V4" t="e">
        <f>_xll.acq_options_bjerksund_price($M4,$N4,$O4,$Q4,$R4,$P4,TRUE)</f>
        <v>#N/A</v>
      </c>
      <c r="W4" t="e">
        <f>_xll.acq_options_bjerksund_price($M4,$N4,$O4,$Q4,$R4,$P4,FALSE)</f>
        <v>#N/A</v>
      </c>
      <c r="Y4" t="e">
        <f>_xll.acq_options_binomial_american_price($M4,$N4,$O4,$Q4,$R4,$P4,TRUE)</f>
        <v>#N/A</v>
      </c>
      <c r="Z4">
        <f>_xll.acq_options_binomial_american_price($M4,$N4,$O4,$Q4,$R4,$P4,FALSE,2000)</f>
        <v>86.324070428187696</v>
      </c>
      <c r="AB4" t="e">
        <f ca="1">_xll.AmericanBinomial("c",$M4,$N4,$O4,$Q4,$R4,$P4,500)</f>
        <v>#NAME?</v>
      </c>
      <c r="AC4" t="e">
        <f ca="1">_xll.AmericanBinomial("p",$M4,$N4,$O4,$Q4,$R4,$P4,2000)</f>
        <v>#NAME?</v>
      </c>
      <c r="AE4" t="e">
        <f ca="1">Y4-AB4</f>
        <v>#N/A</v>
      </c>
      <c r="AF4" t="e">
        <f ca="1">Z4-AC4</f>
        <v>#NAME?</v>
      </c>
    </row>
    <row r="5" spans="1:32" x14ac:dyDescent="0.25">
      <c r="B5" t="s">
        <v>10</v>
      </c>
      <c r="C5" s="3">
        <v>150</v>
      </c>
      <c r="F5">
        <v>10</v>
      </c>
      <c r="G5">
        <f>_xll.acq_options_bjerksund_price($C$4,F5,$C$6,$C$8,$C$9,$C$7,TRUE)</f>
        <v>71.392920250250825</v>
      </c>
      <c r="H5">
        <f>_xll.acq_options_bjerksund_price($C$4,F5,$C$6,$C$8,$C$9,$C$7,FALSE)</f>
        <v>1.45451366506677E-8</v>
      </c>
      <c r="I5">
        <f>_xll.acq_options_binomial_american_price($C$4,F5,$C$6,$C$8,$C$9,$C$7,TRUE)</f>
        <v>71.39292024839763</v>
      </c>
      <c r="J5">
        <f>_xll.acq_options_binomial_american_price($C$4,F5,$C$6,$C$8,$C$9,$C$7,FALSE)</f>
        <v>1.3004153589683269E-8</v>
      </c>
      <c r="M5">
        <f ca="1">1+200*RAND()</f>
        <v>103.83021982082678</v>
      </c>
      <c r="N5">
        <f ca="1">1+200*RAND()</f>
        <v>172.24330061551879</v>
      </c>
      <c r="O5">
        <f ca="1">10*RAND()</f>
        <v>0.66661539846047613</v>
      </c>
      <c r="P5">
        <f ca="1">0.5*RAND()</f>
        <v>0.4518233197979209</v>
      </c>
      <c r="Q5">
        <f ca="1">0.1*RAND()</f>
        <v>5.3889005288903585E-2</v>
      </c>
      <c r="R5">
        <f ca="1">0.2*RAND()</f>
        <v>0.15800287097270338</v>
      </c>
      <c r="S5" s="8">
        <f t="shared" ref="S5:S11" ca="1" si="0">(P5/(Q5-R5))^2</f>
        <v>18.833027509252798</v>
      </c>
      <c r="T5" s="8">
        <f t="shared" ref="T5:T11" ca="1" si="1">O5/S5</f>
        <v>3.5396082660260723E-2</v>
      </c>
      <c r="V5">
        <f ca="1">_xll.acq_options_bjerksund_price($M5,$N5,$O5,$Q5,$R5,$P5,TRUE)</f>
        <v>1.1880605519174026</v>
      </c>
      <c r="W5">
        <f ca="1">_xll.acq_options_bjerksund_price($M5,$N5,$O5,$Q5,$R5,$P5,FALSE)</f>
        <v>73.896328253130577</v>
      </c>
      <c r="Y5">
        <f ca="1">_xll.acq_options_binomial_american_price($M5,$N5,$O5,$Q5,$R5,$P5,TRUE)</f>
        <v>1.206196729738505</v>
      </c>
      <c r="Z5">
        <f ca="1">_xll.acq_options_binomial_american_price($M5,$N5,$O5,$Q5,$R5,$P5,FALSE)</f>
        <v>73.899300946451163</v>
      </c>
      <c r="AB5" t="e">
        <f ca="1">_xll.AmericanBinomial("c",$M5,$N5,$O5,$Q5,$R5,$P5,500)</f>
        <v>#NAME?</v>
      </c>
      <c r="AC5" t="e">
        <f ca="1">_xll.AmericanBinomial("p",$M5,$N5,$O5,$Q5,$R5,$P5,500)</f>
        <v>#NAME?</v>
      </c>
      <c r="AE5" t="e">
        <f t="shared" ref="AE5:AE11" ca="1" si="2">Y5-AB5</f>
        <v>#NAME?</v>
      </c>
      <c r="AF5" t="e">
        <f t="shared" ref="AF5:AF11" ca="1" si="3">Z5-AC5</f>
        <v>#NAME?</v>
      </c>
    </row>
    <row r="6" spans="1:32" x14ac:dyDescent="0.25">
      <c r="B6" t="s">
        <v>9</v>
      </c>
      <c r="C6" s="3">
        <v>2.5</v>
      </c>
      <c r="F6">
        <v>20</v>
      </c>
      <c r="G6">
        <f>_xll.acq_options_bjerksund_price($C$4,F6,$C$6,$C$8,$C$9,$C$7,TRUE)</f>
        <v>62.786009733671456</v>
      </c>
      <c r="H6">
        <f>_xll.acq_options_bjerksund_price($C$4,F6,$C$6,$C$8,$C$9,$C$7,FALSE)</f>
        <v>1.7144366461252503E-4</v>
      </c>
      <c r="I6">
        <f>_xll.acq_options_binomial_american_price($C$4,F6,$C$6,$C$8,$C$9,$C$7,TRUE)</f>
        <v>62.786005043478156</v>
      </c>
      <c r="J6">
        <f>_xll.acq_options_binomial_american_price($C$4,F6,$C$6,$C$8,$C$9,$C$7,FALSE)</f>
        <v>1.7135034980487069E-4</v>
      </c>
      <c r="M6">
        <f t="shared" ref="M6:N11" ca="1" si="4">1+200*RAND()</f>
        <v>79.64084224743857</v>
      </c>
      <c r="N6">
        <f t="shared" ca="1" si="4"/>
        <v>180.40356312061041</v>
      </c>
      <c r="O6">
        <f t="shared" ref="O6:O11" ca="1" si="5">10*RAND()</f>
        <v>7.7066194775128647</v>
      </c>
      <c r="P6">
        <f t="shared" ref="P6:P11" ca="1" si="6">0.5*RAND()</f>
        <v>0.1302885801578787</v>
      </c>
      <c r="Q6">
        <f t="shared" ref="Q6:Q11" ca="1" si="7">0.1*RAND()</f>
        <v>9.0396756334010127E-3</v>
      </c>
      <c r="R6">
        <f t="shared" ref="R6:R11" ca="1" si="8">0.2*RAND()</f>
        <v>0.12657761968494888</v>
      </c>
      <c r="S6" s="8">
        <f t="shared" ca="1" si="0"/>
        <v>1.228730172585154</v>
      </c>
      <c r="T6" s="8">
        <f t="shared" ca="1" si="1"/>
        <v>6.2720193981228025</v>
      </c>
      <c r="V6" t="e">
        <f ca="1">_xll.acq_options_bjerksund_price($M6,$N6,$O6,$Q6,$R6,$P6,TRUE)</f>
        <v>#N/A</v>
      </c>
      <c r="W6">
        <f ca="1">_xll.acq_options_bjerksund_price($M6,$N6,$O6,$Q6,$R6,$P6,FALSE)</f>
        <v>138.23888513125311</v>
      </c>
      <c r="Y6">
        <f ca="1">_xll.acq_options_binomial_american_price($M6,$N6,$O6,$Q6,$R6,$P6,TRUE)</f>
        <v>1.523281269810383E-5</v>
      </c>
      <c r="Z6">
        <f ca="1">_xll.acq_options_binomial_american_price($M6,$N6,$O6,$Q6,$R6,$P6,FALSE)</f>
        <v>138.23885181291439</v>
      </c>
      <c r="AB6" t="e">
        <f ca="1">_xll.AmericanBinomial("c",$M6,$N6,$O6,$Q6,$R6,$P6,500)</f>
        <v>#NAME?</v>
      </c>
      <c r="AC6" t="e">
        <f ca="1">_xll.AmericanBinomial("p",$M6,$N6,$O6,$Q6,$R6,$P6,500)</f>
        <v>#NAME?</v>
      </c>
      <c r="AE6" t="e">
        <f t="shared" ca="1" si="2"/>
        <v>#NAME?</v>
      </c>
      <c r="AF6" t="e">
        <f t="shared" ca="1" si="3"/>
        <v>#NAME?</v>
      </c>
    </row>
    <row r="7" spans="1:32" x14ac:dyDescent="0.25">
      <c r="B7" t="s">
        <v>8</v>
      </c>
      <c r="C7" s="3">
        <v>0.25</v>
      </c>
      <c r="F7">
        <v>30</v>
      </c>
      <c r="G7">
        <f>_xll.acq_options_bjerksund_price($C$4,F7,$C$6,$C$8,$C$9,$C$7,TRUE)</f>
        <v>54.189706931084629</v>
      </c>
      <c r="H7">
        <f>_xll.acq_options_bjerksund_price($C$4,F7,$C$6,$C$8,$C$9,$C$7,FALSE)</f>
        <v>1.1270787915449887E-2</v>
      </c>
      <c r="I7">
        <f>_xll.acq_options_binomial_american_price($C$4,F7,$C$6,$C$8,$C$9,$C$7,TRUE)</f>
        <v>54.189648868597033</v>
      </c>
      <c r="J7">
        <f>_xll.acq_options_binomial_american_price($C$4,F7,$C$6,$C$8,$C$9,$C$7,FALSE)</f>
        <v>1.1537397435050832E-2</v>
      </c>
      <c r="M7">
        <f t="shared" ca="1" si="4"/>
        <v>107.18112191828011</v>
      </c>
      <c r="N7">
        <f t="shared" ca="1" si="4"/>
        <v>134.18361610378986</v>
      </c>
      <c r="O7">
        <f t="shared" ca="1" si="5"/>
        <v>9.2913815589993227</v>
      </c>
      <c r="P7">
        <f t="shared" ca="1" si="6"/>
        <v>0.23567354414579889</v>
      </c>
      <c r="Q7">
        <f t="shared" ca="1" si="7"/>
        <v>6.4776923062335276E-2</v>
      </c>
      <c r="R7">
        <f t="shared" ca="1" si="8"/>
        <v>4.606319188108015E-2</v>
      </c>
      <c r="S7" s="8">
        <f t="shared" ca="1" si="0"/>
        <v>158.59916358108151</v>
      </c>
      <c r="T7" s="8">
        <f ca="1">O7/S7</f>
        <v>5.8584051448980302E-2</v>
      </c>
      <c r="V7">
        <f ca="1">_xll.acq_options_bjerksund_price($M7,$N7,$O7,$Q7,$R7,$P7,TRUE)</f>
        <v>19.893336365771127</v>
      </c>
      <c r="W7">
        <f ca="1">_xll.acq_options_bjerksund_price($M7,$N7,$O7,$Q7,$R7,$P7,FALSE)</f>
        <v>34.128739536559046</v>
      </c>
      <c r="Y7">
        <f ca="1">_xll.acq_options_binomial_american_price($M7,$N7,$O7,$Q7,$R7,$P7,TRUE)</f>
        <v>19.932472832882503</v>
      </c>
      <c r="Z7">
        <f ca="1">_xll.acq_options_binomial_american_price($M7,$N7,$O7,$Q7,$R7,$P7,FALSE)</f>
        <v>34.20696215029448</v>
      </c>
      <c r="AB7" t="e">
        <f ca="1">_xll.AmericanBinomial("c",$M7,$N7,$O7,$Q7,$R7,$P7,500)</f>
        <v>#NAME?</v>
      </c>
      <c r="AC7" t="e">
        <f ca="1">_xll.AmericanBinomial("p",$M7,$N7,$O7,$Q7,$R7,$P7,500)</f>
        <v>#NAME?</v>
      </c>
      <c r="AE7" t="e">
        <f t="shared" ca="1" si="2"/>
        <v>#NAME?</v>
      </c>
      <c r="AF7" t="e">
        <f t="shared" ca="1" si="3"/>
        <v>#NAME?</v>
      </c>
    </row>
    <row r="8" spans="1:32" x14ac:dyDescent="0.25">
      <c r="B8" t="s">
        <v>7</v>
      </c>
      <c r="C8" s="5">
        <v>0.06</v>
      </c>
      <c r="F8">
        <v>40</v>
      </c>
      <c r="G8">
        <f>_xll.acq_options_bjerksund_price($C$4,F8,$C$6,$C$8,$C$9,$C$7,TRUE)</f>
        <v>45.69222006469807</v>
      </c>
      <c r="H8">
        <f>_xll.acq_options_bjerksund_price($C$4,F8,$C$6,$C$8,$C$9,$C$7,FALSE)</f>
        <v>0.12687762656902635</v>
      </c>
      <c r="I8">
        <f>_xll.acq_options_binomial_american_price($C$4,F8,$C$6,$C$8,$C$9,$C$7,TRUE)</f>
        <v>45.692302436703628</v>
      </c>
      <c r="J8">
        <f>_xll.acq_options_binomial_american_price($C$4,F8,$C$6,$C$8,$C$9,$C$7,FALSE)</f>
        <v>0.1302336922510387</v>
      </c>
      <c r="M8">
        <f t="shared" ca="1" si="4"/>
        <v>145.37328067406276</v>
      </c>
      <c r="N8">
        <f t="shared" ca="1" si="4"/>
        <v>84.72749404304129</v>
      </c>
      <c r="O8">
        <f t="shared" ca="1" si="5"/>
        <v>7.2685342898248839</v>
      </c>
      <c r="P8">
        <f t="shared" ca="1" si="6"/>
        <v>0.25112388694977522</v>
      </c>
      <c r="Q8">
        <f t="shared" ca="1" si="7"/>
        <v>2.6817234365618971E-2</v>
      </c>
      <c r="R8">
        <f t="shared" ca="1" si="8"/>
        <v>0.13091834510230752</v>
      </c>
      <c r="S8" s="8">
        <f t="shared" ca="1" si="0"/>
        <v>5.8192273244586081</v>
      </c>
      <c r="T8" s="8">
        <f t="shared" ca="1" si="1"/>
        <v>1.2490548804090778</v>
      </c>
      <c r="V8">
        <f ca="1">_xll.acq_options_bjerksund_price($M8,$N8,$O8,$Q8,$R8,$P8,TRUE)</f>
        <v>60.645786631021465</v>
      </c>
      <c r="W8">
        <f ca="1">_xll.acq_options_bjerksund_price($M8,$N8,$O8,$Q8,$R8,$P8,FALSE)</f>
        <v>24.299635248619634</v>
      </c>
      <c r="Y8">
        <f ca="1">_xll.acq_options_binomial_american_price($M8,$N8,$O8,$Q8,$R8,$P8,TRUE)</f>
        <v>60.645786631025842</v>
      </c>
      <c r="Z8">
        <f ca="1">_xll.acq_options_binomial_american_price($M8,$N8,$O8,$Q8,$R8,$P8,FALSE)</f>
        <v>24.281681248131111</v>
      </c>
      <c r="AB8" t="e">
        <f ca="1">_xll.AmericanBinomial("c",$M8,$N8,$O8,$Q8,$R8,$P8,500)</f>
        <v>#NAME?</v>
      </c>
      <c r="AC8" t="e">
        <f ca="1">_xll.AmericanBinomial("p",$M8,$N8,$O8,$Q8,$R8,$P8,500)</f>
        <v>#NAME?</v>
      </c>
      <c r="AE8" t="e">
        <f t="shared" ca="1" si="2"/>
        <v>#NAME?</v>
      </c>
      <c r="AF8" t="e">
        <f t="shared" ca="1" si="3"/>
        <v>#NAME?</v>
      </c>
    </row>
    <row r="9" spans="1:32" x14ac:dyDescent="0.25">
      <c r="B9" t="s">
        <v>6</v>
      </c>
      <c r="C9" s="4">
        <v>0</v>
      </c>
      <c r="F9">
        <v>50</v>
      </c>
      <c r="G9">
        <f>_xll.acq_options_bjerksund_price($C$4,F9,$C$6,$C$8,$C$9,$C$7,TRUE)</f>
        <v>37.536754461969039</v>
      </c>
      <c r="H9">
        <f>_xll.acq_options_bjerksund_price($C$4,F9,$C$6,$C$8,$C$9,$C$7,FALSE)</f>
        <v>0.61844884365571318</v>
      </c>
      <c r="I9">
        <f>_xll.acq_options_binomial_american_price($C$4,F9,$C$6,$C$8,$C$9,$C$7,TRUE)</f>
        <v>37.537152436659198</v>
      </c>
      <c r="J9">
        <f>_xll.acq_options_binomial_american_price($C$4,F9,$C$6,$C$8,$C$9,$C$7,FALSE)</f>
        <v>0.63211291650139534</v>
      </c>
      <c r="M9">
        <f t="shared" ca="1" si="4"/>
        <v>193.92607542716286</v>
      </c>
      <c r="N9">
        <f t="shared" ca="1" si="4"/>
        <v>8.9169364104612949</v>
      </c>
      <c r="O9">
        <f t="shared" ca="1" si="5"/>
        <v>8.8072961376185006</v>
      </c>
      <c r="P9">
        <f t="shared" ca="1" si="6"/>
        <v>0.18109177743846033</v>
      </c>
      <c r="Q9">
        <f t="shared" ca="1" si="7"/>
        <v>9.3459081731309245E-3</v>
      </c>
      <c r="R9">
        <f t="shared" ca="1" si="8"/>
        <v>4.6843357252458431E-2</v>
      </c>
      <c r="S9" s="8">
        <f t="shared" ca="1" si="0"/>
        <v>23.323515688479663</v>
      </c>
      <c r="T9" s="8">
        <f t="shared" ca="1" si="1"/>
        <v>0.37761443237173486</v>
      </c>
      <c r="V9">
        <f ca="1">_xll.acq_options_bjerksund_price($M9,$N9,$O9,$Q9,$R9,$P9,TRUE)</f>
        <v>185.00913901670157</v>
      </c>
      <c r="W9">
        <f ca="1">_xll.acq_options_bjerksund_price($M9,$N9,$O9,$Q9,$R9,$P9,FALSE)</f>
        <v>4.8212135084213514E-7</v>
      </c>
      <c r="Y9">
        <f ca="1">_xll.acq_options_binomial_american_price($M9,$N9,$O9,$Q9,$R9,$P9,TRUE)</f>
        <v>185.0091390167054</v>
      </c>
      <c r="Z9">
        <f ca="1">_xll.acq_options_binomial_american_price($M9,$N9,$O9,$Q9,$R9,$P9,FALSE)</f>
        <v>3.8997532876515212E-7</v>
      </c>
      <c r="AB9" t="e">
        <f ca="1">_xll.AmericanBinomial("c",$M9,$N9,$O9,$Q9,$R9,$P9,500)</f>
        <v>#NAME?</v>
      </c>
      <c r="AC9" t="e">
        <f ca="1">_xll.AmericanBinomial("p",$M9,$N9,$O9,$Q9,$R9,$P9,500)</f>
        <v>#NAME?</v>
      </c>
      <c r="AE9" t="e">
        <f t="shared" ca="1" si="2"/>
        <v>#NAME?</v>
      </c>
      <c r="AF9" t="e">
        <f t="shared" ca="1" si="3"/>
        <v>#NAME?</v>
      </c>
    </row>
    <row r="10" spans="1:32" x14ac:dyDescent="0.25">
      <c r="B10" t="s">
        <v>5</v>
      </c>
      <c r="C10" s="3" t="b">
        <v>1</v>
      </c>
      <c r="F10">
        <v>60</v>
      </c>
      <c r="G10">
        <f>_xll.acq_options_bjerksund_price($C$4,F10,$C$6,$C$8,$C$9,$C$7,TRUE)</f>
        <v>30.054211883791304</v>
      </c>
      <c r="H10">
        <f>_xll.acq_options_bjerksund_price($C$4,F10,$C$6,$C$8,$C$9,$C$7,FALSE)</f>
        <v>1.8903923326725192</v>
      </c>
      <c r="I10">
        <f>_xll.acq_options_binomial_american_price($C$4,F10,$C$6,$C$8,$C$9,$C$7,TRUE)</f>
        <v>30.053601555426589</v>
      </c>
      <c r="J10">
        <f>_xll.acq_options_binomial_american_price($C$4,F10,$C$6,$C$8,$C$9,$C$7,FALSE)</f>
        <v>1.9218446079453357</v>
      </c>
      <c r="M10">
        <f t="shared" ca="1" si="4"/>
        <v>19.355454683957429</v>
      </c>
      <c r="N10">
        <f t="shared" ca="1" si="4"/>
        <v>46.807463342343425</v>
      </c>
      <c r="O10">
        <f t="shared" ca="1" si="5"/>
        <v>3.843544139003443</v>
      </c>
      <c r="P10">
        <f t="shared" ca="1" si="6"/>
        <v>0.10458616533573323</v>
      </c>
      <c r="Q10">
        <f t="shared" ca="1" si="7"/>
        <v>4.2909971710850404E-2</v>
      </c>
      <c r="R10">
        <f t="shared" ca="1" si="8"/>
        <v>0.17609184791281829</v>
      </c>
      <c r="S10" s="8">
        <f t="shared" ca="1" si="0"/>
        <v>0.61667766909558008</v>
      </c>
      <c r="T10" s="8">
        <f t="shared" ca="1" si="1"/>
        <v>6.2326630776826857</v>
      </c>
      <c r="V10" t="e">
        <f ca="1">_xll.acq_options_bjerksund_price($M10,$N10,$O10,$Q10,$R10,$P10,TRUE)</f>
        <v>#N/A</v>
      </c>
      <c r="W10">
        <f ca="1">_xll.acq_options_bjerksund_price($M10,$N10,$O10,$Q10,$R10,$P10,FALSE)</f>
        <v>29.944264523798317</v>
      </c>
      <c r="Y10">
        <f ca="1">_xll.acq_options_binomial_american_price($M10,$N10,$O10,$Q10,$R10,$P10,TRUE)</f>
        <v>4.2926371812939488E-12</v>
      </c>
      <c r="Z10">
        <f ca="1">_xll.acq_options_binomial_american_price($M10,$N10,$O10,$Q10,$R10,$P10,FALSE)</f>
        <v>29.943062591310941</v>
      </c>
      <c r="AB10" t="e">
        <f ca="1">_xll.AmericanBinomial("c",$M10,$N10,$O10,$Q10,$R10,$P10,500)</f>
        <v>#NAME?</v>
      </c>
      <c r="AC10" t="e">
        <f ca="1">_xll.AmericanBinomial("p",$M10,$N10,$O10,$Q10,$R10,$P10,500)</f>
        <v>#NAME?</v>
      </c>
      <c r="AE10" t="e">
        <f t="shared" ca="1" si="2"/>
        <v>#NAME?</v>
      </c>
      <c r="AF10" t="e">
        <f t="shared" ca="1" si="3"/>
        <v>#NAME?</v>
      </c>
    </row>
    <row r="11" spans="1:32" x14ac:dyDescent="0.25">
      <c r="B11" t="s">
        <v>4</v>
      </c>
      <c r="C11" s="2">
        <f>C8-C9</f>
        <v>0.06</v>
      </c>
      <c r="F11">
        <v>70</v>
      </c>
      <c r="G11">
        <f>_xll.acq_options_bjerksund_price($C$4,F11,$C$6,$C$8,$C$9,$C$7,TRUE)</f>
        <v>23.515911805401906</v>
      </c>
      <c r="H11">
        <f>_xll.acq_options_bjerksund_price($C$4,F11,$C$6,$C$8,$C$9,$C$7,FALSE)</f>
        <v>4.3382949849802444</v>
      </c>
      <c r="I11">
        <f>_xll.acq_options_binomial_american_price($C$4,F11,$C$6,$C$8,$C$9,$C$7,TRUE)</f>
        <v>23.517131093132885</v>
      </c>
      <c r="J11">
        <f>_xll.acq_options_binomial_american_price($C$4,F11,$C$6,$C$8,$C$9,$C$7,FALSE)</f>
        <v>4.3923235303803256</v>
      </c>
      <c r="M11">
        <f t="shared" ca="1" si="4"/>
        <v>169.39467239028448</v>
      </c>
      <c r="N11">
        <f t="shared" ca="1" si="4"/>
        <v>102.70330293770813</v>
      </c>
      <c r="O11">
        <f t="shared" ca="1" si="5"/>
        <v>2.1633409024997796</v>
      </c>
      <c r="P11">
        <f t="shared" ca="1" si="6"/>
        <v>0.21760461112758417</v>
      </c>
      <c r="Q11">
        <f t="shared" ca="1" si="7"/>
        <v>9.4604799266710893E-2</v>
      </c>
      <c r="R11">
        <f t="shared" ca="1" si="8"/>
        <v>0.15451408740664496</v>
      </c>
      <c r="S11" s="8">
        <f t="shared" ca="1" si="0"/>
        <v>13.193130843085205</v>
      </c>
      <c r="T11" s="8">
        <f t="shared" ca="1" si="1"/>
        <v>0.16397479326399855</v>
      </c>
      <c r="V11">
        <f ca="1">_xll.acq_options_bjerksund_price($M11,$N11,$O11,$Q11,$R11,$P11,TRUE)</f>
        <v>66.691369452576353</v>
      </c>
      <c r="W11">
        <f ca="1">_xll.acq_options_bjerksund_price($M11,$N11,$O11,$Q11,$R11,$P11,FALSE)</f>
        <v>1.9525399648250925</v>
      </c>
      <c r="Y11">
        <f ca="1">_xll.acq_options_binomial_american_price($M11,$N11,$O11,$Q11,$R11,$P11,TRUE)</f>
        <v>66.691369452579053</v>
      </c>
      <c r="Z11">
        <f ca="1">_xll.acq_options_binomial_american_price($M11,$N11,$O11,$Q11,$R11,$P11,FALSE)</f>
        <v>1.9513973078451583</v>
      </c>
      <c r="AB11" t="e">
        <f ca="1">_xll.AmericanBinomial("c",$M11,$N11,$O11,$Q11,$R11,$P11,500)</f>
        <v>#NAME?</v>
      </c>
      <c r="AC11" t="e">
        <f ca="1">_xll.AmericanBinomial("p",$M11,$N11,$O11,$Q11,$R11,$P11,500)</f>
        <v>#NAME?</v>
      </c>
      <c r="AE11" t="e">
        <f t="shared" ca="1" si="2"/>
        <v>#NAME?</v>
      </c>
      <c r="AF11" t="e">
        <f t="shared" ca="1" si="3"/>
        <v>#NAME?</v>
      </c>
    </row>
    <row r="12" spans="1:32" x14ac:dyDescent="0.25">
      <c r="F12">
        <v>80</v>
      </c>
      <c r="G12">
        <f>_xll.acq_options_bjerksund_price($C$4,F12,$C$6,$C$8,$C$9,$C$7,TRUE)</f>
        <v>18.049751405860384</v>
      </c>
      <c r="H12">
        <f>_xll.acq_options_bjerksund_price($C$4,F12,$C$6,$C$8,$C$9,$C$7,FALSE)</f>
        <v>8.2510544914383672</v>
      </c>
      <c r="I12">
        <f>_xll.acq_options_binomial_american_price($C$4,F12,$C$6,$C$8,$C$9,$C$7,TRUE)</f>
        <v>18.043574235880687</v>
      </c>
      <c r="J12">
        <f>_xll.acq_options_binomial_american_price($C$4,F12,$C$6,$C$8,$C$9,$C$7,FALSE)</f>
        <v>8.3137800043606269</v>
      </c>
      <c r="S12" s="8"/>
      <c r="T12" s="8"/>
    </row>
    <row r="13" spans="1:32" x14ac:dyDescent="0.25">
      <c r="F13">
        <v>90</v>
      </c>
      <c r="G13">
        <f>_xll.acq_options_bjerksund_price($C$4,F13,$C$6,$C$8,$C$9,$C$7,TRUE)</f>
        <v>13.64387625522145</v>
      </c>
      <c r="H13">
        <f>_xll.acq_options_bjerksund_price($C$4,F13,$C$6,$C$8,$C$9,$C$7,FALSE)</f>
        <v>13.793321561722518</v>
      </c>
      <c r="I13">
        <f>_xll.acq_options_binomial_american_price($C$4,F13,$C$6,$C$8,$C$9,$C$7,TRUE)</f>
        <v>13.646983639990616</v>
      </c>
      <c r="J13">
        <f>_xll.acq_options_binomial_american_price($C$4,F13,$C$6,$C$8,$C$9,$C$7,FALSE)</f>
        <v>13.856051071557786</v>
      </c>
      <c r="S13" s="8"/>
      <c r="T13" s="8"/>
    </row>
    <row r="14" spans="1:32" x14ac:dyDescent="0.25">
      <c r="B14">
        <v>1.112765236995874E-8</v>
      </c>
      <c r="C14">
        <v>1.112765236995874E-8</v>
      </c>
      <c r="D14">
        <f t="shared" ref="D14:D30" si="9">B14-I5</f>
        <v>-71.392920237269976</v>
      </c>
      <c r="F14">
        <v>100</v>
      </c>
      <c r="G14">
        <f>_xll.acq_options_bjerksund_price($C$4,F14,$C$6,$C$8,$C$9,$C$7,TRUE)</f>
        <v>10.193272005183939</v>
      </c>
      <c r="H14">
        <f>_xll.acq_options_bjerksund_price($C$4,F14,$C$6,$C$8,$C$9,$C$7,FALSE)</f>
        <v>21.034358320176022</v>
      </c>
      <c r="I14">
        <f>_xll.acq_options_binomial_american_price($C$4,F14,$C$6,$C$8,$C$9,$C$7,TRUE)</f>
        <v>10.195202990474041</v>
      </c>
      <c r="J14">
        <f>_xll.acq_options_binomial_american_price($C$4,F14,$C$6,$C$8,$C$9,$C$7,FALSE)</f>
        <v>21.077881200145224</v>
      </c>
      <c r="S14" s="8"/>
      <c r="T14" s="8"/>
    </row>
    <row r="15" spans="1:32" x14ac:dyDescent="0.25">
      <c r="B15">
        <v>2.2337727008537575E-4</v>
      </c>
      <c r="C15">
        <v>2.2337727008537575E-4</v>
      </c>
      <c r="D15">
        <f t="shared" si="9"/>
        <v>-62.785781666208074</v>
      </c>
      <c r="F15">
        <v>110</v>
      </c>
      <c r="G15">
        <f>_xll.acq_options_bjerksund_price($C$4,F15,$C$6,$C$8,$C$9,$C$7,TRUE)</f>
        <v>7.5495839691497224</v>
      </c>
      <c r="H15">
        <f>_xll.acq_options_bjerksund_price($C$4,F15,$C$6,$C$8,$C$9,$C$7,FALSE)</f>
        <v>30</v>
      </c>
      <c r="I15">
        <f>_xll.acq_options_binomial_american_price($C$4,F15,$C$6,$C$8,$C$9,$C$7,TRUE)</f>
        <v>7.5402367882246084</v>
      </c>
      <c r="J15">
        <f>_xll.acq_options_binomial_american_price($C$4,F15,$C$6,$C$8,$C$9,$C$7,FALSE)</f>
        <v>30.006912996715364</v>
      </c>
      <c r="S15" s="8"/>
      <c r="T15" s="8"/>
    </row>
    <row r="16" spans="1:32" x14ac:dyDescent="0.25">
      <c r="B16">
        <v>1.5045578637486541E-2</v>
      </c>
      <c r="C16">
        <v>1.5045578637486541E-2</v>
      </c>
      <c r="D16">
        <f t="shared" si="9"/>
        <v>-54.174603289959549</v>
      </c>
      <c r="F16">
        <v>120</v>
      </c>
      <c r="G16">
        <f>_xll.acq_options_bjerksund_price($C$4,F16,$C$6,$C$8,$C$9,$C$7,TRUE)</f>
        <v>5.5572058532914603</v>
      </c>
      <c r="H16">
        <f>_xll.acq_options_bjerksund_price($C$4,F16,$C$6,$C$8,$C$9,$C$7,FALSE)</f>
        <v>40</v>
      </c>
      <c r="I16">
        <f>_xll.acq_options_binomial_american_price($C$4,F16,$C$6,$C$8,$C$9,$C$7,TRUE)</f>
        <v>5.5584760823481929</v>
      </c>
      <c r="J16">
        <f>_xll.acq_options_binomial_american_price($C$4,F16,$C$6,$C$8,$C$9,$C$7,FALSE)</f>
        <v>39.999999999997698</v>
      </c>
      <c r="S16" s="8"/>
      <c r="T16" s="8"/>
    </row>
    <row r="17" spans="2:20" x14ac:dyDescent="0.25">
      <c r="B17">
        <v>0.16459806966601914</v>
      </c>
      <c r="C17">
        <v>0.16459806966601914</v>
      </c>
      <c r="D17">
        <f t="shared" si="9"/>
        <v>-45.527704367037607</v>
      </c>
      <c r="F17">
        <v>130</v>
      </c>
      <c r="G17">
        <f>_xll.acq_options_bjerksund_price($C$4,F17,$C$6,$C$8,$C$9,$C$7,TRUE)</f>
        <v>4.0737494988621421</v>
      </c>
      <c r="H17">
        <f>_xll.acq_options_bjerksund_price($C$4,F17,$C$6,$C$8,$C$9,$C$7,FALSE)</f>
        <v>50</v>
      </c>
      <c r="I17">
        <f>_xll.acq_options_binomial_american_price($C$4,F17,$C$6,$C$8,$C$9,$C$7,TRUE)</f>
        <v>4.0717913676729331</v>
      </c>
      <c r="J17">
        <f>_xll.acq_options_binomial_american_price($C$4,F17,$C$6,$C$8,$C$9,$C$7,FALSE)</f>
        <v>49.999999999997698</v>
      </c>
      <c r="S17" s="8"/>
      <c r="T17" s="8"/>
    </row>
    <row r="18" spans="2:20" x14ac:dyDescent="0.25">
      <c r="B18">
        <v>0.76900997645296898</v>
      </c>
      <c r="C18">
        <v>0.76900997645296898</v>
      </c>
      <c r="D18">
        <f t="shared" si="9"/>
        <v>-36.768142460206228</v>
      </c>
      <c r="F18">
        <v>140</v>
      </c>
      <c r="G18">
        <f>_xll.acq_options_bjerksund_price($C$4,F18,$C$6,$C$8,$C$9,$C$7,TRUE)</f>
        <v>2.9787847831490559</v>
      </c>
      <c r="H18">
        <f>_xll.acq_options_bjerksund_price($C$4,F18,$C$6,$C$8,$C$9,$C$7,FALSE)</f>
        <v>60</v>
      </c>
      <c r="I18">
        <f>_xll.acq_options_binomial_american_price($C$4,F18,$C$6,$C$8,$C$9,$C$7,TRUE)</f>
        <v>2.9742440513183572</v>
      </c>
      <c r="J18">
        <f>_xll.acq_options_binomial_american_price($C$4,F18,$C$6,$C$8,$C$9,$C$7,FALSE)</f>
        <v>59.999999999997698</v>
      </c>
      <c r="S18" s="8"/>
      <c r="T18" s="8"/>
    </row>
    <row r="19" spans="2:20" x14ac:dyDescent="0.25">
      <c r="B19">
        <v>2.2965861427141148</v>
      </c>
      <c r="C19">
        <v>2.2965861427141148</v>
      </c>
      <c r="D19">
        <f t="shared" si="9"/>
        <v>-27.757015412712473</v>
      </c>
      <c r="F19">
        <v>150</v>
      </c>
      <c r="G19">
        <f>_xll.acq_options_bjerksund_price($C$4,F19,$C$6,$C$8,$C$9,$C$7,TRUE)</f>
        <v>2.1754439786033046</v>
      </c>
      <c r="H19">
        <f>_xll.acq_options_bjerksund_price($C$4,F19,$C$6,$C$8,$C$9,$C$7,FALSE)</f>
        <v>70</v>
      </c>
      <c r="I19">
        <f>_xll.acq_options_binomial_american_price($C$4,F19,$C$6,$C$8,$C$9,$C$7,TRUE)</f>
        <v>2.1716638431141044</v>
      </c>
      <c r="J19">
        <f>_xll.acq_options_binomial_american_price($C$4,F19,$C$6,$C$8,$C$9,$C$7,FALSE)</f>
        <v>69.999999999997698</v>
      </c>
      <c r="S19" s="8"/>
      <c r="T19" s="8"/>
    </row>
    <row r="20" spans="2:20" x14ac:dyDescent="0.25">
      <c r="B20">
        <v>5.1230361755344278</v>
      </c>
      <c r="C20">
        <v>5.1230361755344278</v>
      </c>
      <c r="D20">
        <f t="shared" si="9"/>
        <v>-18.394094917598458</v>
      </c>
      <c r="F20">
        <v>160</v>
      </c>
      <c r="G20">
        <f>_xll.acq_options_bjerksund_price($C$4,F20,$C$6,$C$8,$C$9,$C$7,TRUE)</f>
        <v>1.5884016046392393</v>
      </c>
      <c r="H20">
        <f>_xll.acq_options_bjerksund_price($C$4,F20,$C$6,$C$8,$C$9,$C$7,FALSE)</f>
        <v>80</v>
      </c>
      <c r="I20">
        <f>_xll.acq_options_binomial_american_price($C$4,F20,$C$6,$C$8,$C$9,$C$7,TRUE)</f>
        <v>1.5861968399925466</v>
      </c>
      <c r="J20">
        <f>_xll.acq_options_binomial_american_price($C$4,F20,$C$6,$C$8,$C$9,$C$7,FALSE)</f>
        <v>79.999999999997698</v>
      </c>
      <c r="S20" s="8"/>
      <c r="T20" s="8"/>
    </row>
    <row r="21" spans="2:20" x14ac:dyDescent="0.25">
      <c r="B21">
        <v>9.5021908565338062</v>
      </c>
      <c r="C21">
        <v>9.5021908565338062</v>
      </c>
      <c r="D21">
        <f t="shared" si="9"/>
        <v>-8.5413833793468807</v>
      </c>
      <c r="F21">
        <v>170</v>
      </c>
      <c r="G21">
        <f>_xll.acq_options_bjerksund_price($C$4,F21,$C$6,$C$8,$C$9,$C$7,TRUE)</f>
        <v>1.1604388542201924</v>
      </c>
      <c r="H21">
        <f>_xll.acq_options_bjerksund_price($C$4,F21,$C$6,$C$8,$C$9,$C$7,FALSE)</f>
        <v>90</v>
      </c>
      <c r="I21">
        <f>_xll.acq_options_binomial_american_price($C$4,F21,$C$6,$C$8,$C$9,$C$7,TRUE)</f>
        <v>1.1574668369786083</v>
      </c>
      <c r="J21">
        <f>_xll.acq_options_binomial_american_price($C$4,F21,$C$6,$C$8,$C$9,$C$7,FALSE)</f>
        <v>89.999999999997698</v>
      </c>
      <c r="S21" s="8"/>
      <c r="T21" s="8"/>
    </row>
    <row r="22" spans="2:20" x14ac:dyDescent="0.25">
      <c r="B22">
        <v>15.637228841648998</v>
      </c>
      <c r="C22">
        <v>15.637228841648998</v>
      </c>
      <c r="D22">
        <f t="shared" si="9"/>
        <v>1.9902452016583823</v>
      </c>
      <c r="S22" s="8"/>
      <c r="T22" s="8"/>
    </row>
    <row r="23" spans="2:20" x14ac:dyDescent="0.25">
      <c r="B23">
        <v>23.498505097929879</v>
      </c>
      <c r="C23">
        <v>23.498505097929879</v>
      </c>
      <c r="D23">
        <f t="shared" si="9"/>
        <v>13.303302107455838</v>
      </c>
      <c r="S23" s="8"/>
      <c r="T23" s="8"/>
    </row>
    <row r="24" spans="2:20" x14ac:dyDescent="0.25">
      <c r="B24">
        <v>33.100593095870124</v>
      </c>
      <c r="C24">
        <v>33.100593095870124</v>
      </c>
      <c r="D24">
        <f t="shared" si="9"/>
        <v>25.560356307645517</v>
      </c>
      <c r="S24" s="8"/>
      <c r="T24" s="8"/>
    </row>
    <row r="25" spans="2:20" x14ac:dyDescent="0.25">
      <c r="B25">
        <v>43.100593095870124</v>
      </c>
      <c r="C25">
        <v>43.100593095870124</v>
      </c>
      <c r="D25">
        <f t="shared" si="9"/>
        <v>37.542117013521931</v>
      </c>
      <c r="S25" s="8"/>
      <c r="T25" s="8"/>
    </row>
    <row r="26" spans="2:20" x14ac:dyDescent="0.25">
      <c r="B26">
        <v>53.100593095870124</v>
      </c>
      <c r="C26">
        <v>53.100593095870124</v>
      </c>
      <c r="D26">
        <f t="shared" si="9"/>
        <v>49.028801728197195</v>
      </c>
      <c r="S26" s="8"/>
      <c r="T26" s="8"/>
    </row>
    <row r="27" spans="2:20" x14ac:dyDescent="0.25">
      <c r="B27">
        <v>63.100593095870124</v>
      </c>
      <c r="C27">
        <v>63.100593095870124</v>
      </c>
      <c r="D27">
        <f t="shared" si="9"/>
        <v>60.126349044551766</v>
      </c>
      <c r="S27" s="8"/>
      <c r="T27" s="8"/>
    </row>
    <row r="28" spans="2:20" x14ac:dyDescent="0.25">
      <c r="B28">
        <v>73.100593095870124</v>
      </c>
      <c r="C28">
        <v>73.100593095870124</v>
      </c>
      <c r="D28">
        <f t="shared" si="9"/>
        <v>70.928929252756021</v>
      </c>
      <c r="S28" s="8"/>
      <c r="T28" s="8"/>
    </row>
    <row r="29" spans="2:20" x14ac:dyDescent="0.25">
      <c r="B29">
        <v>83.100593095870124</v>
      </c>
      <c r="C29">
        <v>83.100593095870124</v>
      </c>
      <c r="D29">
        <f t="shared" si="9"/>
        <v>81.514396255877571</v>
      </c>
      <c r="S29" s="8"/>
      <c r="T29" s="8"/>
    </row>
    <row r="30" spans="2:20" ht="15.75" thickBot="1" x14ac:dyDescent="0.3">
      <c r="B30">
        <v>93.100593095870124</v>
      </c>
      <c r="C30">
        <v>93.100593095870124</v>
      </c>
      <c r="D30">
        <f t="shared" si="9"/>
        <v>91.94312625889151</v>
      </c>
      <c r="G30" s="27"/>
      <c r="H30" s="27"/>
      <c r="I30" s="27"/>
      <c r="J30" s="27"/>
      <c r="K30" s="27"/>
      <c r="S30" s="8"/>
      <c r="T30" s="8"/>
    </row>
    <row r="31" spans="2:20" x14ac:dyDescent="0.25">
      <c r="S31" s="8"/>
      <c r="T31" s="8"/>
    </row>
    <row r="32" spans="2:20" x14ac:dyDescent="0.25">
      <c r="S32" s="8"/>
      <c r="T32" s="8"/>
    </row>
    <row r="33" spans="7:20" x14ac:dyDescent="0.25">
      <c r="S33" s="8"/>
      <c r="T33" s="8"/>
    </row>
    <row r="34" spans="7:20" x14ac:dyDescent="0.25">
      <c r="S34" s="8"/>
      <c r="T34" s="8"/>
    </row>
    <row r="35" spans="7:20" x14ac:dyDescent="0.25">
      <c r="S35" s="8"/>
      <c r="T35" s="8"/>
    </row>
    <row r="36" spans="7:20" x14ac:dyDescent="0.25">
      <c r="S36" s="8"/>
      <c r="T36" s="8"/>
    </row>
    <row r="37" spans="7:20" x14ac:dyDescent="0.25">
      <c r="S37" s="8"/>
      <c r="T37" s="8"/>
    </row>
    <row r="38" spans="7:20" x14ac:dyDescent="0.25">
      <c r="S38" s="8"/>
      <c r="T38" s="8"/>
    </row>
    <row r="39" spans="7:20" x14ac:dyDescent="0.25">
      <c r="S39" s="8"/>
      <c r="T39" s="8"/>
    </row>
    <row r="40" spans="7:20" x14ac:dyDescent="0.25">
      <c r="S40" s="8"/>
      <c r="T40" s="8"/>
    </row>
    <row r="41" spans="7:20" x14ac:dyDescent="0.25">
      <c r="S41" s="8"/>
      <c r="T41" s="8"/>
    </row>
    <row r="42" spans="7:20" x14ac:dyDescent="0.25">
      <c r="S42" s="8"/>
      <c r="T42" s="8"/>
    </row>
    <row r="43" spans="7:20" x14ac:dyDescent="0.25">
      <c r="S43" s="8"/>
      <c r="T43" s="8"/>
    </row>
    <row r="44" spans="7:20" x14ac:dyDescent="0.25">
      <c r="S44" s="8"/>
      <c r="T44" s="8"/>
    </row>
    <row r="45" spans="7:20" ht="15.75" thickBot="1" x14ac:dyDescent="0.3">
      <c r="G45" s="27"/>
      <c r="H45" s="27"/>
      <c r="I45" s="27"/>
      <c r="J45" s="27"/>
      <c r="K45" s="27"/>
      <c r="S45" s="8"/>
      <c r="T45" s="8"/>
    </row>
    <row r="46" spans="7:20" x14ac:dyDescent="0.25">
      <c r="S46" s="8"/>
      <c r="T46" s="8"/>
    </row>
    <row r="47" spans="7:20" x14ac:dyDescent="0.25">
      <c r="S47" s="8"/>
      <c r="T47" s="8"/>
    </row>
    <row r="48" spans="7:20" x14ac:dyDescent="0.25">
      <c r="S48" s="8"/>
      <c r="T48" s="8"/>
    </row>
    <row r="49" spans="19:20" x14ac:dyDescent="0.25">
      <c r="S49" s="8"/>
      <c r="T49" s="8"/>
    </row>
    <row r="50" spans="19:20" x14ac:dyDescent="0.25">
      <c r="S50" s="8"/>
      <c r="T50" s="8"/>
    </row>
    <row r="51" spans="19:20" x14ac:dyDescent="0.25">
      <c r="S51" s="8"/>
      <c r="T51" s="8"/>
    </row>
    <row r="52" spans="19:20" x14ac:dyDescent="0.25">
      <c r="S52" s="8"/>
      <c r="T52" s="8"/>
    </row>
    <row r="53" spans="19:20" x14ac:dyDescent="0.25">
      <c r="S53" s="8"/>
      <c r="T53" s="8"/>
    </row>
    <row r="54" spans="19:20" x14ac:dyDescent="0.25">
      <c r="S54" s="8"/>
      <c r="T54" s="8"/>
    </row>
    <row r="55" spans="19:20" x14ac:dyDescent="0.25">
      <c r="S55" s="8"/>
      <c r="T55" s="8"/>
    </row>
    <row r="56" spans="19:20" x14ac:dyDescent="0.25">
      <c r="S56" s="8"/>
      <c r="T56" s="8"/>
    </row>
    <row r="57" spans="19:20" x14ac:dyDescent="0.25">
      <c r="S57" s="8"/>
      <c r="T57" s="8"/>
    </row>
    <row r="58" spans="19:20" x14ac:dyDescent="0.25">
      <c r="S58" s="8"/>
      <c r="T58" s="8"/>
    </row>
    <row r="59" spans="19:20" x14ac:dyDescent="0.25">
      <c r="S59" s="8"/>
      <c r="T59" s="8"/>
    </row>
    <row r="60" spans="19:20" x14ac:dyDescent="0.25">
      <c r="S60" s="8"/>
      <c r="T60" s="8"/>
    </row>
    <row r="61" spans="19:20" x14ac:dyDescent="0.25">
      <c r="S61" s="8"/>
      <c r="T61" s="8"/>
    </row>
    <row r="62" spans="19:20" x14ac:dyDescent="0.25">
      <c r="S62" s="8"/>
      <c r="T62" s="8"/>
    </row>
    <row r="63" spans="19:20" x14ac:dyDescent="0.25">
      <c r="S63" s="8"/>
      <c r="T63" s="8"/>
    </row>
    <row r="64" spans="19:20" x14ac:dyDescent="0.25">
      <c r="S64" s="8"/>
      <c r="T64" s="8"/>
    </row>
    <row r="65" spans="19:20" x14ac:dyDescent="0.25">
      <c r="S65" s="8"/>
      <c r="T65" s="8"/>
    </row>
    <row r="66" spans="19:20" x14ac:dyDescent="0.25">
      <c r="S66" s="8"/>
      <c r="T66" s="8"/>
    </row>
    <row r="67" spans="19:20" x14ac:dyDescent="0.25">
      <c r="S67" s="8"/>
      <c r="T67" s="8"/>
    </row>
    <row r="68" spans="19:20" x14ac:dyDescent="0.25">
      <c r="S68" s="8"/>
      <c r="T68" s="8"/>
    </row>
    <row r="69" spans="19:20" x14ac:dyDescent="0.25">
      <c r="S69" s="8"/>
      <c r="T69" s="8"/>
    </row>
    <row r="70" spans="19:20" x14ac:dyDescent="0.25">
      <c r="S70" s="8"/>
      <c r="T70" s="8"/>
    </row>
    <row r="71" spans="19:20" x14ac:dyDescent="0.25">
      <c r="S71" s="8"/>
      <c r="T71" s="8"/>
    </row>
    <row r="72" spans="19:20" x14ac:dyDescent="0.25">
      <c r="S72" s="8"/>
      <c r="T72" s="8"/>
    </row>
    <row r="73" spans="19:20" x14ac:dyDescent="0.25">
      <c r="S73" s="8"/>
      <c r="T73" s="8"/>
    </row>
    <row r="74" spans="19:20" x14ac:dyDescent="0.25">
      <c r="S74" s="8"/>
      <c r="T74" s="8"/>
    </row>
    <row r="75" spans="19:20" x14ac:dyDescent="0.25">
      <c r="S75" s="8"/>
      <c r="T75" s="8"/>
    </row>
    <row r="76" spans="19:20" x14ac:dyDescent="0.25">
      <c r="S76" s="8"/>
      <c r="T76" s="8"/>
    </row>
    <row r="77" spans="19:20" x14ac:dyDescent="0.25">
      <c r="S77" s="8"/>
      <c r="T77" s="8"/>
    </row>
    <row r="78" spans="19:20" x14ac:dyDescent="0.25">
      <c r="S78" s="8"/>
      <c r="T78" s="8"/>
    </row>
    <row r="79" spans="19:20" x14ac:dyDescent="0.25">
      <c r="S79" s="8"/>
      <c r="T79" s="8"/>
    </row>
    <row r="80" spans="19:20" x14ac:dyDescent="0.25">
      <c r="S80" s="8"/>
      <c r="T80" s="8"/>
    </row>
    <row r="81" spans="19:20" x14ac:dyDescent="0.25">
      <c r="S81" s="8"/>
      <c r="T81" s="8"/>
    </row>
    <row r="82" spans="19:20" x14ac:dyDescent="0.25">
      <c r="S82" s="8"/>
      <c r="T82" s="8"/>
    </row>
    <row r="83" spans="19:20" x14ac:dyDescent="0.25">
      <c r="S83" s="8"/>
      <c r="T83" s="8"/>
    </row>
    <row r="84" spans="19:20" x14ac:dyDescent="0.25">
      <c r="S84" s="8"/>
      <c r="T84" s="8"/>
    </row>
    <row r="85" spans="19:20" x14ac:dyDescent="0.25">
      <c r="S85" s="8"/>
      <c r="T85" s="8"/>
    </row>
    <row r="86" spans="19:20" x14ac:dyDescent="0.25">
      <c r="S86" s="8"/>
      <c r="T86" s="8"/>
    </row>
    <row r="87" spans="19:20" x14ac:dyDescent="0.25">
      <c r="S87" s="8"/>
      <c r="T87" s="8"/>
    </row>
    <row r="88" spans="19:20" x14ac:dyDescent="0.25">
      <c r="S88" s="8"/>
      <c r="T88" s="8"/>
    </row>
    <row r="89" spans="19:20" x14ac:dyDescent="0.25">
      <c r="S89" s="8"/>
      <c r="T89" s="8"/>
    </row>
    <row r="90" spans="19:20" x14ac:dyDescent="0.25">
      <c r="S90" s="8"/>
      <c r="T90" s="8"/>
    </row>
    <row r="91" spans="19:20" x14ac:dyDescent="0.25">
      <c r="S91" s="8"/>
      <c r="T91" s="8"/>
    </row>
    <row r="92" spans="19:20" x14ac:dyDescent="0.25">
      <c r="S92" s="8"/>
      <c r="T92" s="8"/>
    </row>
    <row r="93" spans="19:20" x14ac:dyDescent="0.25">
      <c r="S93" s="8"/>
      <c r="T93" s="8"/>
    </row>
    <row r="94" spans="19:20" x14ac:dyDescent="0.25">
      <c r="S94" s="8"/>
      <c r="T94" s="8"/>
    </row>
    <row r="95" spans="19:20" x14ac:dyDescent="0.25">
      <c r="S95" s="8"/>
      <c r="T95" s="8"/>
    </row>
    <row r="96" spans="19:20" x14ac:dyDescent="0.25">
      <c r="S96" s="8"/>
      <c r="T96" s="8"/>
    </row>
    <row r="97" spans="19:20" x14ac:dyDescent="0.25">
      <c r="S97" s="8"/>
      <c r="T97" s="8"/>
    </row>
    <row r="98" spans="19:20" x14ac:dyDescent="0.25">
      <c r="S98" s="8"/>
      <c r="T98" s="8"/>
    </row>
    <row r="99" spans="19:20" x14ac:dyDescent="0.25">
      <c r="S99" s="8"/>
      <c r="T99" s="8"/>
    </row>
    <row r="100" spans="19:20" x14ac:dyDescent="0.25">
      <c r="S100" s="8"/>
      <c r="T100" s="8"/>
    </row>
    <row r="101" spans="19:20" x14ac:dyDescent="0.25">
      <c r="S101" s="8"/>
      <c r="T101" s="8"/>
    </row>
    <row r="102" spans="19:20" x14ac:dyDescent="0.25">
      <c r="S102" s="8"/>
      <c r="T102" s="8"/>
    </row>
    <row r="103" spans="19:20" x14ac:dyDescent="0.25">
      <c r="S103" s="8"/>
      <c r="T103" s="8"/>
    </row>
    <row r="104" spans="19:20" x14ac:dyDescent="0.25">
      <c r="S104" s="8"/>
      <c r="T104" s="8"/>
    </row>
    <row r="105" spans="19:20" x14ac:dyDescent="0.25">
      <c r="S105" s="8"/>
      <c r="T105" s="8"/>
    </row>
    <row r="106" spans="19:20" x14ac:dyDescent="0.25">
      <c r="S106" s="8"/>
      <c r="T106" s="8"/>
    </row>
    <row r="107" spans="19:20" x14ac:dyDescent="0.25">
      <c r="S107" s="8"/>
      <c r="T107" s="8"/>
    </row>
    <row r="108" spans="19:20" x14ac:dyDescent="0.25">
      <c r="S108" s="8"/>
      <c r="T108" s="8"/>
    </row>
    <row r="109" spans="19:20" x14ac:dyDescent="0.25">
      <c r="S109" s="8"/>
      <c r="T109" s="8"/>
    </row>
    <row r="110" spans="19:20" x14ac:dyDescent="0.25">
      <c r="S110" s="8"/>
      <c r="T110" s="8"/>
    </row>
    <row r="111" spans="19:20" x14ac:dyDescent="0.25">
      <c r="S111" s="8"/>
      <c r="T111" s="8"/>
    </row>
    <row r="112" spans="19:20" x14ac:dyDescent="0.25">
      <c r="S112" s="8"/>
      <c r="T112" s="8"/>
    </row>
    <row r="113" spans="19:20" x14ac:dyDescent="0.25">
      <c r="S113" s="8"/>
      <c r="T113" s="8"/>
    </row>
    <row r="114" spans="19:20" x14ac:dyDescent="0.25">
      <c r="S114" s="8"/>
      <c r="T114" s="8"/>
    </row>
    <row r="115" spans="19:20" x14ac:dyDescent="0.25">
      <c r="S115" s="8"/>
      <c r="T115" s="8"/>
    </row>
    <row r="116" spans="19:20" x14ac:dyDescent="0.25">
      <c r="S116" s="8"/>
      <c r="T116" s="8"/>
    </row>
    <row r="117" spans="19:20" x14ac:dyDescent="0.25">
      <c r="S117" s="8"/>
      <c r="T117" s="8"/>
    </row>
    <row r="118" spans="19:20" x14ac:dyDescent="0.25">
      <c r="S118" s="8"/>
      <c r="T118" s="8"/>
    </row>
    <row r="119" spans="19:20" x14ac:dyDescent="0.25">
      <c r="S119" s="8"/>
      <c r="T119" s="8"/>
    </row>
    <row r="120" spans="19:20" x14ac:dyDescent="0.25">
      <c r="S120" s="8"/>
      <c r="T120" s="8"/>
    </row>
    <row r="121" spans="19:20" x14ac:dyDescent="0.25">
      <c r="S121" s="8"/>
      <c r="T121" s="8"/>
    </row>
    <row r="122" spans="19:20" x14ac:dyDescent="0.25">
      <c r="S122" s="8"/>
      <c r="T122" s="8"/>
    </row>
    <row r="123" spans="19:20" x14ac:dyDescent="0.25">
      <c r="S123" s="8"/>
      <c r="T123" s="8"/>
    </row>
    <row r="124" spans="19:20" x14ac:dyDescent="0.25">
      <c r="S124" s="8"/>
      <c r="T124" s="8"/>
    </row>
    <row r="125" spans="19:20" x14ac:dyDescent="0.25">
      <c r="S125" s="8"/>
      <c r="T125" s="8"/>
    </row>
    <row r="126" spans="19:20" x14ac:dyDescent="0.25">
      <c r="S126" s="8"/>
      <c r="T126" s="8"/>
    </row>
    <row r="127" spans="19:20" x14ac:dyDescent="0.25">
      <c r="S127" s="8"/>
      <c r="T127" s="8"/>
    </row>
    <row r="128" spans="19:20" x14ac:dyDescent="0.25">
      <c r="S128" s="8"/>
      <c r="T128" s="8"/>
    </row>
    <row r="129" spans="19:20" x14ac:dyDescent="0.25">
      <c r="S129" s="8"/>
      <c r="T129" s="8"/>
    </row>
    <row r="130" spans="19:20" x14ac:dyDescent="0.25">
      <c r="S130" s="8"/>
      <c r="T130" s="8"/>
    </row>
    <row r="131" spans="19:20" x14ac:dyDescent="0.25">
      <c r="S131" s="8"/>
      <c r="T131" s="8"/>
    </row>
    <row r="132" spans="19:20" x14ac:dyDescent="0.25">
      <c r="S132" s="8"/>
      <c r="T132" s="8"/>
    </row>
    <row r="133" spans="19:20" x14ac:dyDescent="0.25">
      <c r="S133" s="8"/>
      <c r="T133" s="8"/>
    </row>
    <row r="134" spans="19:20" x14ac:dyDescent="0.25">
      <c r="S134" s="8"/>
      <c r="T134" s="8"/>
    </row>
    <row r="135" spans="19:20" x14ac:dyDescent="0.25">
      <c r="S135" s="8"/>
      <c r="T135" s="8"/>
    </row>
    <row r="136" spans="19:20" x14ac:dyDescent="0.25">
      <c r="S136" s="8"/>
      <c r="T136" s="8"/>
    </row>
    <row r="137" spans="19:20" x14ac:dyDescent="0.25">
      <c r="S137" s="8"/>
      <c r="T137" s="8"/>
    </row>
    <row r="138" spans="19:20" x14ac:dyDescent="0.25">
      <c r="S138" s="8"/>
      <c r="T138" s="8"/>
    </row>
    <row r="139" spans="19:20" x14ac:dyDescent="0.25">
      <c r="S139" s="8"/>
      <c r="T139" s="8"/>
    </row>
    <row r="140" spans="19:20" x14ac:dyDescent="0.25">
      <c r="S140" s="8"/>
      <c r="T140" s="8"/>
    </row>
    <row r="141" spans="19:20" x14ac:dyDescent="0.25">
      <c r="S141" s="8"/>
      <c r="T141" s="8"/>
    </row>
    <row r="142" spans="19:20" x14ac:dyDescent="0.25">
      <c r="S142" s="8"/>
      <c r="T142" s="8"/>
    </row>
    <row r="143" spans="19:20" x14ac:dyDescent="0.25">
      <c r="S143" s="8"/>
      <c r="T143" s="8"/>
    </row>
    <row r="144" spans="19:20" x14ac:dyDescent="0.25">
      <c r="S144" s="8"/>
      <c r="T144" s="8"/>
    </row>
    <row r="145" spans="19:20" x14ac:dyDescent="0.25">
      <c r="S145" s="8"/>
      <c r="T145" s="8"/>
    </row>
    <row r="146" spans="19:20" x14ac:dyDescent="0.25">
      <c r="S146" s="8"/>
      <c r="T146" s="8"/>
    </row>
    <row r="147" spans="19:20" x14ac:dyDescent="0.25">
      <c r="S147" s="8"/>
      <c r="T147" s="8"/>
    </row>
    <row r="148" spans="19:20" x14ac:dyDescent="0.25">
      <c r="S148" s="8"/>
      <c r="T148" s="8"/>
    </row>
    <row r="149" spans="19:20" x14ac:dyDescent="0.25">
      <c r="S149" s="8"/>
      <c r="T149" s="8"/>
    </row>
    <row r="150" spans="19:20" x14ac:dyDescent="0.25">
      <c r="S150" s="8"/>
      <c r="T150" s="8"/>
    </row>
    <row r="151" spans="19:20" x14ac:dyDescent="0.25">
      <c r="S151" s="8"/>
      <c r="T151" s="8"/>
    </row>
    <row r="152" spans="19:20" x14ac:dyDescent="0.25">
      <c r="S152" s="8"/>
      <c r="T152" s="8"/>
    </row>
    <row r="153" spans="19:20" x14ac:dyDescent="0.25">
      <c r="S153" s="8"/>
      <c r="T153" s="8"/>
    </row>
    <row r="154" spans="19:20" x14ac:dyDescent="0.25">
      <c r="S154" s="8"/>
      <c r="T154" s="8"/>
    </row>
    <row r="155" spans="19:20" x14ac:dyDescent="0.25">
      <c r="S155" s="8"/>
      <c r="T155" s="8"/>
    </row>
    <row r="156" spans="19:20" x14ac:dyDescent="0.25">
      <c r="S156" s="8"/>
      <c r="T156" s="8"/>
    </row>
    <row r="157" spans="19:20" x14ac:dyDescent="0.25">
      <c r="S157" s="8"/>
      <c r="T157" s="8"/>
    </row>
    <row r="158" spans="19:20" x14ac:dyDescent="0.25">
      <c r="S158" s="8"/>
      <c r="T158" s="8"/>
    </row>
    <row r="159" spans="19:20" x14ac:dyDescent="0.25">
      <c r="S159" s="8"/>
      <c r="T159" s="8"/>
    </row>
    <row r="160" spans="19:20" x14ac:dyDescent="0.25">
      <c r="S160" s="8"/>
      <c r="T160" s="8"/>
    </row>
    <row r="161" spans="19:20" x14ac:dyDescent="0.25">
      <c r="S161" s="8"/>
      <c r="T161" s="8"/>
    </row>
    <row r="162" spans="19:20" x14ac:dyDescent="0.25">
      <c r="S162" s="8"/>
      <c r="T162" s="8"/>
    </row>
    <row r="163" spans="19:20" x14ac:dyDescent="0.25">
      <c r="S163" s="8"/>
      <c r="T163" s="8"/>
    </row>
    <row r="164" spans="19:20" x14ac:dyDescent="0.25">
      <c r="S164" s="8"/>
      <c r="T164" s="8"/>
    </row>
    <row r="165" spans="19:20" x14ac:dyDescent="0.25">
      <c r="S165" s="8"/>
      <c r="T165" s="8"/>
    </row>
    <row r="166" spans="19:20" x14ac:dyDescent="0.25">
      <c r="S166" s="8"/>
      <c r="T166" s="8"/>
    </row>
    <row r="167" spans="19:20" x14ac:dyDescent="0.25">
      <c r="S167" s="8"/>
      <c r="T167" s="8"/>
    </row>
    <row r="168" spans="19:20" x14ac:dyDescent="0.25">
      <c r="S168" s="8"/>
      <c r="T168" s="8"/>
    </row>
    <row r="169" spans="19:20" x14ac:dyDescent="0.25">
      <c r="S169" s="8"/>
      <c r="T169" s="8"/>
    </row>
    <row r="170" spans="19:20" x14ac:dyDescent="0.25">
      <c r="S170" s="8"/>
      <c r="T170" s="8"/>
    </row>
    <row r="171" spans="19:20" x14ac:dyDescent="0.25">
      <c r="S171" s="8"/>
      <c r="T171" s="8"/>
    </row>
    <row r="172" spans="19:20" x14ac:dyDescent="0.25">
      <c r="S172" s="8"/>
      <c r="T172" s="8"/>
    </row>
    <row r="173" spans="19:20" x14ac:dyDescent="0.25">
      <c r="S173" s="8"/>
      <c r="T173" s="8"/>
    </row>
    <row r="174" spans="19:20" x14ac:dyDescent="0.25">
      <c r="S174" s="8"/>
      <c r="T174" s="8"/>
    </row>
    <row r="175" spans="19:20" x14ac:dyDescent="0.25">
      <c r="S175" s="8"/>
      <c r="T175" s="8"/>
    </row>
    <row r="176" spans="19:20" x14ac:dyDescent="0.25">
      <c r="S176" s="8"/>
      <c r="T176" s="8"/>
    </row>
    <row r="177" spans="19:20" x14ac:dyDescent="0.25">
      <c r="S177" s="8"/>
      <c r="T177" s="8"/>
    </row>
    <row r="178" spans="19:20" x14ac:dyDescent="0.25">
      <c r="S178" s="8"/>
      <c r="T178" s="8"/>
    </row>
    <row r="179" spans="19:20" x14ac:dyDescent="0.25">
      <c r="S179" s="8"/>
      <c r="T179" s="8"/>
    </row>
    <row r="180" spans="19:20" x14ac:dyDescent="0.25">
      <c r="S180" s="8"/>
      <c r="T180" s="8"/>
    </row>
    <row r="181" spans="19:20" x14ac:dyDescent="0.25">
      <c r="S181" s="8"/>
      <c r="T181" s="8"/>
    </row>
    <row r="182" spans="19:20" x14ac:dyDescent="0.25">
      <c r="S182" s="8"/>
      <c r="T182" s="8"/>
    </row>
    <row r="183" spans="19:20" x14ac:dyDescent="0.25">
      <c r="S183" s="8"/>
      <c r="T183" s="8"/>
    </row>
    <row r="184" spans="19:20" x14ac:dyDescent="0.25">
      <c r="S184" s="8"/>
      <c r="T184" s="8"/>
    </row>
    <row r="185" spans="19:20" x14ac:dyDescent="0.25">
      <c r="S185" s="8"/>
      <c r="T185" s="8"/>
    </row>
    <row r="186" spans="19:20" x14ac:dyDescent="0.25">
      <c r="S186" s="8"/>
      <c r="T186" s="8"/>
    </row>
    <row r="187" spans="19:20" x14ac:dyDescent="0.25">
      <c r="S187" s="8"/>
      <c r="T187" s="8"/>
    </row>
    <row r="188" spans="19:20" x14ac:dyDescent="0.25">
      <c r="S188" s="8"/>
      <c r="T188" s="8"/>
    </row>
    <row r="189" spans="19:20" x14ac:dyDescent="0.25">
      <c r="S189" s="8"/>
      <c r="T189" s="8"/>
    </row>
    <row r="190" spans="19:20" x14ac:dyDescent="0.25">
      <c r="S190" s="8"/>
      <c r="T190" s="8"/>
    </row>
    <row r="191" spans="19:20" x14ac:dyDescent="0.25">
      <c r="S191" s="8"/>
      <c r="T191" s="8"/>
    </row>
    <row r="192" spans="19:20" x14ac:dyDescent="0.25">
      <c r="S192" s="8"/>
      <c r="T192" s="8"/>
    </row>
    <row r="193" spans="19:20" x14ac:dyDescent="0.25">
      <c r="S193" s="8"/>
      <c r="T193" s="8"/>
    </row>
    <row r="194" spans="19:20" x14ac:dyDescent="0.25">
      <c r="S194" s="8"/>
      <c r="T194" s="8"/>
    </row>
    <row r="195" spans="19:20" x14ac:dyDescent="0.25">
      <c r="S195" s="8"/>
      <c r="T195" s="8"/>
    </row>
    <row r="196" spans="19:20" x14ac:dyDescent="0.25">
      <c r="S196" s="8"/>
      <c r="T196" s="8"/>
    </row>
    <row r="197" spans="19:20" x14ac:dyDescent="0.25">
      <c r="S197" s="8"/>
      <c r="T197" s="8"/>
    </row>
    <row r="198" spans="19:20" x14ac:dyDescent="0.25">
      <c r="S198" s="8"/>
      <c r="T198" s="8"/>
    </row>
    <row r="199" spans="19:20" x14ac:dyDescent="0.25">
      <c r="S199" s="8"/>
      <c r="T199" s="8"/>
    </row>
    <row r="200" spans="19:20" x14ac:dyDescent="0.25">
      <c r="S200" s="8"/>
      <c r="T200" s="8"/>
    </row>
    <row r="201" spans="19:20" x14ac:dyDescent="0.25">
      <c r="S201" s="8"/>
      <c r="T201" s="8"/>
    </row>
    <row r="202" spans="19:20" x14ac:dyDescent="0.25">
      <c r="S202" s="8"/>
      <c r="T202" s="8"/>
    </row>
    <row r="203" spans="19:20" x14ac:dyDescent="0.25">
      <c r="S203" s="8"/>
      <c r="T203" s="8"/>
    </row>
    <row r="204" spans="19:20" x14ac:dyDescent="0.25">
      <c r="S204" s="8"/>
      <c r="T204" s="8"/>
    </row>
    <row r="205" spans="19:20" x14ac:dyDescent="0.25">
      <c r="S205" s="8"/>
      <c r="T205" s="8"/>
    </row>
    <row r="206" spans="19:20" x14ac:dyDescent="0.25">
      <c r="S206" s="8"/>
      <c r="T206" s="8"/>
    </row>
    <row r="207" spans="19:20" x14ac:dyDescent="0.25">
      <c r="S207" s="8"/>
      <c r="T207" s="8"/>
    </row>
    <row r="208" spans="19:20" x14ac:dyDescent="0.25">
      <c r="S208" s="8"/>
      <c r="T208" s="8"/>
    </row>
    <row r="209" spans="19:20" x14ac:dyDescent="0.25">
      <c r="S209" s="8"/>
      <c r="T209" s="8"/>
    </row>
    <row r="210" spans="19:20" x14ac:dyDescent="0.25">
      <c r="S210" s="8"/>
      <c r="T210" s="8"/>
    </row>
    <row r="211" spans="19:20" x14ac:dyDescent="0.25">
      <c r="S211" s="8"/>
      <c r="T211" s="8"/>
    </row>
    <row r="212" spans="19:20" x14ac:dyDescent="0.25">
      <c r="S212" s="8"/>
      <c r="T212" s="8"/>
    </row>
    <row r="213" spans="19:20" x14ac:dyDescent="0.25">
      <c r="S213" s="8"/>
      <c r="T213" s="8"/>
    </row>
    <row r="214" spans="19:20" x14ac:dyDescent="0.25">
      <c r="S214" s="8"/>
      <c r="T214" s="8"/>
    </row>
    <row r="215" spans="19:20" x14ac:dyDescent="0.25">
      <c r="S215" s="8"/>
      <c r="T215" s="8"/>
    </row>
    <row r="216" spans="19:20" x14ac:dyDescent="0.25">
      <c r="S216" s="8"/>
      <c r="T216" s="8"/>
    </row>
    <row r="217" spans="19:20" x14ac:dyDescent="0.25">
      <c r="S217" s="8"/>
      <c r="T217" s="8"/>
    </row>
    <row r="218" spans="19:20" x14ac:dyDescent="0.25">
      <c r="S218" s="8"/>
      <c r="T218" s="8"/>
    </row>
    <row r="219" spans="19:20" x14ac:dyDescent="0.25">
      <c r="S219" s="8"/>
      <c r="T219" s="8"/>
    </row>
    <row r="220" spans="19:20" x14ac:dyDescent="0.25">
      <c r="S220" s="8"/>
      <c r="T220" s="8"/>
    </row>
    <row r="221" spans="19:20" x14ac:dyDescent="0.25">
      <c r="S221" s="8"/>
      <c r="T221" s="8"/>
    </row>
    <row r="222" spans="19:20" x14ac:dyDescent="0.25">
      <c r="S222" s="8"/>
      <c r="T222" s="8"/>
    </row>
    <row r="223" spans="19:20" x14ac:dyDescent="0.25">
      <c r="S223" s="8"/>
      <c r="T223" s="8"/>
    </row>
    <row r="224" spans="19:20" x14ac:dyDescent="0.25">
      <c r="S224" s="8"/>
      <c r="T224" s="8"/>
    </row>
    <row r="225" spans="19:20" x14ac:dyDescent="0.25">
      <c r="S225" s="8"/>
      <c r="T225" s="8"/>
    </row>
    <row r="226" spans="19:20" x14ac:dyDescent="0.25">
      <c r="S226" s="8"/>
      <c r="T226" s="8"/>
    </row>
    <row r="227" spans="19:20" x14ac:dyDescent="0.25">
      <c r="S227" s="8"/>
      <c r="T227" s="8"/>
    </row>
    <row r="228" spans="19:20" x14ac:dyDescent="0.25">
      <c r="S228" s="8"/>
      <c r="T228" s="8"/>
    </row>
    <row r="229" spans="19:20" x14ac:dyDescent="0.25">
      <c r="S229" s="8"/>
      <c r="T229" s="8"/>
    </row>
    <row r="230" spans="19:20" x14ac:dyDescent="0.25">
      <c r="S230" s="8"/>
      <c r="T230" s="8"/>
    </row>
    <row r="231" spans="19:20" x14ac:dyDescent="0.25">
      <c r="S231" s="8"/>
      <c r="T231" s="8"/>
    </row>
    <row r="232" spans="19:20" x14ac:dyDescent="0.25">
      <c r="S232" s="8"/>
      <c r="T232" s="8"/>
    </row>
    <row r="233" spans="19:20" x14ac:dyDescent="0.25">
      <c r="S233" s="8"/>
      <c r="T233" s="8"/>
    </row>
    <row r="234" spans="19:20" x14ac:dyDescent="0.25">
      <c r="S234" s="8"/>
      <c r="T234" s="8"/>
    </row>
    <row r="235" spans="19:20" x14ac:dyDescent="0.25">
      <c r="S235" s="8"/>
      <c r="T235" s="8"/>
    </row>
    <row r="236" spans="19:20" x14ac:dyDescent="0.25">
      <c r="S236" s="8"/>
      <c r="T236" s="8"/>
    </row>
    <row r="237" spans="19:20" x14ac:dyDescent="0.25">
      <c r="S237" s="8"/>
      <c r="T237" s="8"/>
    </row>
    <row r="238" spans="19:20" x14ac:dyDescent="0.25">
      <c r="S238" s="8"/>
      <c r="T238" s="8"/>
    </row>
    <row r="239" spans="19:20" x14ac:dyDescent="0.25">
      <c r="S239" s="8"/>
      <c r="T239" s="8"/>
    </row>
    <row r="240" spans="19:20" x14ac:dyDescent="0.25">
      <c r="S240" s="8"/>
      <c r="T240" s="8"/>
    </row>
    <row r="241" spans="19:20" x14ac:dyDescent="0.25">
      <c r="S241" s="8"/>
      <c r="T241" s="8"/>
    </row>
    <row r="242" spans="19:20" x14ac:dyDescent="0.25">
      <c r="S242" s="8"/>
      <c r="T242" s="8"/>
    </row>
    <row r="243" spans="19:20" x14ac:dyDescent="0.25">
      <c r="S243" s="8"/>
      <c r="T243" s="8"/>
    </row>
    <row r="244" spans="19:20" x14ac:dyDescent="0.25">
      <c r="S244" s="8"/>
      <c r="T244" s="8"/>
    </row>
    <row r="245" spans="19:20" x14ac:dyDescent="0.25">
      <c r="S245" s="8"/>
      <c r="T245" s="8"/>
    </row>
    <row r="246" spans="19:20" x14ac:dyDescent="0.25">
      <c r="S246" s="8"/>
      <c r="T246" s="8"/>
    </row>
    <row r="247" spans="19:20" x14ac:dyDescent="0.25">
      <c r="S247" s="8"/>
      <c r="T247" s="8"/>
    </row>
    <row r="248" spans="19:20" x14ac:dyDescent="0.25">
      <c r="S248" s="8"/>
      <c r="T248" s="8"/>
    </row>
    <row r="249" spans="19:20" x14ac:dyDescent="0.25">
      <c r="S249" s="8"/>
      <c r="T249" s="8"/>
    </row>
    <row r="250" spans="19:20" x14ac:dyDescent="0.25">
      <c r="S250" s="8"/>
      <c r="T250" s="8"/>
    </row>
    <row r="251" spans="19:20" x14ac:dyDescent="0.25">
      <c r="S251" s="8"/>
      <c r="T251" s="8"/>
    </row>
    <row r="252" spans="19:20" x14ac:dyDescent="0.25">
      <c r="S252" s="8"/>
      <c r="T252" s="8"/>
    </row>
    <row r="253" spans="19:20" x14ac:dyDescent="0.25">
      <c r="S253" s="8"/>
      <c r="T253" s="8"/>
    </row>
    <row r="254" spans="19:20" x14ac:dyDescent="0.25">
      <c r="S254" s="8"/>
      <c r="T254" s="8"/>
    </row>
    <row r="255" spans="19:20" x14ac:dyDescent="0.25">
      <c r="S255" s="8"/>
      <c r="T255" s="8"/>
    </row>
    <row r="256" spans="19:20" x14ac:dyDescent="0.25">
      <c r="S256" s="8"/>
      <c r="T256" s="8"/>
    </row>
    <row r="257" spans="19:20" x14ac:dyDescent="0.25">
      <c r="S257" s="8"/>
      <c r="T257" s="8"/>
    </row>
    <row r="258" spans="19:20" x14ac:dyDescent="0.25">
      <c r="S258" s="8"/>
      <c r="T258" s="8"/>
    </row>
    <row r="259" spans="19:20" x14ac:dyDescent="0.25">
      <c r="S259" s="8"/>
      <c r="T259" s="8"/>
    </row>
    <row r="260" spans="19:20" x14ac:dyDescent="0.25">
      <c r="S260" s="8"/>
      <c r="T260" s="8"/>
    </row>
    <row r="261" spans="19:20" x14ac:dyDescent="0.25">
      <c r="S261" s="8"/>
      <c r="T261" s="8"/>
    </row>
    <row r="262" spans="19:20" x14ac:dyDescent="0.25">
      <c r="S262" s="8"/>
      <c r="T262" s="8"/>
    </row>
    <row r="263" spans="19:20" x14ac:dyDescent="0.25">
      <c r="S263" s="8"/>
      <c r="T263" s="8"/>
    </row>
    <row r="264" spans="19:20" x14ac:dyDescent="0.25">
      <c r="S264" s="8"/>
      <c r="T264" s="8"/>
    </row>
    <row r="265" spans="19:20" x14ac:dyDescent="0.25">
      <c r="S265" s="8"/>
      <c r="T265" s="8"/>
    </row>
    <row r="266" spans="19:20" x14ac:dyDescent="0.25">
      <c r="S266" s="8"/>
      <c r="T266" s="8"/>
    </row>
    <row r="267" spans="19:20" x14ac:dyDescent="0.25">
      <c r="S267" s="8"/>
      <c r="T267" s="8"/>
    </row>
    <row r="268" spans="19:20" x14ac:dyDescent="0.25">
      <c r="S268" s="8"/>
      <c r="T268" s="8"/>
    </row>
    <row r="269" spans="19:20" x14ac:dyDescent="0.25">
      <c r="S269" s="8"/>
      <c r="T269" s="8"/>
    </row>
    <row r="270" spans="19:20" x14ac:dyDescent="0.25">
      <c r="S270" s="8"/>
      <c r="T270" s="8"/>
    </row>
    <row r="271" spans="19:20" x14ac:dyDescent="0.25">
      <c r="S271" s="8"/>
      <c r="T271" s="8"/>
    </row>
    <row r="272" spans="19:20" x14ac:dyDescent="0.25">
      <c r="S272" s="8"/>
      <c r="T272" s="8"/>
    </row>
    <row r="273" spans="19:20" x14ac:dyDescent="0.25">
      <c r="S273" s="8"/>
      <c r="T273" s="8"/>
    </row>
    <row r="274" spans="19:20" x14ac:dyDescent="0.25">
      <c r="S274" s="8"/>
      <c r="T274" s="8"/>
    </row>
    <row r="275" spans="19:20" x14ac:dyDescent="0.25">
      <c r="S275" s="8"/>
      <c r="T275" s="8"/>
    </row>
    <row r="276" spans="19:20" x14ac:dyDescent="0.25">
      <c r="S276" s="8"/>
      <c r="T276" s="8"/>
    </row>
    <row r="277" spans="19:20" x14ac:dyDescent="0.25">
      <c r="S277" s="8"/>
      <c r="T277" s="8"/>
    </row>
    <row r="278" spans="19:20" x14ac:dyDescent="0.25">
      <c r="S278" s="8"/>
      <c r="T278" s="8"/>
    </row>
    <row r="279" spans="19:20" x14ac:dyDescent="0.25">
      <c r="S279" s="8"/>
      <c r="T279" s="8"/>
    </row>
    <row r="280" spans="19:20" x14ac:dyDescent="0.25">
      <c r="S280" s="8"/>
      <c r="T280" s="8"/>
    </row>
    <row r="281" spans="19:20" x14ac:dyDescent="0.25">
      <c r="S281" s="8"/>
      <c r="T281" s="8"/>
    </row>
    <row r="282" spans="19:20" x14ac:dyDescent="0.25">
      <c r="S282" s="8"/>
      <c r="T282" s="8"/>
    </row>
    <row r="283" spans="19:20" x14ac:dyDescent="0.25">
      <c r="S283" s="8"/>
      <c r="T283" s="8"/>
    </row>
    <row r="284" spans="19:20" x14ac:dyDescent="0.25">
      <c r="S284" s="8"/>
      <c r="T284" s="8"/>
    </row>
    <row r="285" spans="19:20" x14ac:dyDescent="0.25">
      <c r="S285" s="8"/>
      <c r="T285" s="8"/>
    </row>
    <row r="286" spans="19:20" x14ac:dyDescent="0.25">
      <c r="S286" s="8"/>
      <c r="T286" s="8"/>
    </row>
    <row r="287" spans="19:20" x14ac:dyDescent="0.25">
      <c r="S287" s="8"/>
      <c r="T287" s="8"/>
    </row>
    <row r="288" spans="19:20" x14ac:dyDescent="0.25">
      <c r="S288" s="8"/>
      <c r="T288" s="8"/>
    </row>
    <row r="289" spans="19:20" x14ac:dyDescent="0.25">
      <c r="S289" s="8"/>
      <c r="T289" s="8"/>
    </row>
    <row r="290" spans="19:20" x14ac:dyDescent="0.25">
      <c r="S290" s="8"/>
      <c r="T290" s="8"/>
    </row>
    <row r="291" spans="19:20" x14ac:dyDescent="0.25">
      <c r="S291" s="8"/>
      <c r="T291" s="8"/>
    </row>
    <row r="292" spans="19:20" x14ac:dyDescent="0.25">
      <c r="S292" s="8"/>
      <c r="T292" s="8"/>
    </row>
    <row r="293" spans="19:20" x14ac:dyDescent="0.25">
      <c r="S293" s="8"/>
      <c r="T293" s="8"/>
    </row>
    <row r="294" spans="19:20" x14ac:dyDescent="0.25">
      <c r="S294" s="8"/>
      <c r="T294" s="8"/>
    </row>
    <row r="295" spans="19:20" x14ac:dyDescent="0.25">
      <c r="S295" s="8"/>
      <c r="T295" s="8"/>
    </row>
    <row r="296" spans="19:20" x14ac:dyDescent="0.25">
      <c r="S296" s="8"/>
      <c r="T296" s="8"/>
    </row>
    <row r="297" spans="19:20" x14ac:dyDescent="0.25">
      <c r="S297" s="8"/>
      <c r="T297" s="8"/>
    </row>
    <row r="298" spans="19:20" x14ac:dyDescent="0.25">
      <c r="S298" s="8"/>
      <c r="T298" s="8"/>
    </row>
    <row r="299" spans="19:20" x14ac:dyDescent="0.25">
      <c r="S299" s="8"/>
      <c r="T299" s="8"/>
    </row>
    <row r="300" spans="19:20" x14ac:dyDescent="0.25">
      <c r="S300" s="8"/>
      <c r="T300" s="8"/>
    </row>
    <row r="301" spans="19:20" x14ac:dyDescent="0.25">
      <c r="S301" s="8"/>
      <c r="T301" s="8"/>
    </row>
    <row r="302" spans="19:20" x14ac:dyDescent="0.25">
      <c r="S302" s="8"/>
      <c r="T302" s="8"/>
    </row>
    <row r="303" spans="19:20" x14ac:dyDescent="0.25">
      <c r="S303" s="8"/>
      <c r="T303" s="8"/>
    </row>
    <row r="304" spans="19:20" x14ac:dyDescent="0.25">
      <c r="S304" s="8"/>
      <c r="T304" s="8"/>
    </row>
    <row r="305" spans="19:20" x14ac:dyDescent="0.25">
      <c r="S305" s="8"/>
      <c r="T305" s="8"/>
    </row>
    <row r="306" spans="19:20" x14ac:dyDescent="0.25">
      <c r="S306" s="8"/>
      <c r="T306" s="8"/>
    </row>
    <row r="307" spans="19:20" x14ac:dyDescent="0.25">
      <c r="S307" s="8"/>
      <c r="T307" s="8"/>
    </row>
    <row r="308" spans="19:20" x14ac:dyDescent="0.25">
      <c r="S308" s="8"/>
      <c r="T308" s="8"/>
    </row>
    <row r="309" spans="19:20" x14ac:dyDescent="0.25">
      <c r="S309" s="8"/>
      <c r="T309" s="8"/>
    </row>
    <row r="310" spans="19:20" x14ac:dyDescent="0.25">
      <c r="S310" s="8"/>
      <c r="T310" s="8"/>
    </row>
    <row r="311" spans="19:20" x14ac:dyDescent="0.25">
      <c r="S311" s="8"/>
      <c r="T311" s="8"/>
    </row>
    <row r="312" spans="19:20" x14ac:dyDescent="0.25">
      <c r="S312" s="8"/>
      <c r="T312" s="8"/>
    </row>
    <row r="313" spans="19:20" x14ac:dyDescent="0.25">
      <c r="S313" s="8"/>
      <c r="T313" s="8"/>
    </row>
    <row r="314" spans="19:20" x14ac:dyDescent="0.25">
      <c r="S314" s="8"/>
      <c r="T314" s="8"/>
    </row>
    <row r="315" spans="19:20" x14ac:dyDescent="0.25">
      <c r="S315" s="8"/>
      <c r="T315" s="8"/>
    </row>
    <row r="316" spans="19:20" x14ac:dyDescent="0.25">
      <c r="S316" s="8"/>
      <c r="T316" s="8"/>
    </row>
    <row r="317" spans="19:20" x14ac:dyDescent="0.25">
      <c r="S317" s="8"/>
      <c r="T317" s="8"/>
    </row>
    <row r="318" spans="19:20" x14ac:dyDescent="0.25">
      <c r="S318" s="8"/>
      <c r="T318" s="8"/>
    </row>
    <row r="319" spans="19:20" x14ac:dyDescent="0.25">
      <c r="S319" s="8"/>
      <c r="T319" s="8"/>
    </row>
    <row r="320" spans="19:20" x14ac:dyDescent="0.25">
      <c r="S320" s="8"/>
      <c r="T320" s="8"/>
    </row>
    <row r="321" spans="19:20" x14ac:dyDescent="0.25">
      <c r="S321" s="8"/>
      <c r="T321" s="8"/>
    </row>
    <row r="322" spans="19:20" x14ac:dyDescent="0.25">
      <c r="S322" s="8"/>
      <c r="T322" s="8"/>
    </row>
    <row r="323" spans="19:20" x14ac:dyDescent="0.25">
      <c r="S323" s="8"/>
      <c r="T323" s="8"/>
    </row>
    <row r="324" spans="19:20" x14ac:dyDescent="0.25">
      <c r="S324" s="8"/>
      <c r="T324" s="8"/>
    </row>
    <row r="325" spans="19:20" x14ac:dyDescent="0.25">
      <c r="S325" s="8"/>
      <c r="T325" s="8"/>
    </row>
    <row r="326" spans="19:20" x14ac:dyDescent="0.25">
      <c r="S326" s="8"/>
      <c r="T326" s="8"/>
    </row>
    <row r="327" spans="19:20" x14ac:dyDescent="0.25">
      <c r="S327" s="8"/>
      <c r="T327" s="8"/>
    </row>
    <row r="328" spans="19:20" x14ac:dyDescent="0.25">
      <c r="S328" s="8"/>
      <c r="T328" s="8"/>
    </row>
    <row r="329" spans="19:20" x14ac:dyDescent="0.25">
      <c r="S329" s="8"/>
      <c r="T329" s="8"/>
    </row>
    <row r="330" spans="19:20" x14ac:dyDescent="0.25">
      <c r="S330" s="8"/>
      <c r="T330" s="8"/>
    </row>
    <row r="331" spans="19:20" x14ac:dyDescent="0.25">
      <c r="S331" s="8"/>
      <c r="T331" s="8"/>
    </row>
    <row r="332" spans="19:20" x14ac:dyDescent="0.25">
      <c r="S332" s="8"/>
      <c r="T332" s="8"/>
    </row>
    <row r="333" spans="19:20" x14ac:dyDescent="0.25">
      <c r="S333" s="8"/>
      <c r="T333" s="8"/>
    </row>
    <row r="334" spans="19:20" x14ac:dyDescent="0.25">
      <c r="S334" s="8"/>
      <c r="T334" s="8"/>
    </row>
    <row r="335" spans="19:20" x14ac:dyDescent="0.25">
      <c r="S335" s="8"/>
      <c r="T335" s="8"/>
    </row>
    <row r="336" spans="19:20" x14ac:dyDescent="0.25">
      <c r="S336" s="8"/>
      <c r="T336" s="8"/>
    </row>
    <row r="337" spans="19:20" x14ac:dyDescent="0.25">
      <c r="S337" s="8"/>
      <c r="T337" s="8"/>
    </row>
    <row r="338" spans="19:20" x14ac:dyDescent="0.25">
      <c r="S338" s="8"/>
      <c r="T338" s="8"/>
    </row>
    <row r="339" spans="19:20" x14ac:dyDescent="0.25">
      <c r="S339" s="8"/>
      <c r="T339" s="8"/>
    </row>
    <row r="340" spans="19:20" x14ac:dyDescent="0.25">
      <c r="S340" s="8"/>
      <c r="T340" s="8"/>
    </row>
    <row r="341" spans="19:20" x14ac:dyDescent="0.25">
      <c r="S341" s="8"/>
      <c r="T341" s="8"/>
    </row>
    <row r="342" spans="19:20" x14ac:dyDescent="0.25">
      <c r="S342" s="8"/>
      <c r="T342" s="8"/>
    </row>
    <row r="343" spans="19:20" x14ac:dyDescent="0.25">
      <c r="S343" s="8"/>
      <c r="T343" s="8"/>
    </row>
    <row r="344" spans="19:20" x14ac:dyDescent="0.25">
      <c r="S344" s="8"/>
      <c r="T344" s="8"/>
    </row>
    <row r="345" spans="19:20" x14ac:dyDescent="0.25">
      <c r="S345" s="8"/>
      <c r="T345" s="8"/>
    </row>
    <row r="346" spans="19:20" x14ac:dyDescent="0.25">
      <c r="S346" s="8"/>
      <c r="T346" s="8"/>
    </row>
    <row r="347" spans="19:20" x14ac:dyDescent="0.25">
      <c r="S347" s="8"/>
      <c r="T347" s="8"/>
    </row>
    <row r="348" spans="19:20" x14ac:dyDescent="0.25">
      <c r="S348" s="8"/>
      <c r="T348" s="8"/>
    </row>
    <row r="349" spans="19:20" x14ac:dyDescent="0.25">
      <c r="S349" s="8"/>
      <c r="T349" s="8"/>
    </row>
    <row r="350" spans="19:20" x14ac:dyDescent="0.25">
      <c r="S350" s="8"/>
      <c r="T350" s="8"/>
    </row>
    <row r="351" spans="19:20" x14ac:dyDescent="0.25">
      <c r="S351" s="8"/>
      <c r="T351" s="8"/>
    </row>
    <row r="352" spans="19:20" x14ac:dyDescent="0.25">
      <c r="S352" s="8"/>
      <c r="T352" s="8"/>
    </row>
    <row r="353" spans="19:20" x14ac:dyDescent="0.25">
      <c r="S353" s="8"/>
      <c r="T353" s="8"/>
    </row>
    <row r="354" spans="19:20" x14ac:dyDescent="0.25">
      <c r="S354" s="8"/>
      <c r="T354" s="8"/>
    </row>
    <row r="355" spans="19:20" x14ac:dyDescent="0.25">
      <c r="S355" s="8"/>
      <c r="T355" s="8"/>
    </row>
    <row r="356" spans="19:20" x14ac:dyDescent="0.25">
      <c r="S356" s="8"/>
      <c r="T356" s="8"/>
    </row>
    <row r="357" spans="19:20" x14ac:dyDescent="0.25">
      <c r="S357" s="8"/>
      <c r="T357" s="8"/>
    </row>
    <row r="358" spans="19:20" x14ac:dyDescent="0.25">
      <c r="S358" s="8"/>
      <c r="T358" s="8"/>
    </row>
    <row r="359" spans="19:20" x14ac:dyDescent="0.25">
      <c r="S359" s="8"/>
      <c r="T359" s="8"/>
    </row>
    <row r="360" spans="19:20" x14ac:dyDescent="0.25">
      <c r="S360" s="8"/>
      <c r="T360" s="8"/>
    </row>
    <row r="361" spans="19:20" x14ac:dyDescent="0.25">
      <c r="S361" s="8"/>
      <c r="T361" s="8"/>
    </row>
    <row r="362" spans="19:20" x14ac:dyDescent="0.25">
      <c r="S362" s="8"/>
      <c r="T362" s="8"/>
    </row>
    <row r="363" spans="19:20" x14ac:dyDescent="0.25">
      <c r="S363" s="8"/>
      <c r="T363" s="8"/>
    </row>
    <row r="364" spans="19:20" x14ac:dyDescent="0.25">
      <c r="S364" s="8"/>
      <c r="T364" s="8"/>
    </row>
    <row r="365" spans="19:20" x14ac:dyDescent="0.25">
      <c r="S365" s="8"/>
      <c r="T365" s="8"/>
    </row>
    <row r="366" spans="19:20" x14ac:dyDescent="0.25">
      <c r="S366" s="8"/>
      <c r="T366" s="8"/>
    </row>
    <row r="367" spans="19:20" x14ac:dyDescent="0.25">
      <c r="S367" s="8"/>
      <c r="T367" s="8"/>
    </row>
    <row r="368" spans="19:20" x14ac:dyDescent="0.25">
      <c r="S368" s="8"/>
      <c r="T368" s="8"/>
    </row>
    <row r="369" spans="19:20" x14ac:dyDescent="0.25">
      <c r="S369" s="8"/>
      <c r="T369" s="8"/>
    </row>
    <row r="370" spans="19:20" x14ac:dyDescent="0.25">
      <c r="S370" s="8"/>
      <c r="T370" s="8"/>
    </row>
    <row r="371" spans="19:20" x14ac:dyDescent="0.25">
      <c r="S371" s="8"/>
      <c r="T371" s="8"/>
    </row>
    <row r="372" spans="19:20" x14ac:dyDescent="0.25">
      <c r="S372" s="8"/>
      <c r="T372" s="8"/>
    </row>
    <row r="373" spans="19:20" x14ac:dyDescent="0.25">
      <c r="S373" s="8"/>
      <c r="T373" s="8"/>
    </row>
    <row r="374" spans="19:20" x14ac:dyDescent="0.25">
      <c r="S374" s="8"/>
      <c r="T374" s="8"/>
    </row>
    <row r="375" spans="19:20" x14ac:dyDescent="0.25">
      <c r="S375" s="8"/>
      <c r="T375" s="8"/>
    </row>
    <row r="376" spans="19:20" x14ac:dyDescent="0.25">
      <c r="S376" s="8"/>
      <c r="T376" s="8"/>
    </row>
    <row r="377" spans="19:20" x14ac:dyDescent="0.25">
      <c r="S377" s="8"/>
      <c r="T377" s="8"/>
    </row>
    <row r="378" spans="19:20" x14ac:dyDescent="0.25">
      <c r="S378" s="8"/>
      <c r="T378" s="8"/>
    </row>
    <row r="379" spans="19:20" x14ac:dyDescent="0.25">
      <c r="S379" s="8"/>
      <c r="T379" s="8"/>
    </row>
    <row r="380" spans="19:20" x14ac:dyDescent="0.25">
      <c r="S380" s="8"/>
      <c r="T380" s="8"/>
    </row>
    <row r="381" spans="19:20" x14ac:dyDescent="0.25">
      <c r="S381" s="8"/>
      <c r="T381" s="8"/>
    </row>
    <row r="382" spans="19:20" x14ac:dyDescent="0.25">
      <c r="S382" s="8"/>
      <c r="T382" s="8"/>
    </row>
    <row r="383" spans="19:20" x14ac:dyDescent="0.25">
      <c r="S383" s="8"/>
      <c r="T383" s="8"/>
    </row>
    <row r="384" spans="19:20" x14ac:dyDescent="0.25">
      <c r="S384" s="8"/>
      <c r="T384" s="8"/>
    </row>
    <row r="385" spans="19:20" x14ac:dyDescent="0.25">
      <c r="S385" s="8"/>
      <c r="T385" s="8"/>
    </row>
    <row r="386" spans="19:20" x14ac:dyDescent="0.25">
      <c r="S386" s="8"/>
      <c r="T386" s="8"/>
    </row>
    <row r="387" spans="19:20" x14ac:dyDescent="0.25">
      <c r="S387" s="8"/>
      <c r="T387" s="8"/>
    </row>
    <row r="388" spans="19:20" x14ac:dyDescent="0.25">
      <c r="S388" s="8"/>
      <c r="T388" s="8"/>
    </row>
    <row r="389" spans="19:20" x14ac:dyDescent="0.25">
      <c r="S389" s="8"/>
      <c r="T389" s="8"/>
    </row>
    <row r="390" spans="19:20" x14ac:dyDescent="0.25">
      <c r="S390" s="8"/>
      <c r="T390" s="8"/>
    </row>
    <row r="391" spans="19:20" x14ac:dyDescent="0.25">
      <c r="S391" s="8"/>
      <c r="T391" s="8"/>
    </row>
    <row r="392" spans="19:20" x14ac:dyDescent="0.25">
      <c r="S392" s="8"/>
      <c r="T392" s="8"/>
    </row>
    <row r="393" spans="19:20" x14ac:dyDescent="0.25">
      <c r="S393" s="8"/>
      <c r="T393" s="8"/>
    </row>
    <row r="394" spans="19:20" x14ac:dyDescent="0.25">
      <c r="S394" s="8"/>
      <c r="T394" s="8"/>
    </row>
    <row r="395" spans="19:20" x14ac:dyDescent="0.25">
      <c r="S395" s="8"/>
      <c r="T395" s="8"/>
    </row>
    <row r="396" spans="19:20" x14ac:dyDescent="0.25">
      <c r="S396" s="8"/>
      <c r="T396" s="8"/>
    </row>
    <row r="397" spans="19:20" x14ac:dyDescent="0.25">
      <c r="S397" s="8"/>
      <c r="T397" s="8"/>
    </row>
    <row r="398" spans="19:20" x14ac:dyDescent="0.25">
      <c r="S398" s="8"/>
      <c r="T398" s="8"/>
    </row>
    <row r="399" spans="19:20" x14ac:dyDescent="0.25">
      <c r="S399" s="8"/>
      <c r="T399" s="8"/>
    </row>
    <row r="400" spans="19:20" x14ac:dyDescent="0.25">
      <c r="S400" s="8"/>
      <c r="T400" s="8"/>
    </row>
    <row r="401" spans="19:20" x14ac:dyDescent="0.25">
      <c r="S401" s="8"/>
      <c r="T401" s="8"/>
    </row>
    <row r="402" spans="19:20" x14ac:dyDescent="0.25">
      <c r="S402" s="8"/>
      <c r="T402" s="8"/>
    </row>
    <row r="403" spans="19:20" x14ac:dyDescent="0.25">
      <c r="S403" s="8"/>
      <c r="T403" s="8"/>
    </row>
    <row r="404" spans="19:20" x14ac:dyDescent="0.25">
      <c r="S404" s="8"/>
      <c r="T404" s="8"/>
    </row>
    <row r="405" spans="19:20" x14ac:dyDescent="0.25">
      <c r="S405" s="8"/>
      <c r="T405" s="8"/>
    </row>
    <row r="406" spans="19:20" x14ac:dyDescent="0.25">
      <c r="S406" s="8"/>
      <c r="T406" s="8"/>
    </row>
    <row r="407" spans="19:20" x14ac:dyDescent="0.25">
      <c r="S407" s="8"/>
      <c r="T407" s="8"/>
    </row>
    <row r="408" spans="19:20" x14ac:dyDescent="0.25">
      <c r="S408" s="8"/>
      <c r="T408" s="8"/>
    </row>
    <row r="409" spans="19:20" x14ac:dyDescent="0.25">
      <c r="S409" s="8"/>
      <c r="T409" s="8"/>
    </row>
    <row r="410" spans="19:20" x14ac:dyDescent="0.25">
      <c r="S410" s="8"/>
      <c r="T410" s="8"/>
    </row>
    <row r="411" spans="19:20" x14ac:dyDescent="0.25">
      <c r="S411" s="8"/>
      <c r="T411" s="8"/>
    </row>
    <row r="412" spans="19:20" x14ac:dyDescent="0.25">
      <c r="S412" s="8"/>
      <c r="T412" s="8"/>
    </row>
    <row r="413" spans="19:20" x14ac:dyDescent="0.25">
      <c r="S413" s="8"/>
      <c r="T413" s="8"/>
    </row>
    <row r="414" spans="19:20" x14ac:dyDescent="0.25">
      <c r="S414" s="8"/>
      <c r="T414" s="8"/>
    </row>
    <row r="415" spans="19:20" x14ac:dyDescent="0.25">
      <c r="S415" s="8"/>
      <c r="T415" s="8"/>
    </row>
    <row r="416" spans="19:20" x14ac:dyDescent="0.25">
      <c r="S416" s="8"/>
      <c r="T416" s="8"/>
    </row>
    <row r="417" spans="19:20" x14ac:dyDescent="0.25">
      <c r="S417" s="8"/>
      <c r="T417" s="8"/>
    </row>
    <row r="418" spans="19:20" x14ac:dyDescent="0.25">
      <c r="S418" s="8"/>
      <c r="T418" s="8"/>
    </row>
    <row r="419" spans="19:20" x14ac:dyDescent="0.25">
      <c r="S419" s="8"/>
      <c r="T419" s="8"/>
    </row>
    <row r="420" spans="19:20" x14ac:dyDescent="0.25">
      <c r="S420" s="8"/>
      <c r="T420" s="8"/>
    </row>
    <row r="421" spans="19:20" x14ac:dyDescent="0.25">
      <c r="S421" s="8"/>
      <c r="T421" s="8"/>
    </row>
    <row r="422" spans="19:20" x14ac:dyDescent="0.25">
      <c r="S422" s="8"/>
      <c r="T422" s="8"/>
    </row>
    <row r="423" spans="19:20" x14ac:dyDescent="0.25">
      <c r="S423" s="8"/>
      <c r="T423" s="8"/>
    </row>
    <row r="424" spans="19:20" x14ac:dyDescent="0.25">
      <c r="S424" s="8"/>
      <c r="T424" s="8"/>
    </row>
    <row r="425" spans="19:20" x14ac:dyDescent="0.25">
      <c r="S425" s="8"/>
      <c r="T425" s="8"/>
    </row>
    <row r="426" spans="19:20" x14ac:dyDescent="0.25">
      <c r="S426" s="8"/>
      <c r="T426" s="8"/>
    </row>
    <row r="427" spans="19:20" x14ac:dyDescent="0.25">
      <c r="S427" s="8"/>
      <c r="T427" s="8"/>
    </row>
    <row r="428" spans="19:20" x14ac:dyDescent="0.25">
      <c r="S428" s="8"/>
      <c r="T428" s="8"/>
    </row>
    <row r="429" spans="19:20" x14ac:dyDescent="0.25">
      <c r="S429" s="8"/>
      <c r="T429" s="8"/>
    </row>
    <row r="430" spans="19:20" x14ac:dyDescent="0.25">
      <c r="S430" s="8"/>
      <c r="T430" s="8"/>
    </row>
    <row r="431" spans="19:20" x14ac:dyDescent="0.25">
      <c r="S431" s="8"/>
      <c r="T431" s="8"/>
    </row>
    <row r="432" spans="19:20" x14ac:dyDescent="0.25">
      <c r="S432" s="8"/>
      <c r="T432" s="8"/>
    </row>
    <row r="433" spans="19:20" x14ac:dyDescent="0.25">
      <c r="S433" s="8"/>
      <c r="T433" s="8"/>
    </row>
    <row r="434" spans="19:20" x14ac:dyDescent="0.25">
      <c r="S434" s="8"/>
      <c r="T434" s="8"/>
    </row>
    <row r="435" spans="19:20" x14ac:dyDescent="0.25">
      <c r="S435" s="8"/>
      <c r="T435" s="8"/>
    </row>
    <row r="436" spans="19:20" x14ac:dyDescent="0.25">
      <c r="S436" s="8"/>
      <c r="T436" s="8"/>
    </row>
    <row r="437" spans="19:20" x14ac:dyDescent="0.25">
      <c r="S437" s="8"/>
      <c r="T437" s="8"/>
    </row>
    <row r="438" spans="19:20" x14ac:dyDescent="0.25">
      <c r="S438" s="8"/>
      <c r="T438" s="8"/>
    </row>
    <row r="439" spans="19:20" x14ac:dyDescent="0.25">
      <c r="S439" s="8"/>
      <c r="T439" s="8"/>
    </row>
    <row r="440" spans="19:20" x14ac:dyDescent="0.25">
      <c r="S440" s="8"/>
      <c r="T440" s="8"/>
    </row>
    <row r="441" spans="19:20" x14ac:dyDescent="0.25">
      <c r="S441" s="8"/>
      <c r="T441" s="8"/>
    </row>
    <row r="442" spans="19:20" x14ac:dyDescent="0.25">
      <c r="S442" s="8"/>
      <c r="T442" s="8"/>
    </row>
    <row r="443" spans="19:20" x14ac:dyDescent="0.25">
      <c r="S443" s="8"/>
      <c r="T443" s="8"/>
    </row>
    <row r="444" spans="19:20" x14ac:dyDescent="0.25">
      <c r="S444" s="8"/>
      <c r="T444" s="8"/>
    </row>
    <row r="445" spans="19:20" x14ac:dyDescent="0.25">
      <c r="S445" s="8"/>
      <c r="T445" s="8"/>
    </row>
    <row r="446" spans="19:20" x14ac:dyDescent="0.25">
      <c r="S446" s="8"/>
      <c r="T446" s="8"/>
    </row>
    <row r="447" spans="19:20" x14ac:dyDescent="0.25">
      <c r="S447" s="8"/>
      <c r="T447" s="8"/>
    </row>
    <row r="448" spans="19:20" x14ac:dyDescent="0.25">
      <c r="S448" s="8"/>
      <c r="T448" s="8"/>
    </row>
    <row r="449" spans="19:20" x14ac:dyDescent="0.25">
      <c r="S449" s="8"/>
      <c r="T449" s="8"/>
    </row>
    <row r="450" spans="19:20" x14ac:dyDescent="0.25">
      <c r="S450" s="8"/>
      <c r="T450" s="8"/>
    </row>
    <row r="451" spans="19:20" x14ac:dyDescent="0.25">
      <c r="S451" s="8"/>
      <c r="T451" s="8"/>
    </row>
    <row r="452" spans="19:20" x14ac:dyDescent="0.25">
      <c r="S452" s="8"/>
      <c r="T452" s="8"/>
    </row>
    <row r="453" spans="19:20" x14ac:dyDescent="0.25">
      <c r="S453" s="8"/>
      <c r="T453" s="8"/>
    </row>
    <row r="454" spans="19:20" x14ac:dyDescent="0.25">
      <c r="S454" s="8"/>
      <c r="T454" s="8"/>
    </row>
    <row r="455" spans="19:20" x14ac:dyDescent="0.25">
      <c r="S455" s="8"/>
      <c r="T455" s="8"/>
    </row>
    <row r="456" spans="19:20" x14ac:dyDescent="0.25">
      <c r="S456" s="8"/>
      <c r="T456" s="8"/>
    </row>
    <row r="457" spans="19:20" x14ac:dyDescent="0.25">
      <c r="S457" s="8"/>
      <c r="T457" s="8"/>
    </row>
    <row r="458" spans="19:20" x14ac:dyDescent="0.25">
      <c r="S458" s="8"/>
      <c r="T458" s="8"/>
    </row>
    <row r="459" spans="19:20" x14ac:dyDescent="0.25">
      <c r="S459" s="8"/>
      <c r="T459" s="8"/>
    </row>
    <row r="460" spans="19:20" x14ac:dyDescent="0.25">
      <c r="S460" s="8"/>
      <c r="T460" s="8"/>
    </row>
    <row r="461" spans="19:20" x14ac:dyDescent="0.25">
      <c r="S461" s="8"/>
      <c r="T461" s="8"/>
    </row>
    <row r="462" spans="19:20" x14ac:dyDescent="0.25">
      <c r="S462" s="8"/>
      <c r="T462" s="8"/>
    </row>
    <row r="463" spans="19:20" x14ac:dyDescent="0.25">
      <c r="S463" s="8"/>
      <c r="T463" s="8"/>
    </row>
    <row r="464" spans="19:20" x14ac:dyDescent="0.25">
      <c r="S464" s="8"/>
      <c r="T464" s="8"/>
    </row>
    <row r="465" spans="19:20" x14ac:dyDescent="0.25">
      <c r="S465" s="8"/>
      <c r="T465" s="8"/>
    </row>
    <row r="466" spans="19:20" x14ac:dyDescent="0.25">
      <c r="S466" s="8"/>
      <c r="T466" s="8"/>
    </row>
    <row r="467" spans="19:20" x14ac:dyDescent="0.25">
      <c r="S467" s="8"/>
      <c r="T467" s="8"/>
    </row>
    <row r="468" spans="19:20" x14ac:dyDescent="0.25">
      <c r="S468" s="8"/>
      <c r="T468" s="8"/>
    </row>
    <row r="469" spans="19:20" x14ac:dyDescent="0.25">
      <c r="S469" s="8"/>
      <c r="T469" s="8"/>
    </row>
    <row r="470" spans="19:20" x14ac:dyDescent="0.25">
      <c r="S470" s="8"/>
      <c r="T470" s="8"/>
    </row>
    <row r="471" spans="19:20" x14ac:dyDescent="0.25">
      <c r="S471" s="8"/>
      <c r="T471" s="8"/>
    </row>
    <row r="472" spans="19:20" x14ac:dyDescent="0.25">
      <c r="S472" s="8"/>
      <c r="T472" s="8"/>
    </row>
    <row r="473" spans="19:20" x14ac:dyDescent="0.25">
      <c r="S473" s="8"/>
      <c r="T473" s="8"/>
    </row>
    <row r="474" spans="19:20" x14ac:dyDescent="0.25">
      <c r="S474" s="8"/>
      <c r="T474" s="8"/>
    </row>
    <row r="475" spans="19:20" x14ac:dyDescent="0.25">
      <c r="S475" s="8"/>
      <c r="T475" s="8"/>
    </row>
    <row r="476" spans="19:20" x14ac:dyDescent="0.25">
      <c r="S476" s="8"/>
      <c r="T476" s="8"/>
    </row>
    <row r="477" spans="19:20" x14ac:dyDescent="0.25">
      <c r="S477" s="8"/>
      <c r="T477" s="8"/>
    </row>
    <row r="478" spans="19:20" x14ac:dyDescent="0.25">
      <c r="S478" s="8"/>
      <c r="T478" s="8"/>
    </row>
    <row r="479" spans="19:20" x14ac:dyDescent="0.25">
      <c r="S479" s="8"/>
      <c r="T479" s="8"/>
    </row>
    <row r="480" spans="19:20" x14ac:dyDescent="0.25">
      <c r="S480" s="8"/>
      <c r="T480" s="8"/>
    </row>
    <row r="481" spans="19:20" x14ac:dyDescent="0.25">
      <c r="S481" s="8"/>
      <c r="T481" s="8"/>
    </row>
    <row r="482" spans="19:20" x14ac:dyDescent="0.25">
      <c r="S482" s="8"/>
      <c r="T482" s="8"/>
    </row>
    <row r="483" spans="19:20" x14ac:dyDescent="0.25">
      <c r="S483" s="8"/>
      <c r="T483" s="8"/>
    </row>
    <row r="484" spans="19:20" x14ac:dyDescent="0.25">
      <c r="S484" s="8"/>
      <c r="T484" s="8"/>
    </row>
    <row r="485" spans="19:20" x14ac:dyDescent="0.25">
      <c r="S485" s="8"/>
      <c r="T485" s="8"/>
    </row>
    <row r="486" spans="19:20" x14ac:dyDescent="0.25">
      <c r="S486" s="8"/>
      <c r="T486" s="8"/>
    </row>
    <row r="487" spans="19:20" x14ac:dyDescent="0.25">
      <c r="S487" s="8"/>
      <c r="T487" s="8"/>
    </row>
    <row r="488" spans="19:20" x14ac:dyDescent="0.25">
      <c r="S488" s="8"/>
      <c r="T488" s="8"/>
    </row>
    <row r="489" spans="19:20" x14ac:dyDescent="0.25">
      <c r="S489" s="8"/>
      <c r="T489" s="8"/>
    </row>
    <row r="490" spans="19:20" x14ac:dyDescent="0.25">
      <c r="S490" s="8"/>
      <c r="T490" s="8"/>
    </row>
    <row r="491" spans="19:20" x14ac:dyDescent="0.25">
      <c r="S491" s="8"/>
      <c r="T491" s="8"/>
    </row>
    <row r="492" spans="19:20" x14ac:dyDescent="0.25">
      <c r="S492" s="8"/>
      <c r="T492" s="8"/>
    </row>
    <row r="493" spans="19:20" x14ac:dyDescent="0.25">
      <c r="S493" s="8"/>
      <c r="T493" s="8"/>
    </row>
    <row r="494" spans="19:20" x14ac:dyDescent="0.25">
      <c r="S494" s="8"/>
      <c r="T494" s="8"/>
    </row>
    <row r="495" spans="19:20" x14ac:dyDescent="0.25">
      <c r="S495" s="8"/>
      <c r="T495" s="8"/>
    </row>
    <row r="496" spans="19:20" x14ac:dyDescent="0.25">
      <c r="S496" s="8"/>
      <c r="T496" s="8"/>
    </row>
    <row r="497" spans="19:20" x14ac:dyDescent="0.25">
      <c r="S497" s="8"/>
      <c r="T497" s="8"/>
    </row>
    <row r="498" spans="19:20" x14ac:dyDescent="0.25">
      <c r="S498" s="8"/>
      <c r="T498" s="8"/>
    </row>
    <row r="499" spans="19:20" x14ac:dyDescent="0.25">
      <c r="S499" s="8"/>
      <c r="T499" s="8"/>
    </row>
    <row r="500" spans="19:20" x14ac:dyDescent="0.25">
      <c r="S500" s="8"/>
      <c r="T500" s="8"/>
    </row>
    <row r="501" spans="19:20" x14ac:dyDescent="0.25">
      <c r="S501" s="8"/>
      <c r="T501" s="8"/>
    </row>
    <row r="502" spans="19:20" x14ac:dyDescent="0.25">
      <c r="S502" s="8"/>
      <c r="T502" s="8"/>
    </row>
    <row r="503" spans="19:20" x14ac:dyDescent="0.25">
      <c r="S503" s="8"/>
      <c r="T503" s="8"/>
    </row>
    <row r="504" spans="19:20" x14ac:dyDescent="0.25">
      <c r="S504" s="8"/>
      <c r="T504" s="8"/>
    </row>
    <row r="505" spans="19:20" x14ac:dyDescent="0.25">
      <c r="S505" s="8"/>
      <c r="T505" s="8"/>
    </row>
    <row r="506" spans="19:20" x14ac:dyDescent="0.25">
      <c r="S506" s="8"/>
      <c r="T506" s="8"/>
    </row>
    <row r="507" spans="19:20" x14ac:dyDescent="0.25">
      <c r="S507" s="8"/>
      <c r="T507" s="8"/>
    </row>
    <row r="508" spans="19:20" x14ac:dyDescent="0.25">
      <c r="S508" s="8"/>
      <c r="T508" s="8"/>
    </row>
    <row r="509" spans="19:20" x14ac:dyDescent="0.25">
      <c r="S509" s="8"/>
      <c r="T509" s="8"/>
    </row>
    <row r="510" spans="19:20" x14ac:dyDescent="0.25">
      <c r="S510" s="8"/>
      <c r="T510" s="8"/>
    </row>
    <row r="511" spans="19:20" x14ac:dyDescent="0.25">
      <c r="S511" s="8"/>
      <c r="T511" s="8"/>
    </row>
    <row r="512" spans="19:20" x14ac:dyDescent="0.25">
      <c r="S512" s="8"/>
      <c r="T512" s="8"/>
    </row>
    <row r="513" spans="19:20" x14ac:dyDescent="0.25">
      <c r="S513" s="8"/>
      <c r="T513" s="8"/>
    </row>
    <row r="514" spans="19:20" x14ac:dyDescent="0.25">
      <c r="S514" s="8"/>
      <c r="T514" s="8"/>
    </row>
    <row r="515" spans="19:20" x14ac:dyDescent="0.25">
      <c r="S515" s="8"/>
      <c r="T515" s="8"/>
    </row>
    <row r="516" spans="19:20" x14ac:dyDescent="0.25">
      <c r="S516" s="8"/>
      <c r="T516" s="8"/>
    </row>
    <row r="517" spans="19:20" x14ac:dyDescent="0.25">
      <c r="S517" s="8"/>
      <c r="T517" s="8"/>
    </row>
    <row r="518" spans="19:20" x14ac:dyDescent="0.25">
      <c r="S518" s="8"/>
      <c r="T518" s="8"/>
    </row>
    <row r="519" spans="19:20" x14ac:dyDescent="0.25">
      <c r="S519" s="8"/>
      <c r="T519" s="8"/>
    </row>
    <row r="520" spans="19:20" x14ac:dyDescent="0.25">
      <c r="S520" s="8"/>
      <c r="T520" s="8"/>
    </row>
    <row r="521" spans="19:20" x14ac:dyDescent="0.25">
      <c r="S521" s="8"/>
      <c r="T521" s="8"/>
    </row>
    <row r="522" spans="19:20" x14ac:dyDescent="0.25">
      <c r="S522" s="8"/>
      <c r="T522" s="8"/>
    </row>
    <row r="523" spans="19:20" x14ac:dyDescent="0.25">
      <c r="S523" s="8"/>
      <c r="T523" s="8"/>
    </row>
    <row r="524" spans="19:20" x14ac:dyDescent="0.25">
      <c r="S524" s="8"/>
      <c r="T524" s="8"/>
    </row>
    <row r="525" spans="19:20" x14ac:dyDescent="0.25">
      <c r="S525" s="8"/>
      <c r="T525" s="8"/>
    </row>
    <row r="526" spans="19:20" x14ac:dyDescent="0.25">
      <c r="S526" s="8"/>
      <c r="T526" s="8"/>
    </row>
    <row r="527" spans="19:20" x14ac:dyDescent="0.25">
      <c r="S527" s="8"/>
      <c r="T527" s="8"/>
    </row>
    <row r="528" spans="19:20" x14ac:dyDescent="0.25">
      <c r="S528" s="8"/>
      <c r="T528" s="8"/>
    </row>
    <row r="529" spans="19:20" x14ac:dyDescent="0.25">
      <c r="S529" s="8"/>
      <c r="T529" s="8"/>
    </row>
    <row r="530" spans="19:20" x14ac:dyDescent="0.25">
      <c r="S530" s="8"/>
      <c r="T530" s="8"/>
    </row>
    <row r="531" spans="19:20" x14ac:dyDescent="0.25">
      <c r="S531" s="8"/>
      <c r="T531" s="8"/>
    </row>
    <row r="532" spans="19:20" x14ac:dyDescent="0.25">
      <c r="S532" s="8"/>
      <c r="T532" s="8"/>
    </row>
    <row r="533" spans="19:20" x14ac:dyDescent="0.25">
      <c r="S533" s="8"/>
      <c r="T533" s="8"/>
    </row>
    <row r="534" spans="19:20" x14ac:dyDescent="0.25">
      <c r="S534" s="8"/>
      <c r="T534" s="8"/>
    </row>
    <row r="535" spans="19:20" x14ac:dyDescent="0.25">
      <c r="S535" s="8"/>
      <c r="T535" s="8"/>
    </row>
    <row r="536" spans="19:20" x14ac:dyDescent="0.25">
      <c r="S536" s="8"/>
      <c r="T536" s="8"/>
    </row>
    <row r="537" spans="19:20" x14ac:dyDescent="0.25">
      <c r="S537" s="8"/>
      <c r="T537" s="8"/>
    </row>
    <row r="538" spans="19:20" x14ac:dyDescent="0.25">
      <c r="S538" s="8"/>
      <c r="T538" s="8"/>
    </row>
    <row r="539" spans="19:20" x14ac:dyDescent="0.25">
      <c r="S539" s="8"/>
      <c r="T539" s="8"/>
    </row>
    <row r="540" spans="19:20" x14ac:dyDescent="0.25">
      <c r="S540" s="8"/>
      <c r="T540" s="8"/>
    </row>
    <row r="541" spans="19:20" x14ac:dyDescent="0.25">
      <c r="S541" s="8"/>
      <c r="T541" s="8"/>
    </row>
    <row r="542" spans="19:20" x14ac:dyDescent="0.25">
      <c r="S542" s="8"/>
      <c r="T542" s="8"/>
    </row>
    <row r="543" spans="19:20" x14ac:dyDescent="0.25">
      <c r="S543" s="8"/>
      <c r="T543" s="8"/>
    </row>
    <row r="544" spans="19:20" x14ac:dyDescent="0.25">
      <c r="S544" s="8"/>
      <c r="T544" s="8"/>
    </row>
    <row r="545" spans="19:20" x14ac:dyDescent="0.25">
      <c r="S545" s="8"/>
      <c r="T545" s="8"/>
    </row>
    <row r="546" spans="19:20" x14ac:dyDescent="0.25">
      <c r="S546" s="8"/>
      <c r="T546" s="8"/>
    </row>
    <row r="547" spans="19:20" x14ac:dyDescent="0.25">
      <c r="S547" s="8"/>
      <c r="T547" s="8"/>
    </row>
    <row r="548" spans="19:20" x14ac:dyDescent="0.25">
      <c r="S548" s="8"/>
      <c r="T548" s="8"/>
    </row>
    <row r="549" spans="19:20" x14ac:dyDescent="0.25">
      <c r="S549" s="8"/>
      <c r="T549" s="8"/>
    </row>
    <row r="550" spans="19:20" x14ac:dyDescent="0.25">
      <c r="S550" s="8"/>
      <c r="T550" s="8"/>
    </row>
    <row r="551" spans="19:20" x14ac:dyDescent="0.25">
      <c r="S551" s="8"/>
      <c r="T551" s="8"/>
    </row>
    <row r="552" spans="19:20" x14ac:dyDescent="0.25">
      <c r="S552" s="8"/>
      <c r="T552" s="8"/>
    </row>
    <row r="553" spans="19:20" x14ac:dyDescent="0.25">
      <c r="S553" s="8"/>
      <c r="T553" s="8"/>
    </row>
    <row r="554" spans="19:20" x14ac:dyDescent="0.25">
      <c r="S554" s="8"/>
      <c r="T554" s="8"/>
    </row>
    <row r="555" spans="19:20" x14ac:dyDescent="0.25">
      <c r="S555" s="8"/>
      <c r="T555" s="8"/>
    </row>
    <row r="556" spans="19:20" x14ac:dyDescent="0.25">
      <c r="S556" s="8"/>
      <c r="T556" s="8"/>
    </row>
    <row r="557" spans="19:20" x14ac:dyDescent="0.25">
      <c r="S557" s="8"/>
      <c r="T557" s="8"/>
    </row>
    <row r="558" spans="19:20" x14ac:dyDescent="0.25">
      <c r="S558" s="8"/>
      <c r="T558" s="8"/>
    </row>
    <row r="559" spans="19:20" x14ac:dyDescent="0.25">
      <c r="S559" s="8"/>
      <c r="T559" s="8"/>
    </row>
    <row r="560" spans="19:20" x14ac:dyDescent="0.25">
      <c r="S560" s="8"/>
      <c r="T560" s="8"/>
    </row>
    <row r="561" spans="19:20" x14ac:dyDescent="0.25">
      <c r="S561" s="8"/>
      <c r="T561" s="8"/>
    </row>
    <row r="562" spans="19:20" x14ac:dyDescent="0.25">
      <c r="S562" s="8"/>
      <c r="T562" s="8"/>
    </row>
    <row r="563" spans="19:20" x14ac:dyDescent="0.25">
      <c r="S563" s="8"/>
      <c r="T563" s="8"/>
    </row>
    <row r="564" spans="19:20" x14ac:dyDescent="0.25">
      <c r="S564" s="8"/>
      <c r="T564" s="8"/>
    </row>
    <row r="565" spans="19:20" x14ac:dyDescent="0.25">
      <c r="S565" s="8"/>
      <c r="T565" s="8"/>
    </row>
    <row r="566" spans="19:20" x14ac:dyDescent="0.25">
      <c r="S566" s="8"/>
      <c r="T566" s="8"/>
    </row>
    <row r="567" spans="19:20" x14ac:dyDescent="0.25">
      <c r="S567" s="8"/>
      <c r="T567" s="8"/>
    </row>
    <row r="568" spans="19:20" x14ac:dyDescent="0.25">
      <c r="S568" s="8"/>
      <c r="T568" s="8"/>
    </row>
    <row r="569" spans="19:20" x14ac:dyDescent="0.25">
      <c r="S569" s="8"/>
      <c r="T569" s="8"/>
    </row>
    <row r="570" spans="19:20" x14ac:dyDescent="0.25">
      <c r="S570" s="8"/>
      <c r="T570" s="8"/>
    </row>
    <row r="571" spans="19:20" x14ac:dyDescent="0.25">
      <c r="S571" s="8"/>
      <c r="T571" s="8"/>
    </row>
    <row r="572" spans="19:20" x14ac:dyDescent="0.25">
      <c r="S572" s="8"/>
      <c r="T572" s="8"/>
    </row>
    <row r="573" spans="19:20" x14ac:dyDescent="0.25">
      <c r="S573" s="8"/>
      <c r="T573" s="8"/>
    </row>
    <row r="574" spans="19:20" x14ac:dyDescent="0.25">
      <c r="S574" s="8"/>
      <c r="T574" s="8"/>
    </row>
    <row r="575" spans="19:20" x14ac:dyDescent="0.25">
      <c r="S575" s="8"/>
      <c r="T575" s="8"/>
    </row>
    <row r="576" spans="19:20" x14ac:dyDescent="0.25">
      <c r="S576" s="8"/>
      <c r="T576" s="8"/>
    </row>
    <row r="577" spans="19:20" x14ac:dyDescent="0.25">
      <c r="S577" s="8"/>
      <c r="T577" s="8"/>
    </row>
    <row r="578" spans="19:20" x14ac:dyDescent="0.25">
      <c r="S578" s="8"/>
      <c r="T578" s="8"/>
    </row>
    <row r="579" spans="19:20" x14ac:dyDescent="0.25">
      <c r="S579" s="8"/>
      <c r="T579" s="8"/>
    </row>
    <row r="580" spans="19:20" x14ac:dyDescent="0.25">
      <c r="S580" s="8"/>
      <c r="T580" s="8"/>
    </row>
    <row r="581" spans="19:20" x14ac:dyDescent="0.25">
      <c r="S581" s="8"/>
      <c r="T581" s="8"/>
    </row>
    <row r="582" spans="19:20" x14ac:dyDescent="0.25">
      <c r="S582" s="8"/>
      <c r="T582" s="8"/>
    </row>
    <row r="583" spans="19:20" x14ac:dyDescent="0.25">
      <c r="S583" s="8"/>
      <c r="T583" s="8"/>
    </row>
    <row r="584" spans="19:20" x14ac:dyDescent="0.25">
      <c r="S584" s="8"/>
      <c r="T584" s="8"/>
    </row>
    <row r="585" spans="19:20" x14ac:dyDescent="0.25">
      <c r="S585" s="8"/>
      <c r="T585" s="8"/>
    </row>
    <row r="586" spans="19:20" x14ac:dyDescent="0.25">
      <c r="S586" s="8"/>
      <c r="T586" s="8"/>
    </row>
    <row r="587" spans="19:20" x14ac:dyDescent="0.25">
      <c r="S587" s="8"/>
      <c r="T587" s="8"/>
    </row>
    <row r="588" spans="19:20" x14ac:dyDescent="0.25">
      <c r="S588" s="8"/>
      <c r="T588" s="8"/>
    </row>
    <row r="589" spans="19:20" x14ac:dyDescent="0.25">
      <c r="S589" s="8"/>
      <c r="T589" s="8"/>
    </row>
    <row r="590" spans="19:20" x14ac:dyDescent="0.25">
      <c r="S590" s="8"/>
      <c r="T590" s="8"/>
    </row>
    <row r="591" spans="19:20" x14ac:dyDescent="0.25">
      <c r="S591" s="8"/>
      <c r="T591" s="8"/>
    </row>
    <row r="592" spans="19:20" x14ac:dyDescent="0.25">
      <c r="S592" s="8"/>
      <c r="T592" s="8"/>
    </row>
    <row r="593" spans="19:20" x14ac:dyDescent="0.25">
      <c r="S593" s="8"/>
      <c r="T593" s="8"/>
    </row>
    <row r="594" spans="19:20" x14ac:dyDescent="0.25">
      <c r="S594" s="8"/>
      <c r="T594" s="8"/>
    </row>
    <row r="595" spans="19:20" x14ac:dyDescent="0.25">
      <c r="S595" s="8"/>
      <c r="T595" s="8"/>
    </row>
    <row r="596" spans="19:20" x14ac:dyDescent="0.25">
      <c r="S596" s="8"/>
      <c r="T596" s="8"/>
    </row>
    <row r="597" spans="19:20" x14ac:dyDescent="0.25">
      <c r="S597" s="8"/>
      <c r="T597" s="8"/>
    </row>
    <row r="598" spans="19:20" x14ac:dyDescent="0.25">
      <c r="S598" s="8"/>
      <c r="T598" s="8"/>
    </row>
    <row r="599" spans="19:20" x14ac:dyDescent="0.25">
      <c r="S599" s="8"/>
      <c r="T599" s="8"/>
    </row>
    <row r="600" spans="19:20" x14ac:dyDescent="0.25">
      <c r="S600" s="8"/>
      <c r="T600" s="8"/>
    </row>
    <row r="601" spans="19:20" x14ac:dyDescent="0.25">
      <c r="S601" s="8"/>
      <c r="T601" s="8"/>
    </row>
    <row r="602" spans="19:20" x14ac:dyDescent="0.25">
      <c r="S602" s="8"/>
      <c r="T602" s="8"/>
    </row>
    <row r="603" spans="19:20" x14ac:dyDescent="0.25">
      <c r="S603" s="8"/>
      <c r="T603" s="8"/>
    </row>
    <row r="604" spans="19:20" x14ac:dyDescent="0.25">
      <c r="S604" s="8"/>
      <c r="T604" s="8"/>
    </row>
    <row r="605" spans="19:20" x14ac:dyDescent="0.25">
      <c r="S605" s="8"/>
      <c r="T605" s="8"/>
    </row>
    <row r="606" spans="19:20" x14ac:dyDescent="0.25">
      <c r="S606" s="8"/>
      <c r="T606" s="8"/>
    </row>
    <row r="607" spans="19:20" x14ac:dyDescent="0.25">
      <c r="S607" s="8"/>
      <c r="T607" s="8"/>
    </row>
    <row r="608" spans="19:20" x14ac:dyDescent="0.25">
      <c r="S608" s="8"/>
      <c r="T608" s="8"/>
    </row>
    <row r="609" spans="19:20" x14ac:dyDescent="0.25">
      <c r="S609" s="8"/>
      <c r="T609" s="8"/>
    </row>
    <row r="610" spans="19:20" x14ac:dyDescent="0.25">
      <c r="S610" s="8"/>
      <c r="T610" s="8"/>
    </row>
    <row r="611" spans="19:20" x14ac:dyDescent="0.25">
      <c r="S611" s="8"/>
      <c r="T611" s="8"/>
    </row>
    <row r="612" spans="19:20" x14ac:dyDescent="0.25">
      <c r="S612" s="8"/>
      <c r="T612" s="8"/>
    </row>
    <row r="613" spans="19:20" x14ac:dyDescent="0.25">
      <c r="S613" s="8"/>
      <c r="T613" s="8"/>
    </row>
    <row r="614" spans="19:20" x14ac:dyDescent="0.25">
      <c r="S614" s="8"/>
      <c r="T614" s="8"/>
    </row>
    <row r="615" spans="19:20" x14ac:dyDescent="0.25">
      <c r="S615" s="8"/>
      <c r="T615" s="8"/>
    </row>
    <row r="616" spans="19:20" x14ac:dyDescent="0.25">
      <c r="S616" s="8"/>
      <c r="T616" s="8"/>
    </row>
    <row r="617" spans="19:20" x14ac:dyDescent="0.25">
      <c r="S617" s="8"/>
      <c r="T617" s="8"/>
    </row>
    <row r="618" spans="19:20" x14ac:dyDescent="0.25">
      <c r="S618" s="8"/>
      <c r="T618" s="8"/>
    </row>
    <row r="619" spans="19:20" x14ac:dyDescent="0.25">
      <c r="S619" s="8"/>
      <c r="T619" s="8"/>
    </row>
    <row r="620" spans="19:20" x14ac:dyDescent="0.25">
      <c r="S620" s="8"/>
      <c r="T620" s="8"/>
    </row>
    <row r="621" spans="19:20" x14ac:dyDescent="0.25">
      <c r="S621" s="8"/>
      <c r="T621" s="8"/>
    </row>
    <row r="622" spans="19:20" x14ac:dyDescent="0.25">
      <c r="S622" s="8"/>
      <c r="T622" s="8"/>
    </row>
    <row r="623" spans="19:20" x14ac:dyDescent="0.25">
      <c r="S623" s="8"/>
      <c r="T623" s="8"/>
    </row>
    <row r="624" spans="19:20" x14ac:dyDescent="0.25">
      <c r="S624" s="8"/>
      <c r="T624" s="8"/>
    </row>
    <row r="625" spans="19:20" x14ac:dyDescent="0.25">
      <c r="S625" s="8"/>
      <c r="T625" s="8"/>
    </row>
    <row r="626" spans="19:20" x14ac:dyDescent="0.25">
      <c r="S626" s="8"/>
      <c r="T626" s="8"/>
    </row>
    <row r="627" spans="19:20" x14ac:dyDescent="0.25">
      <c r="S627" s="8"/>
      <c r="T627" s="8"/>
    </row>
    <row r="628" spans="19:20" x14ac:dyDescent="0.25">
      <c r="S628" s="8"/>
      <c r="T628" s="8"/>
    </row>
    <row r="629" spans="19:20" x14ac:dyDescent="0.25">
      <c r="S629" s="8"/>
      <c r="T629" s="8"/>
    </row>
    <row r="630" spans="19:20" x14ac:dyDescent="0.25">
      <c r="S630" s="8"/>
      <c r="T630" s="8"/>
    </row>
    <row r="631" spans="19:20" x14ac:dyDescent="0.25">
      <c r="S631" s="8"/>
      <c r="T631" s="8"/>
    </row>
    <row r="632" spans="19:20" x14ac:dyDescent="0.25">
      <c r="S632" s="8"/>
      <c r="T632" s="8"/>
    </row>
    <row r="633" spans="19:20" x14ac:dyDescent="0.25">
      <c r="S633" s="8"/>
      <c r="T633" s="8"/>
    </row>
    <row r="634" spans="19:20" x14ac:dyDescent="0.25">
      <c r="S634" s="8"/>
      <c r="T634" s="8"/>
    </row>
    <row r="635" spans="19:20" x14ac:dyDescent="0.25">
      <c r="S635" s="8"/>
      <c r="T635" s="8"/>
    </row>
    <row r="636" spans="19:20" x14ac:dyDescent="0.25">
      <c r="S636" s="8"/>
      <c r="T636" s="8"/>
    </row>
    <row r="637" spans="19:20" x14ac:dyDescent="0.25">
      <c r="S637" s="8"/>
      <c r="T637" s="8"/>
    </row>
    <row r="638" spans="19:20" x14ac:dyDescent="0.25">
      <c r="S638" s="8"/>
      <c r="T638" s="8"/>
    </row>
    <row r="639" spans="19:20" x14ac:dyDescent="0.25">
      <c r="S639" s="8"/>
      <c r="T639" s="8"/>
    </row>
    <row r="640" spans="19:20" x14ac:dyDescent="0.25">
      <c r="S640" s="8"/>
      <c r="T640" s="8"/>
    </row>
    <row r="641" spans="19:20" x14ac:dyDescent="0.25">
      <c r="S641" s="8"/>
      <c r="T641" s="8"/>
    </row>
    <row r="642" spans="19:20" x14ac:dyDescent="0.25">
      <c r="S642" s="8"/>
      <c r="T642" s="8"/>
    </row>
    <row r="643" spans="19:20" x14ac:dyDescent="0.25">
      <c r="S643" s="8"/>
      <c r="T643" s="8"/>
    </row>
    <row r="644" spans="19:20" x14ac:dyDescent="0.25">
      <c r="S644" s="8"/>
      <c r="T644" s="8"/>
    </row>
    <row r="645" spans="19:20" x14ac:dyDescent="0.25">
      <c r="S645" s="8"/>
      <c r="T645" s="8"/>
    </row>
    <row r="646" spans="19:20" x14ac:dyDescent="0.25">
      <c r="S646" s="8"/>
      <c r="T646" s="8"/>
    </row>
    <row r="647" spans="19:20" x14ac:dyDescent="0.25">
      <c r="S647" s="8"/>
      <c r="T647" s="8"/>
    </row>
    <row r="648" spans="19:20" x14ac:dyDescent="0.25">
      <c r="S648" s="8"/>
      <c r="T648" s="8"/>
    </row>
    <row r="649" spans="19:20" x14ac:dyDescent="0.25">
      <c r="S649" s="8"/>
      <c r="T649" s="8"/>
    </row>
    <row r="650" spans="19:20" x14ac:dyDescent="0.25">
      <c r="S650" s="8"/>
      <c r="T650" s="8"/>
    </row>
    <row r="651" spans="19:20" x14ac:dyDescent="0.25">
      <c r="S651" s="8"/>
      <c r="T651" s="8"/>
    </row>
    <row r="652" spans="19:20" x14ac:dyDescent="0.25">
      <c r="S652" s="8"/>
      <c r="T652" s="8"/>
    </row>
    <row r="653" spans="19:20" x14ac:dyDescent="0.25">
      <c r="S653" s="8"/>
      <c r="T653" s="8"/>
    </row>
    <row r="654" spans="19:20" x14ac:dyDescent="0.25">
      <c r="S654" s="8"/>
      <c r="T654" s="8"/>
    </row>
    <row r="655" spans="19:20" x14ac:dyDescent="0.25">
      <c r="S655" s="8"/>
      <c r="T655" s="8"/>
    </row>
    <row r="656" spans="19:20" x14ac:dyDescent="0.25">
      <c r="S656" s="8"/>
      <c r="T656" s="8"/>
    </row>
    <row r="657" spans="19:20" x14ac:dyDescent="0.25">
      <c r="S657" s="8"/>
      <c r="T657" s="8"/>
    </row>
    <row r="658" spans="19:20" x14ac:dyDescent="0.25">
      <c r="S658" s="8"/>
      <c r="T658" s="8"/>
    </row>
    <row r="659" spans="19:20" x14ac:dyDescent="0.25">
      <c r="S659" s="8"/>
      <c r="T659" s="8"/>
    </row>
    <row r="660" spans="19:20" x14ac:dyDescent="0.25">
      <c r="S660" s="8"/>
      <c r="T660" s="8"/>
    </row>
    <row r="661" spans="19:20" x14ac:dyDescent="0.25">
      <c r="S661" s="8"/>
      <c r="T661" s="8"/>
    </row>
    <row r="662" spans="19:20" x14ac:dyDescent="0.25">
      <c r="S662" s="8"/>
      <c r="T662" s="8"/>
    </row>
    <row r="663" spans="19:20" x14ac:dyDescent="0.25">
      <c r="S663" s="8"/>
      <c r="T663" s="8"/>
    </row>
    <row r="664" spans="19:20" x14ac:dyDescent="0.25">
      <c r="S664" s="8"/>
      <c r="T664" s="8"/>
    </row>
    <row r="665" spans="19:20" x14ac:dyDescent="0.25">
      <c r="S665" s="8"/>
      <c r="T665" s="8"/>
    </row>
    <row r="666" spans="19:20" x14ac:dyDescent="0.25">
      <c r="S666" s="8"/>
      <c r="T666" s="8"/>
    </row>
    <row r="667" spans="19:20" x14ac:dyDescent="0.25">
      <c r="S667" s="8"/>
      <c r="T667" s="8"/>
    </row>
    <row r="668" spans="19:20" x14ac:dyDescent="0.25">
      <c r="S668" s="8"/>
      <c r="T668" s="8"/>
    </row>
    <row r="669" spans="19:20" x14ac:dyDescent="0.25">
      <c r="S669" s="8"/>
      <c r="T669" s="8"/>
    </row>
    <row r="670" spans="19:20" x14ac:dyDescent="0.25">
      <c r="S670" s="8"/>
      <c r="T670" s="8"/>
    </row>
    <row r="671" spans="19:20" x14ac:dyDescent="0.25">
      <c r="S671" s="8"/>
      <c r="T671" s="8"/>
    </row>
    <row r="672" spans="19:20" x14ac:dyDescent="0.25">
      <c r="S672" s="8"/>
      <c r="T672" s="8"/>
    </row>
    <row r="673" spans="19:20" x14ac:dyDescent="0.25">
      <c r="S673" s="8"/>
      <c r="T673" s="8"/>
    </row>
    <row r="674" spans="19:20" x14ac:dyDescent="0.25">
      <c r="S674" s="8"/>
      <c r="T674" s="8"/>
    </row>
    <row r="675" spans="19:20" x14ac:dyDescent="0.25">
      <c r="S675" s="8"/>
      <c r="T675" s="8"/>
    </row>
    <row r="676" spans="19:20" x14ac:dyDescent="0.25">
      <c r="S676" s="8"/>
      <c r="T676" s="8"/>
    </row>
    <row r="677" spans="19:20" x14ac:dyDescent="0.25">
      <c r="S677" s="8"/>
      <c r="T677" s="8"/>
    </row>
    <row r="678" spans="19:20" x14ac:dyDescent="0.25">
      <c r="S678" s="8"/>
      <c r="T678" s="8"/>
    </row>
    <row r="679" spans="19:20" x14ac:dyDescent="0.25">
      <c r="S679" s="8"/>
      <c r="T679" s="8"/>
    </row>
    <row r="680" spans="19:20" x14ac:dyDescent="0.25">
      <c r="S680" s="8"/>
      <c r="T680" s="8"/>
    </row>
    <row r="681" spans="19:20" x14ac:dyDescent="0.25">
      <c r="S681" s="8"/>
      <c r="T681" s="8"/>
    </row>
    <row r="682" spans="19:20" x14ac:dyDescent="0.25">
      <c r="S682" s="8"/>
      <c r="T682" s="8"/>
    </row>
    <row r="683" spans="19:20" x14ac:dyDescent="0.25">
      <c r="S683" s="8"/>
      <c r="T683" s="8"/>
    </row>
    <row r="684" spans="19:20" x14ac:dyDescent="0.25">
      <c r="S684" s="8"/>
      <c r="T684" s="8"/>
    </row>
    <row r="685" spans="19:20" x14ac:dyDescent="0.25">
      <c r="S685" s="8"/>
      <c r="T685" s="8"/>
    </row>
    <row r="686" spans="19:20" x14ac:dyDescent="0.25">
      <c r="S686" s="8"/>
      <c r="T686" s="8"/>
    </row>
    <row r="687" spans="19:20" x14ac:dyDescent="0.25">
      <c r="S687" s="8"/>
      <c r="T687" s="8"/>
    </row>
    <row r="688" spans="19:20" x14ac:dyDescent="0.25">
      <c r="S688" s="8"/>
      <c r="T688" s="8"/>
    </row>
    <row r="689" spans="19:20" x14ac:dyDescent="0.25">
      <c r="S689" s="8"/>
      <c r="T689" s="8"/>
    </row>
    <row r="690" spans="19:20" x14ac:dyDescent="0.25">
      <c r="S690" s="8"/>
      <c r="T690" s="8"/>
    </row>
    <row r="691" spans="19:20" x14ac:dyDescent="0.25">
      <c r="S691" s="8"/>
      <c r="T691" s="8"/>
    </row>
    <row r="692" spans="19:20" x14ac:dyDescent="0.25">
      <c r="S692" s="8"/>
      <c r="T692" s="8"/>
    </row>
    <row r="693" spans="19:20" x14ac:dyDescent="0.25">
      <c r="S693" s="8"/>
      <c r="T693" s="8"/>
    </row>
    <row r="694" spans="19:20" x14ac:dyDescent="0.25">
      <c r="S694" s="8"/>
      <c r="T694" s="8"/>
    </row>
    <row r="695" spans="19:20" x14ac:dyDescent="0.25">
      <c r="S695" s="8"/>
      <c r="T695" s="8"/>
    </row>
    <row r="696" spans="19:20" x14ac:dyDescent="0.25">
      <c r="S696" s="8"/>
      <c r="T696" s="8"/>
    </row>
    <row r="697" spans="19:20" x14ac:dyDescent="0.25">
      <c r="S697" s="8"/>
      <c r="T697" s="8"/>
    </row>
    <row r="698" spans="19:20" x14ac:dyDescent="0.25">
      <c r="S698" s="8"/>
      <c r="T698" s="8"/>
    </row>
    <row r="699" spans="19:20" x14ac:dyDescent="0.25">
      <c r="S699" s="8"/>
      <c r="T699" s="8"/>
    </row>
    <row r="700" spans="19:20" x14ac:dyDescent="0.25">
      <c r="S700" s="8"/>
      <c r="T700" s="8"/>
    </row>
    <row r="701" spans="19:20" x14ac:dyDescent="0.25">
      <c r="S701" s="8"/>
      <c r="T701" s="8"/>
    </row>
    <row r="702" spans="19:20" x14ac:dyDescent="0.25">
      <c r="S702" s="8"/>
      <c r="T702" s="8"/>
    </row>
    <row r="703" spans="19:20" x14ac:dyDescent="0.25">
      <c r="S703" s="8"/>
      <c r="T703" s="8"/>
    </row>
    <row r="704" spans="19:20" x14ac:dyDescent="0.25">
      <c r="S704" s="8"/>
      <c r="T704" s="8"/>
    </row>
    <row r="705" spans="19:20" x14ac:dyDescent="0.25">
      <c r="S705" s="8"/>
      <c r="T705" s="8"/>
    </row>
    <row r="706" spans="19:20" x14ac:dyDescent="0.25">
      <c r="S706" s="8"/>
      <c r="T706" s="8"/>
    </row>
    <row r="707" spans="19:20" x14ac:dyDescent="0.25">
      <c r="S707" s="8"/>
      <c r="T707" s="8"/>
    </row>
    <row r="708" spans="19:20" x14ac:dyDescent="0.25">
      <c r="S708" s="8"/>
      <c r="T708" s="8"/>
    </row>
    <row r="709" spans="19:20" x14ac:dyDescent="0.25">
      <c r="S709" s="8"/>
      <c r="T709" s="8"/>
    </row>
    <row r="710" spans="19:20" x14ac:dyDescent="0.25">
      <c r="S710" s="8"/>
      <c r="T710" s="8"/>
    </row>
    <row r="711" spans="19:20" x14ac:dyDescent="0.25">
      <c r="S711" s="8"/>
      <c r="T711" s="8"/>
    </row>
    <row r="712" spans="19:20" x14ac:dyDescent="0.25">
      <c r="S712" s="8"/>
      <c r="T712" s="8"/>
    </row>
    <row r="713" spans="19:20" x14ac:dyDescent="0.25">
      <c r="S713" s="8"/>
      <c r="T713" s="8"/>
    </row>
    <row r="714" spans="19:20" x14ac:dyDescent="0.25">
      <c r="S714" s="8"/>
      <c r="T714" s="8"/>
    </row>
    <row r="715" spans="19:20" x14ac:dyDescent="0.25">
      <c r="S715" s="8"/>
      <c r="T715" s="8"/>
    </row>
    <row r="716" spans="19:20" x14ac:dyDescent="0.25">
      <c r="S716" s="8"/>
      <c r="T716" s="8"/>
    </row>
    <row r="717" spans="19:20" x14ac:dyDescent="0.25">
      <c r="S717" s="8"/>
      <c r="T717" s="8"/>
    </row>
    <row r="718" spans="19:20" x14ac:dyDescent="0.25">
      <c r="S718" s="8"/>
      <c r="T718" s="8"/>
    </row>
    <row r="719" spans="19:20" x14ac:dyDescent="0.25">
      <c r="S719" s="8"/>
      <c r="T719" s="8"/>
    </row>
    <row r="720" spans="19:20" x14ac:dyDescent="0.25">
      <c r="S720" s="8"/>
      <c r="T720" s="8"/>
    </row>
    <row r="721" spans="19:20" x14ac:dyDescent="0.25">
      <c r="S721" s="8"/>
      <c r="T721" s="8"/>
    </row>
    <row r="722" spans="19:20" x14ac:dyDescent="0.25">
      <c r="S722" s="8"/>
      <c r="T722" s="8"/>
    </row>
    <row r="723" spans="19:20" x14ac:dyDescent="0.25">
      <c r="S723" s="8"/>
      <c r="T723" s="8"/>
    </row>
    <row r="724" spans="19:20" x14ac:dyDescent="0.25">
      <c r="S724" s="8"/>
      <c r="T724" s="8"/>
    </row>
    <row r="725" spans="19:20" x14ac:dyDescent="0.25">
      <c r="S725" s="8"/>
      <c r="T725" s="8"/>
    </row>
    <row r="726" spans="19:20" x14ac:dyDescent="0.25">
      <c r="S726" s="8"/>
      <c r="T726" s="8"/>
    </row>
    <row r="727" spans="19:20" x14ac:dyDescent="0.25">
      <c r="S727" s="8"/>
      <c r="T727" s="8"/>
    </row>
    <row r="728" spans="19:20" x14ac:dyDescent="0.25">
      <c r="S728" s="8"/>
      <c r="T728" s="8"/>
    </row>
    <row r="729" spans="19:20" x14ac:dyDescent="0.25">
      <c r="S729" s="8"/>
      <c r="T729" s="8"/>
    </row>
    <row r="730" spans="19:20" x14ac:dyDescent="0.25">
      <c r="S730" s="8"/>
      <c r="T730" s="8"/>
    </row>
    <row r="731" spans="19:20" x14ac:dyDescent="0.25">
      <c r="S731" s="8"/>
      <c r="T731" s="8"/>
    </row>
    <row r="732" spans="19:20" x14ac:dyDescent="0.25">
      <c r="S732" s="8"/>
      <c r="T732" s="8"/>
    </row>
    <row r="733" spans="19:20" x14ac:dyDescent="0.25">
      <c r="S733" s="8"/>
      <c r="T733" s="8"/>
    </row>
    <row r="734" spans="19:20" x14ac:dyDescent="0.25">
      <c r="S734" s="8"/>
      <c r="T734" s="8"/>
    </row>
    <row r="735" spans="19:20" x14ac:dyDescent="0.25">
      <c r="S735" s="8"/>
      <c r="T735" s="8"/>
    </row>
    <row r="736" spans="19:20" x14ac:dyDescent="0.25">
      <c r="S736" s="8"/>
      <c r="T736" s="8"/>
    </row>
    <row r="737" spans="19:20" x14ac:dyDescent="0.25">
      <c r="S737" s="8"/>
      <c r="T737" s="8"/>
    </row>
    <row r="738" spans="19:20" x14ac:dyDescent="0.25">
      <c r="S738" s="8"/>
      <c r="T738" s="8"/>
    </row>
    <row r="739" spans="19:20" x14ac:dyDescent="0.25">
      <c r="S739" s="8"/>
      <c r="T739" s="8"/>
    </row>
    <row r="740" spans="19:20" x14ac:dyDescent="0.25">
      <c r="S740" s="8"/>
      <c r="T740" s="8"/>
    </row>
    <row r="741" spans="19:20" x14ac:dyDescent="0.25">
      <c r="S741" s="8"/>
      <c r="T741" s="8"/>
    </row>
    <row r="742" spans="19:20" x14ac:dyDescent="0.25">
      <c r="S742" s="8"/>
      <c r="T742" s="8"/>
    </row>
    <row r="743" spans="19:20" x14ac:dyDescent="0.25">
      <c r="S743" s="8"/>
      <c r="T743" s="8"/>
    </row>
    <row r="744" spans="19:20" x14ac:dyDescent="0.25">
      <c r="S744" s="8"/>
      <c r="T744" s="8"/>
    </row>
    <row r="745" spans="19:20" x14ac:dyDescent="0.25">
      <c r="S745" s="8"/>
      <c r="T745" s="8"/>
    </row>
    <row r="746" spans="19:20" x14ac:dyDescent="0.25">
      <c r="S746" s="8"/>
      <c r="T746" s="8"/>
    </row>
    <row r="747" spans="19:20" x14ac:dyDescent="0.25">
      <c r="S747" s="8"/>
      <c r="T747" s="8"/>
    </row>
    <row r="748" spans="19:20" x14ac:dyDescent="0.25">
      <c r="S748" s="8"/>
      <c r="T748" s="8"/>
    </row>
    <row r="749" spans="19:20" x14ac:dyDescent="0.25">
      <c r="S749" s="8"/>
      <c r="T749" s="8"/>
    </row>
    <row r="750" spans="19:20" x14ac:dyDescent="0.25">
      <c r="S750" s="8"/>
      <c r="T750" s="8"/>
    </row>
    <row r="751" spans="19:20" x14ac:dyDescent="0.25">
      <c r="S751" s="8"/>
      <c r="T751" s="8"/>
    </row>
    <row r="752" spans="19:20" x14ac:dyDescent="0.25">
      <c r="S752" s="8"/>
      <c r="T752" s="8"/>
    </row>
    <row r="753" spans="19:20" x14ac:dyDescent="0.25">
      <c r="S753" s="8"/>
      <c r="T753" s="8"/>
    </row>
    <row r="754" spans="19:20" x14ac:dyDescent="0.25">
      <c r="S754" s="8"/>
      <c r="T754" s="8"/>
    </row>
    <row r="755" spans="19:20" x14ac:dyDescent="0.25">
      <c r="S755" s="8"/>
      <c r="T755" s="8"/>
    </row>
    <row r="756" spans="19:20" x14ac:dyDescent="0.25">
      <c r="S756" s="8"/>
      <c r="T756" s="8"/>
    </row>
    <row r="757" spans="19:20" x14ac:dyDescent="0.25">
      <c r="S757" s="8"/>
      <c r="T757" s="8"/>
    </row>
    <row r="758" spans="19:20" x14ac:dyDescent="0.25">
      <c r="S758" s="8"/>
      <c r="T758" s="8"/>
    </row>
    <row r="759" spans="19:20" x14ac:dyDescent="0.25">
      <c r="S759" s="8"/>
      <c r="T759" s="8"/>
    </row>
    <row r="760" spans="19:20" x14ac:dyDescent="0.25">
      <c r="S760" s="8"/>
      <c r="T760" s="8"/>
    </row>
    <row r="761" spans="19:20" x14ac:dyDescent="0.25">
      <c r="S761" s="8"/>
      <c r="T761" s="8"/>
    </row>
    <row r="762" spans="19:20" x14ac:dyDescent="0.25">
      <c r="S762" s="8"/>
      <c r="T762" s="8"/>
    </row>
    <row r="763" spans="19:20" x14ac:dyDescent="0.25">
      <c r="S763" s="8"/>
      <c r="T763" s="8"/>
    </row>
    <row r="764" spans="19:20" x14ac:dyDescent="0.25">
      <c r="S764" s="8"/>
      <c r="T764" s="8"/>
    </row>
    <row r="765" spans="19:20" x14ac:dyDescent="0.25">
      <c r="S765" s="8"/>
      <c r="T765" s="8"/>
    </row>
    <row r="766" spans="19:20" x14ac:dyDescent="0.25">
      <c r="S766" s="8"/>
      <c r="T766" s="8"/>
    </row>
    <row r="767" spans="19:20" x14ac:dyDescent="0.25">
      <c r="S767" s="8"/>
      <c r="T767" s="8"/>
    </row>
    <row r="768" spans="19:20" x14ac:dyDescent="0.25">
      <c r="S768" s="8"/>
      <c r="T768" s="8"/>
    </row>
    <row r="769" spans="19:20" x14ac:dyDescent="0.25">
      <c r="S769" s="8"/>
      <c r="T769" s="8"/>
    </row>
    <row r="770" spans="19:20" x14ac:dyDescent="0.25">
      <c r="S770" s="8"/>
      <c r="T770" s="8"/>
    </row>
    <row r="771" spans="19:20" x14ac:dyDescent="0.25">
      <c r="S771" s="8"/>
      <c r="T771" s="8"/>
    </row>
    <row r="772" spans="19:20" x14ac:dyDescent="0.25">
      <c r="S772" s="8"/>
      <c r="T772" s="8"/>
    </row>
    <row r="773" spans="19:20" x14ac:dyDescent="0.25">
      <c r="S773" s="8"/>
      <c r="T773" s="8"/>
    </row>
    <row r="774" spans="19:20" x14ac:dyDescent="0.25">
      <c r="S774" s="8"/>
      <c r="T774" s="8"/>
    </row>
    <row r="775" spans="19:20" x14ac:dyDescent="0.25">
      <c r="S775" s="8"/>
      <c r="T775" s="8"/>
    </row>
    <row r="776" spans="19:20" x14ac:dyDescent="0.25">
      <c r="S776" s="8"/>
      <c r="T776" s="8"/>
    </row>
    <row r="777" spans="19:20" x14ac:dyDescent="0.25">
      <c r="S777" s="8"/>
      <c r="T777" s="8"/>
    </row>
    <row r="778" spans="19:20" x14ac:dyDescent="0.25">
      <c r="S778" s="8"/>
      <c r="T778" s="8"/>
    </row>
    <row r="779" spans="19:20" x14ac:dyDescent="0.25">
      <c r="S779" s="8"/>
      <c r="T779" s="8"/>
    </row>
    <row r="780" spans="19:20" x14ac:dyDescent="0.25">
      <c r="S780" s="8"/>
      <c r="T780" s="8"/>
    </row>
    <row r="781" spans="19:20" x14ac:dyDescent="0.25">
      <c r="S781" s="8"/>
      <c r="T781" s="8"/>
    </row>
    <row r="782" spans="19:20" x14ac:dyDescent="0.25">
      <c r="S782" s="8"/>
      <c r="T782" s="8"/>
    </row>
    <row r="783" spans="19:20" x14ac:dyDescent="0.25">
      <c r="S783" s="8"/>
      <c r="T783" s="8"/>
    </row>
    <row r="784" spans="19:20" x14ac:dyDescent="0.25">
      <c r="S784" s="8"/>
      <c r="T784" s="8"/>
    </row>
    <row r="785" spans="19:20" x14ac:dyDescent="0.25">
      <c r="S785" s="8"/>
      <c r="T785" s="8"/>
    </row>
    <row r="786" spans="19:20" x14ac:dyDescent="0.25">
      <c r="S786" s="8"/>
      <c r="T786" s="8"/>
    </row>
    <row r="787" spans="19:20" x14ac:dyDescent="0.25">
      <c r="S787" s="8"/>
      <c r="T787" s="8"/>
    </row>
    <row r="788" spans="19:20" x14ac:dyDescent="0.25">
      <c r="S788" s="8"/>
      <c r="T788" s="8"/>
    </row>
    <row r="789" spans="19:20" x14ac:dyDescent="0.25">
      <c r="S789" s="8"/>
      <c r="T789" s="8"/>
    </row>
    <row r="790" spans="19:20" x14ac:dyDescent="0.25">
      <c r="S790" s="8"/>
      <c r="T790" s="8"/>
    </row>
    <row r="791" spans="19:20" x14ac:dyDescent="0.25">
      <c r="S791" s="8"/>
      <c r="T791" s="8"/>
    </row>
    <row r="792" spans="19:20" x14ac:dyDescent="0.25">
      <c r="S792" s="8"/>
      <c r="T792" s="8"/>
    </row>
    <row r="793" spans="19:20" x14ac:dyDescent="0.25">
      <c r="S793" s="8"/>
      <c r="T793" s="8"/>
    </row>
    <row r="794" spans="19:20" x14ac:dyDescent="0.25">
      <c r="S794" s="8"/>
      <c r="T794" s="8"/>
    </row>
    <row r="795" spans="19:20" x14ac:dyDescent="0.25">
      <c r="S795" s="8"/>
      <c r="T795" s="8"/>
    </row>
    <row r="796" spans="19:20" x14ac:dyDescent="0.25">
      <c r="S796" s="8"/>
      <c r="T796" s="8"/>
    </row>
    <row r="797" spans="19:20" x14ac:dyDescent="0.25">
      <c r="S797" s="8"/>
      <c r="T797" s="8"/>
    </row>
    <row r="798" spans="19:20" x14ac:dyDescent="0.25">
      <c r="S798" s="8"/>
      <c r="T798" s="8"/>
    </row>
    <row r="799" spans="19:20" x14ac:dyDescent="0.25">
      <c r="S799" s="8"/>
      <c r="T799" s="8"/>
    </row>
    <row r="800" spans="19:20" x14ac:dyDescent="0.25">
      <c r="S800" s="8"/>
      <c r="T800" s="8"/>
    </row>
    <row r="801" spans="19:20" x14ac:dyDescent="0.25">
      <c r="S801" s="8"/>
      <c r="T801" s="8"/>
    </row>
    <row r="802" spans="19:20" x14ac:dyDescent="0.25">
      <c r="S802" s="8"/>
      <c r="T802" s="8"/>
    </row>
    <row r="803" spans="19:20" x14ac:dyDescent="0.25">
      <c r="S803" s="8"/>
      <c r="T803" s="8"/>
    </row>
    <row r="804" spans="19:20" x14ac:dyDescent="0.25">
      <c r="S804" s="8"/>
      <c r="T804" s="8"/>
    </row>
    <row r="805" spans="19:20" x14ac:dyDescent="0.25">
      <c r="S805" s="8"/>
      <c r="T805" s="8"/>
    </row>
    <row r="806" spans="19:20" x14ac:dyDescent="0.25">
      <c r="S806" s="8"/>
      <c r="T806" s="8"/>
    </row>
    <row r="807" spans="19:20" x14ac:dyDescent="0.25">
      <c r="S807" s="8"/>
      <c r="T807" s="8"/>
    </row>
    <row r="808" spans="19:20" x14ac:dyDescent="0.25">
      <c r="S808" s="8"/>
      <c r="T808" s="8"/>
    </row>
    <row r="809" spans="19:20" x14ac:dyDescent="0.25">
      <c r="S809" s="8"/>
      <c r="T809" s="8"/>
    </row>
    <row r="810" spans="19:20" x14ac:dyDescent="0.25">
      <c r="S810" s="8"/>
      <c r="T810" s="8"/>
    </row>
    <row r="811" spans="19:20" x14ac:dyDescent="0.25">
      <c r="S811" s="8"/>
      <c r="T811" s="8"/>
    </row>
    <row r="812" spans="19:20" x14ac:dyDescent="0.25">
      <c r="S812" s="8"/>
      <c r="T812" s="8"/>
    </row>
    <row r="813" spans="19:20" x14ac:dyDescent="0.25">
      <c r="S813" s="8"/>
      <c r="T813" s="8"/>
    </row>
    <row r="814" spans="19:20" x14ac:dyDescent="0.25">
      <c r="S814" s="8"/>
      <c r="T814" s="8"/>
    </row>
    <row r="815" spans="19:20" x14ac:dyDescent="0.25">
      <c r="S815" s="8"/>
      <c r="T815" s="8"/>
    </row>
    <row r="816" spans="19:20" x14ac:dyDescent="0.25">
      <c r="S816" s="8"/>
      <c r="T816" s="8"/>
    </row>
    <row r="817" spans="19:20" x14ac:dyDescent="0.25">
      <c r="S817" s="8"/>
      <c r="T817" s="8"/>
    </row>
    <row r="818" spans="19:20" x14ac:dyDescent="0.25">
      <c r="S818" s="8"/>
      <c r="T818" s="8"/>
    </row>
    <row r="819" spans="19:20" x14ac:dyDescent="0.25">
      <c r="S819" s="8"/>
      <c r="T819" s="8"/>
    </row>
    <row r="820" spans="19:20" x14ac:dyDescent="0.25">
      <c r="S820" s="8"/>
      <c r="T820" s="8"/>
    </row>
    <row r="821" spans="19:20" x14ac:dyDescent="0.25">
      <c r="S821" s="8"/>
      <c r="T821" s="8"/>
    </row>
    <row r="822" spans="19:20" x14ac:dyDescent="0.25">
      <c r="S822" s="8"/>
      <c r="T822" s="8"/>
    </row>
    <row r="823" spans="19:20" x14ac:dyDescent="0.25">
      <c r="S823" s="8"/>
      <c r="T823" s="8"/>
    </row>
    <row r="824" spans="19:20" x14ac:dyDescent="0.25">
      <c r="S824" s="8"/>
      <c r="T824" s="8"/>
    </row>
    <row r="825" spans="19:20" x14ac:dyDescent="0.25">
      <c r="S825" s="8"/>
      <c r="T825" s="8"/>
    </row>
    <row r="826" spans="19:20" x14ac:dyDescent="0.25">
      <c r="S826" s="8"/>
      <c r="T826" s="8"/>
    </row>
    <row r="827" spans="19:20" x14ac:dyDescent="0.25">
      <c r="S827" s="8"/>
      <c r="T827" s="8"/>
    </row>
    <row r="828" spans="19:20" x14ac:dyDescent="0.25">
      <c r="S828" s="8"/>
      <c r="T828" s="8"/>
    </row>
    <row r="829" spans="19:20" x14ac:dyDescent="0.25">
      <c r="S829" s="8"/>
      <c r="T829" s="8"/>
    </row>
    <row r="830" spans="19:20" x14ac:dyDescent="0.25">
      <c r="S830" s="8"/>
      <c r="T830" s="8"/>
    </row>
    <row r="831" spans="19:20" x14ac:dyDescent="0.25">
      <c r="S831" s="8"/>
      <c r="T831" s="8"/>
    </row>
    <row r="832" spans="19:20" x14ac:dyDescent="0.25">
      <c r="S832" s="8"/>
      <c r="T832" s="8"/>
    </row>
    <row r="833" spans="19:20" x14ac:dyDescent="0.25">
      <c r="S833" s="8"/>
      <c r="T833" s="8"/>
    </row>
    <row r="834" spans="19:20" x14ac:dyDescent="0.25">
      <c r="S834" s="8"/>
      <c r="T834" s="8"/>
    </row>
    <row r="835" spans="19:20" x14ac:dyDescent="0.25">
      <c r="S835" s="8"/>
      <c r="T835" s="8"/>
    </row>
    <row r="836" spans="19:20" x14ac:dyDescent="0.25">
      <c r="S836" s="8"/>
      <c r="T836" s="8"/>
    </row>
    <row r="837" spans="19:20" x14ac:dyDescent="0.25">
      <c r="S837" s="8"/>
      <c r="T837" s="8"/>
    </row>
    <row r="838" spans="19:20" x14ac:dyDescent="0.25">
      <c r="S838" s="8"/>
      <c r="T838" s="8"/>
    </row>
    <row r="839" spans="19:20" x14ac:dyDescent="0.25">
      <c r="S839" s="8"/>
      <c r="T839" s="8"/>
    </row>
    <row r="840" spans="19:20" x14ac:dyDescent="0.25">
      <c r="S840" s="8"/>
      <c r="T840" s="8"/>
    </row>
    <row r="841" spans="19:20" x14ac:dyDescent="0.25">
      <c r="S841" s="8"/>
      <c r="T841" s="8"/>
    </row>
    <row r="842" spans="19:20" x14ac:dyDescent="0.25">
      <c r="S842" s="8"/>
      <c r="T842" s="8"/>
    </row>
    <row r="843" spans="19:20" x14ac:dyDescent="0.25">
      <c r="S843" s="8"/>
      <c r="T843" s="8"/>
    </row>
    <row r="844" spans="19:20" x14ac:dyDescent="0.25">
      <c r="S844" s="8"/>
      <c r="T844" s="8"/>
    </row>
    <row r="845" spans="19:20" x14ac:dyDescent="0.25">
      <c r="S845" s="8"/>
      <c r="T845" s="8"/>
    </row>
    <row r="846" spans="19:20" x14ac:dyDescent="0.25">
      <c r="S846" s="8"/>
      <c r="T846" s="8"/>
    </row>
    <row r="847" spans="19:20" x14ac:dyDescent="0.25">
      <c r="S847" s="8"/>
      <c r="T847" s="8"/>
    </row>
    <row r="848" spans="19:20" x14ac:dyDescent="0.25">
      <c r="S848" s="8"/>
      <c r="T848" s="8"/>
    </row>
    <row r="849" spans="19:20" x14ac:dyDescent="0.25">
      <c r="S849" s="8"/>
      <c r="T849" s="8"/>
    </row>
    <row r="850" spans="19:20" x14ac:dyDescent="0.25">
      <c r="S850" s="8"/>
      <c r="T850" s="8"/>
    </row>
    <row r="851" spans="19:20" x14ac:dyDescent="0.25">
      <c r="S851" s="8"/>
      <c r="T851" s="8"/>
    </row>
    <row r="852" spans="19:20" x14ac:dyDescent="0.25">
      <c r="S852" s="8"/>
      <c r="T852" s="8"/>
    </row>
    <row r="853" spans="19:20" x14ac:dyDescent="0.25">
      <c r="S853" s="8"/>
      <c r="T853" s="8"/>
    </row>
    <row r="854" spans="19:20" x14ac:dyDescent="0.25">
      <c r="S854" s="8"/>
      <c r="T854" s="8"/>
    </row>
    <row r="855" spans="19:20" x14ac:dyDescent="0.25">
      <c r="S855" s="8"/>
      <c r="T855" s="8"/>
    </row>
    <row r="856" spans="19:20" x14ac:dyDescent="0.25">
      <c r="S856" s="8"/>
      <c r="T856" s="8"/>
    </row>
    <row r="857" spans="19:20" x14ac:dyDescent="0.25">
      <c r="S857" s="8"/>
      <c r="T857" s="8"/>
    </row>
    <row r="858" spans="19:20" x14ac:dyDescent="0.25">
      <c r="S858" s="8"/>
      <c r="T858" s="8"/>
    </row>
    <row r="859" spans="19:20" x14ac:dyDescent="0.25">
      <c r="S859" s="8"/>
      <c r="T859" s="8"/>
    </row>
    <row r="860" spans="19:20" x14ac:dyDescent="0.25">
      <c r="S860" s="8"/>
      <c r="T860" s="8"/>
    </row>
    <row r="861" spans="19:20" x14ac:dyDescent="0.25">
      <c r="S861" s="8"/>
      <c r="T861" s="8"/>
    </row>
    <row r="862" spans="19:20" x14ac:dyDescent="0.25">
      <c r="S862" s="8"/>
      <c r="T862" s="8"/>
    </row>
    <row r="863" spans="19:20" x14ac:dyDescent="0.25">
      <c r="S863" s="8"/>
      <c r="T863" s="8"/>
    </row>
    <row r="864" spans="19:20" x14ac:dyDescent="0.25">
      <c r="S864" s="8"/>
      <c r="T864" s="8"/>
    </row>
    <row r="865" spans="19:20" x14ac:dyDescent="0.25">
      <c r="S865" s="8"/>
      <c r="T865" s="8"/>
    </row>
    <row r="866" spans="19:20" x14ac:dyDescent="0.25">
      <c r="S866" s="8"/>
      <c r="T866" s="8"/>
    </row>
    <row r="867" spans="19:20" x14ac:dyDescent="0.25">
      <c r="S867" s="8"/>
      <c r="T867" s="8"/>
    </row>
  </sheetData>
  <mergeCells count="5">
    <mergeCell ref="G45:K45"/>
    <mergeCell ref="A1:G1"/>
    <mergeCell ref="F3:H3"/>
    <mergeCell ref="I3:J3"/>
    <mergeCell ref="G30:K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B34D-D4F4-42BF-915F-9A6EA38DBFBC}">
  <dimension ref="B1:O102"/>
  <sheetViews>
    <sheetView tabSelected="1" workbookViewId="0">
      <selection activeCell="H4" sqref="H4"/>
    </sheetView>
  </sheetViews>
  <sheetFormatPr defaultRowHeight="15" x14ac:dyDescent="0.25"/>
  <cols>
    <col min="8" max="8" width="12" bestFit="1" customWidth="1"/>
    <col min="9" max="9" width="10" customWidth="1"/>
  </cols>
  <sheetData>
    <row r="1" spans="2:15" ht="15.75" thickBot="1" x14ac:dyDescent="0.3">
      <c r="B1" s="6" t="s">
        <v>15</v>
      </c>
      <c r="C1" s="6"/>
      <c r="F1" s="1"/>
      <c r="G1" s="27" t="s">
        <v>13</v>
      </c>
      <c r="H1" s="27"/>
      <c r="I1" s="27" t="s">
        <v>33</v>
      </c>
      <c r="J1" s="27"/>
      <c r="L1" s="27" t="s">
        <v>13</v>
      </c>
      <c r="M1" s="27"/>
      <c r="N1" s="27" t="s">
        <v>33</v>
      </c>
      <c r="O1" s="27"/>
    </row>
    <row r="2" spans="2:15" x14ac:dyDescent="0.25">
      <c r="B2" t="s">
        <v>12</v>
      </c>
      <c r="C2" s="3">
        <v>120</v>
      </c>
      <c r="F2" t="s">
        <v>23</v>
      </c>
      <c r="G2" t="s">
        <v>5</v>
      </c>
      <c r="H2" t="s">
        <v>11</v>
      </c>
      <c r="I2" t="s">
        <v>5</v>
      </c>
      <c r="J2" t="s">
        <v>11</v>
      </c>
      <c r="L2" t="s">
        <v>5</v>
      </c>
      <c r="M2" t="s">
        <v>11</v>
      </c>
      <c r="N2" t="s">
        <v>5</v>
      </c>
      <c r="O2" t="s">
        <v>11</v>
      </c>
    </row>
    <row r="3" spans="2:15" x14ac:dyDescent="0.25">
      <c r="B3" t="s">
        <v>10</v>
      </c>
      <c r="C3" s="3">
        <v>110</v>
      </c>
      <c r="F3">
        <v>50</v>
      </c>
      <c r="G3">
        <f>_xll.acq_options_binomial_american_price($C$2,$C$3,$C$4,$C$6,$C$7,$C$5,TRUE,F3)</f>
        <v>26.793480026691334</v>
      </c>
      <c r="H3">
        <f>_xll.acq_options_binomial_american_price($C$2,$C$3,$C$4,$C$6,$C$7,$C$5,FALSE,F3)</f>
        <v>8.0412613357314839</v>
      </c>
      <c r="I3">
        <f>_xll.acq_options_trinomial_american_price($C$2,$C$3,$C$4,$C$6,$C$7,$C$5,TRUE,F3)</f>
        <v>26.823066734914963</v>
      </c>
      <c r="J3">
        <f>_xll.acq_options_trinomial_american_price($C$2,$C$3,$C$4,$C$6,$C$7,$C$5,FALSE,F3)</f>
        <v>8.0342571450492475</v>
      </c>
      <c r="L3">
        <f t="shared" ref="L3:L44" si="0">G3-$C$15</f>
        <v>-1.5042070845559863E-2</v>
      </c>
      <c r="M3">
        <f>H3-$C$16</f>
        <v>9.8639678764293137E-2</v>
      </c>
      <c r="N3">
        <f>I3-$C$15</f>
        <v>1.4544637378069325E-2</v>
      </c>
      <c r="O3">
        <f>J3-$C$16</f>
        <v>9.1635488082056682E-2</v>
      </c>
    </row>
    <row r="4" spans="2:15" x14ac:dyDescent="0.25">
      <c r="B4" t="s">
        <v>9</v>
      </c>
      <c r="C4" s="3">
        <v>3</v>
      </c>
      <c r="F4">
        <v>100</v>
      </c>
      <c r="G4">
        <f>_xll.acq_options_binomial_american_price($C$2,$C$3,$C$4,$C$6,$C$7,$C$5,TRUE,F4)</f>
        <v>26.82306673491528</v>
      </c>
      <c r="H4">
        <f>_xll.acq_options_binomial_american_price($C$2,$C$3,$C$4,$C$6,$C$7,$C$5,FALSE,F4)</f>
        <v>8.0460100361918983</v>
      </c>
      <c r="I4">
        <f>_xll.acq_options_trinomial_american_price($C$2,$C$3,$C$4,$C$6,$C$7,$C$5,TRUE,F4)</f>
        <v>26.814323917626353</v>
      </c>
      <c r="J4">
        <f>_xll.acq_options_trinomial_american_price($C$2,$C$3,$C$4,$C$6,$C$7,$C$5,FALSE,F4)</f>
        <v>8.0371076164876349</v>
      </c>
      <c r="L4">
        <f t="shared" si="0"/>
        <v>1.4544637378385517E-2</v>
      </c>
      <c r="M4">
        <f t="shared" ref="M4:M44" si="1">H4-$C$16</f>
        <v>0.10338837922470745</v>
      </c>
      <c r="N4">
        <f t="shared" ref="N4:N44" si="2">I4-$C$15</f>
        <v>5.8018200894593974E-3</v>
      </c>
      <c r="O4">
        <f t="shared" ref="O4:O44" si="3">J4-$C$16</f>
        <v>9.448595952044414E-2</v>
      </c>
    </row>
    <row r="5" spans="2:15" x14ac:dyDescent="0.25">
      <c r="B5" t="s">
        <v>8</v>
      </c>
      <c r="C5" s="3">
        <v>0.2</v>
      </c>
      <c r="F5">
        <v>150</v>
      </c>
      <c r="G5">
        <f>_xll.acq_options_binomial_american_price($C$2,$C$3,$C$4,$C$6,$C$7,$C$5,TRUE,F5)</f>
        <v>26.82903916769952</v>
      </c>
      <c r="H5">
        <f>_xll.acq_options_binomial_american_price($C$2,$C$3,$C$4,$C$6,$C$7,$C$5,FALSE,F5)</f>
        <v>8.0530873389497568</v>
      </c>
      <c r="I5">
        <f>_xll.acq_options_trinomial_american_price($C$2,$C$3,$C$4,$C$6,$C$7,$C$5,TRUE,F5)</f>
        <v>26.809471066042498</v>
      </c>
      <c r="J5">
        <f>_xll.acq_options_trinomial_american_price($C$2,$C$3,$C$4,$C$6,$C$7,$C$5,FALSE,F5)</f>
        <v>8.0331777616724089</v>
      </c>
      <c r="L5">
        <f t="shared" si="0"/>
        <v>2.0517070162625828E-2</v>
      </c>
      <c r="M5">
        <f t="shared" si="1"/>
        <v>0.11046568198256601</v>
      </c>
      <c r="N5">
        <f t="shared" si="2"/>
        <v>9.4896850560388657E-4</v>
      </c>
      <c r="O5">
        <f t="shared" si="3"/>
        <v>9.0556104705218132E-2</v>
      </c>
    </row>
    <row r="6" spans="2:15" x14ac:dyDescent="0.25">
      <c r="B6" t="s">
        <v>7</v>
      </c>
      <c r="C6" s="5">
        <v>0.03</v>
      </c>
      <c r="F6">
        <v>200</v>
      </c>
      <c r="G6">
        <f>_xll.acq_options_binomial_american_price($C$2,$C$3,$C$4,$C$6,$C$7,$C$5,TRUE,F6)</f>
        <v>26.814323917625373</v>
      </c>
      <c r="H6">
        <f>_xll.acq_options_binomial_american_price($C$2,$C$3,$C$4,$C$6,$C$7,$C$5,FALSE,F6)</f>
        <v>8.0435383379465648</v>
      </c>
      <c r="I6">
        <f>_xll.acq_options_trinomial_american_price($C$2,$C$3,$C$4,$C$6,$C$7,$C$5,TRUE,F6)</f>
        <v>26.816271735945755</v>
      </c>
      <c r="J6">
        <f>_xll.acq_options_trinomial_american_price($C$2,$C$3,$C$4,$C$6,$C$7,$C$5,FALSE,F6)</f>
        <v>8.0393693725491637</v>
      </c>
      <c r="L6">
        <f t="shared" si="0"/>
        <v>5.8018200884788484E-3</v>
      </c>
      <c r="M6">
        <f t="shared" si="1"/>
        <v>0.10091668097937401</v>
      </c>
      <c r="N6">
        <f t="shared" si="2"/>
        <v>7.7496384088604486E-3</v>
      </c>
      <c r="O6">
        <f t="shared" si="3"/>
        <v>9.6747715581972926E-2</v>
      </c>
    </row>
    <row r="7" spans="2:15" x14ac:dyDescent="0.25">
      <c r="B7" t="s">
        <v>6</v>
      </c>
      <c r="C7" s="4">
        <v>0</v>
      </c>
      <c r="F7">
        <v>250</v>
      </c>
      <c r="G7">
        <f>_xll.acq_options_binomial_american_price($C$2,$C$3,$C$4,$C$6,$C$7,$C$5,TRUE,F7)</f>
        <v>26.796189386003398</v>
      </c>
      <c r="H7">
        <f>_xll.acq_options_binomial_american_price($C$2,$C$3,$C$4,$C$6,$C$7,$C$5,FALSE,F7)</f>
        <v>8.0303535617191919</v>
      </c>
      <c r="I7">
        <f>_xll.acq_options_trinomial_american_price($C$2,$C$3,$C$4,$C$6,$C$7,$C$5,TRUE,F7)</f>
        <v>26.80981060041843</v>
      </c>
      <c r="J7">
        <f>_xll.acq_options_trinomial_american_price($C$2,$C$3,$C$4,$C$6,$C$7,$C$5,FALSE,F7)</f>
        <v>8.0357182406462861</v>
      </c>
      <c r="L7">
        <f t="shared" si="0"/>
        <v>-1.233271153349591E-2</v>
      </c>
      <c r="M7">
        <f t="shared" si="1"/>
        <v>8.77319047520011E-2</v>
      </c>
      <c r="N7">
        <f t="shared" si="2"/>
        <v>1.2885028815361466E-3</v>
      </c>
      <c r="O7">
        <f t="shared" si="3"/>
        <v>9.3096583679095346E-2</v>
      </c>
    </row>
    <row r="8" spans="2:15" x14ac:dyDescent="0.25">
      <c r="B8" t="s">
        <v>5</v>
      </c>
      <c r="C8" s="3" t="b">
        <v>1</v>
      </c>
      <c r="F8">
        <v>300</v>
      </c>
      <c r="G8">
        <f>_xll.acq_options_binomial_american_price($C$2,$C$3,$C$4,$C$6,$C$7,$C$5,TRUE,F8)</f>
        <v>26.809471066043066</v>
      </c>
      <c r="H8">
        <f>_xll.acq_options_binomial_american_price($C$2,$C$3,$C$4,$C$6,$C$7,$C$5,FALSE,F8)</f>
        <v>8.0369387144269684</v>
      </c>
      <c r="I8">
        <f>_xll.acq_options_trinomial_american_price($C$2,$C$3,$C$4,$C$6,$C$7,$C$5,TRUE,F8)</f>
        <v>26.80580116277487</v>
      </c>
      <c r="J8">
        <f>_xll.acq_options_trinomial_american_price($C$2,$C$3,$C$4,$C$6,$C$7,$C$5,FALSE,F8)</f>
        <v>8.0325717617886525</v>
      </c>
      <c r="L8">
        <f t="shared" si="0"/>
        <v>9.4896850617232076E-4</v>
      </c>
      <c r="M8">
        <f t="shared" si="1"/>
        <v>9.4317057459777587E-2</v>
      </c>
      <c r="N8">
        <f t="shared" si="2"/>
        <v>-2.7209347620242852E-3</v>
      </c>
      <c r="O8">
        <f t="shared" si="3"/>
        <v>8.9950104821461707E-2</v>
      </c>
    </row>
    <row r="9" spans="2:15" x14ac:dyDescent="0.25">
      <c r="B9" t="s">
        <v>4</v>
      </c>
      <c r="C9" s="2">
        <f>C6-C7</f>
        <v>0.03</v>
      </c>
      <c r="F9">
        <v>350</v>
      </c>
      <c r="G9">
        <f>_xll.acq_options_binomial_american_price($C$2,$C$3,$C$4,$C$6,$C$7,$C$5,TRUE,F9)</f>
        <v>26.815591229761601</v>
      </c>
      <c r="H9">
        <f>_xll.acq_options_binomial_american_price($C$2,$C$3,$C$4,$C$6,$C$7,$C$5,FALSE,F9)</f>
        <v>8.0414533247040296</v>
      </c>
      <c r="I9">
        <f>_xll.acq_options_trinomial_american_price($C$2,$C$3,$C$4,$C$6,$C$7,$C$5,TRUE,F9)</f>
        <v>26.811736634357615</v>
      </c>
      <c r="J9">
        <f>_xll.acq_options_trinomial_american_price($C$2,$C$3,$C$4,$C$6,$C$7,$C$5,FALSE,F9)</f>
        <v>8.0368107464050276</v>
      </c>
      <c r="L9">
        <f t="shared" si="0"/>
        <v>7.0691322247071753E-3</v>
      </c>
      <c r="M9">
        <f t="shared" si="1"/>
        <v>9.8831667736838824E-2</v>
      </c>
      <c r="N9">
        <f t="shared" si="2"/>
        <v>3.2145368207210367E-3</v>
      </c>
      <c r="O9">
        <f t="shared" si="3"/>
        <v>9.418908943783677E-2</v>
      </c>
    </row>
    <row r="10" spans="2:15" x14ac:dyDescent="0.25">
      <c r="F10">
        <v>400</v>
      </c>
      <c r="G10">
        <f>_xll.acq_options_binomial_american_price($C$2,$C$3,$C$4,$C$6,$C$7,$C$5,TRUE,F10)</f>
        <v>26.816271735948504</v>
      </c>
      <c r="H10">
        <f>_xll.acq_options_binomial_american_price($C$2,$C$3,$C$4,$C$6,$C$7,$C$5,FALSE,F10)</f>
        <v>8.0422880024378021</v>
      </c>
      <c r="I10">
        <f>_xll.acq_options_trinomial_american_price($C$2,$C$3,$C$4,$C$6,$C$7,$C$5,TRUE,F10)</f>
        <v>26.812318488491851</v>
      </c>
      <c r="J10">
        <f>_xll.acq_options_trinomial_american_price($C$2,$C$3,$C$4,$C$6,$C$7,$C$5,FALSE,F10)</f>
        <v>8.0376177637174067</v>
      </c>
      <c r="L10">
        <f t="shared" si="0"/>
        <v>7.749638411610249E-3</v>
      </c>
      <c r="M10">
        <f t="shared" si="1"/>
        <v>9.9666345470611262E-2</v>
      </c>
      <c r="N10">
        <f t="shared" si="2"/>
        <v>3.7963909549567632E-3</v>
      </c>
      <c r="O10">
        <f t="shared" si="3"/>
        <v>9.4996106750215858E-2</v>
      </c>
    </row>
    <row r="11" spans="2:15" x14ac:dyDescent="0.25">
      <c r="B11" t="s">
        <v>24</v>
      </c>
      <c r="C11" s="9">
        <f>C4*(C6-C7)^2/(C5*C5)</f>
        <v>6.7499999999999991E-2</v>
      </c>
      <c r="F11">
        <v>450</v>
      </c>
      <c r="G11">
        <f>_xll.acq_options_binomial_american_price($C$2,$C$3,$C$4,$C$6,$C$7,$C$5,TRUE,F11)</f>
        <v>26.813909011932108</v>
      </c>
      <c r="H11">
        <f>_xll.acq_options_binomial_american_price($C$2,$C$3,$C$4,$C$6,$C$7,$C$5,FALSE,F11)</f>
        <v>8.0409053576127167</v>
      </c>
      <c r="I11">
        <f>_xll.acq_options_trinomial_american_price($C$2,$C$3,$C$4,$C$6,$C$7,$C$5,TRUE,F11)</f>
        <v>26.809908610663129</v>
      </c>
      <c r="J11">
        <f>_xll.acq_options_trinomial_american_price($C$2,$C$3,$C$4,$C$6,$C$7,$C$5,FALSE,F11)</f>
        <v>8.0362159944666995</v>
      </c>
      <c r="L11">
        <f t="shared" si="0"/>
        <v>5.386914395213438E-3</v>
      </c>
      <c r="M11">
        <f t="shared" si="1"/>
        <v>9.828370064552594E-2</v>
      </c>
      <c r="N11">
        <f t="shared" si="2"/>
        <v>1.386513126234945E-3</v>
      </c>
      <c r="O11">
        <f t="shared" si="3"/>
        <v>9.359433749950874E-2</v>
      </c>
    </row>
    <row r="12" spans="2:15" x14ac:dyDescent="0.25">
      <c r="F12">
        <v>500</v>
      </c>
      <c r="G12">
        <f>_xll.acq_options_binomial_american_price($C$2,$C$3,$C$4,$C$6,$C$7,$C$5,TRUE,F12)</f>
        <v>26.809810600415812</v>
      </c>
      <c r="H12">
        <f>_xll.acq_options_binomial_american_price($C$2,$C$3,$C$4,$C$6,$C$7,$C$5,FALSE,F12)</f>
        <v>8.0381630671146649</v>
      </c>
      <c r="I12">
        <f>_xll.acq_options_trinomial_american_price($C$2,$C$3,$C$4,$C$6,$C$7,$C$5,TRUE,F12)</f>
        <v>26.80579509501106</v>
      </c>
      <c r="J12">
        <f>_xll.acq_options_trinomial_american_price($C$2,$C$3,$C$4,$C$6,$C$7,$C$5,FALSE,F12)</f>
        <v>8.0335299474405488</v>
      </c>
      <c r="L12">
        <f t="shared" si="0"/>
        <v>1.2885028789177966E-3</v>
      </c>
      <c r="M12">
        <f t="shared" si="1"/>
        <v>9.5541410147474082E-2</v>
      </c>
      <c r="N12">
        <f t="shared" si="2"/>
        <v>-2.7270025258339103E-3</v>
      </c>
      <c r="O12">
        <f t="shared" si="3"/>
        <v>9.0908290473358022E-2</v>
      </c>
    </row>
    <row r="13" spans="2:15" x14ac:dyDescent="0.25">
      <c r="F13">
        <v>550</v>
      </c>
      <c r="G13">
        <f>_xll.acq_options_binomial_american_price($C$2,$C$3,$C$4,$C$6,$C$7,$C$5,TRUE,F13)</f>
        <v>26.80472710791468</v>
      </c>
      <c r="H13">
        <f>_xll.acq_options_binomial_american_price($C$2,$C$3,$C$4,$C$6,$C$7,$C$5,FALSE,F13)</f>
        <v>8.0346229621511487</v>
      </c>
      <c r="I13">
        <f>_xll.acq_options_trinomial_american_price($C$2,$C$3,$C$4,$C$6,$C$7,$C$5,TRUE,F13)</f>
        <v>26.808645868264399</v>
      </c>
      <c r="J13">
        <f>_xll.acq_options_trinomial_american_price($C$2,$C$3,$C$4,$C$6,$C$7,$C$5,FALSE,F13)</f>
        <v>8.0351291748091551</v>
      </c>
      <c r="L13">
        <f t="shared" si="0"/>
        <v>-3.794989622214473E-3</v>
      </c>
      <c r="M13">
        <f t="shared" si="1"/>
        <v>9.2001305183957882E-2</v>
      </c>
      <c r="N13">
        <f t="shared" si="2"/>
        <v>1.2377072750524576E-4</v>
      </c>
      <c r="O13">
        <f t="shared" si="3"/>
        <v>9.2507517841964315E-2</v>
      </c>
    </row>
    <row r="14" spans="2:15" x14ac:dyDescent="0.25">
      <c r="B14" t="s">
        <v>19</v>
      </c>
      <c r="F14">
        <v>600</v>
      </c>
      <c r="G14">
        <f>_xll.acq_options_binomial_american_price($C$2,$C$3,$C$4,$C$6,$C$7,$C$5,TRUE,F14)</f>
        <v>26.805801162769605</v>
      </c>
      <c r="H14">
        <f>_xll.acq_options_binomial_american_price($C$2,$C$3,$C$4,$C$6,$C$7,$C$5,FALSE,F14)</f>
        <v>8.0344397100176863</v>
      </c>
      <c r="I14">
        <f>_xll.acq_options_trinomial_american_price($C$2,$C$3,$C$4,$C$6,$C$7,$C$5,TRUE,F14)</f>
        <v>26.810602722703571</v>
      </c>
      <c r="J14">
        <f>_xll.acq_options_trinomial_american_price($C$2,$C$3,$C$4,$C$6,$C$7,$C$5,FALSE,F14)</f>
        <v>8.0365852066850749</v>
      </c>
      <c r="L14">
        <f t="shared" si="0"/>
        <v>-2.7209347672894069E-3</v>
      </c>
      <c r="M14">
        <f t="shared" si="1"/>
        <v>9.1818053050495507E-2</v>
      </c>
      <c r="N14">
        <f t="shared" si="2"/>
        <v>2.0806251666769526E-3</v>
      </c>
      <c r="O14">
        <f t="shared" si="3"/>
        <v>9.3963549717884121E-2</v>
      </c>
    </row>
    <row r="15" spans="2:15" x14ac:dyDescent="0.25">
      <c r="B15" t="s">
        <v>17</v>
      </c>
      <c r="C15">
        <f>_xll.acq_options_bjerksund_price($C$2,$C$3,$C$4,$C$6,$C$7,$C$5,TRUE)</f>
        <v>26.808522097536894</v>
      </c>
      <c r="F15">
        <v>650</v>
      </c>
      <c r="G15">
        <f>_xll.acq_options_binomial_american_price($C$2,$C$3,$C$4,$C$6,$C$7,$C$5,TRUE,F15)</f>
        <v>26.809652647004306</v>
      </c>
      <c r="H15">
        <f>_xll.acq_options_binomial_american_price($C$2,$C$3,$C$4,$C$6,$C$7,$C$5,FALSE,F15)</f>
        <v>8.0369563928178778</v>
      </c>
      <c r="I15">
        <f>_xll.acq_options_trinomial_american_price($C$2,$C$3,$C$4,$C$6,$C$7,$C$5,TRUE,F15)</f>
        <v>26.81089364132179</v>
      </c>
      <c r="J15">
        <f>_xll.acq_options_trinomial_american_price($C$2,$C$3,$C$4,$C$6,$C$7,$C$5,FALSE,F15)</f>
        <v>8.0369226312141553</v>
      </c>
      <c r="L15">
        <f t="shared" si="0"/>
        <v>1.1305494674118677E-3</v>
      </c>
      <c r="M15">
        <f t="shared" si="1"/>
        <v>9.4334735850686968E-2</v>
      </c>
      <c r="N15">
        <f t="shared" si="2"/>
        <v>2.3715437848963461E-3</v>
      </c>
      <c r="O15">
        <f t="shared" si="3"/>
        <v>9.4300974246964486E-2</v>
      </c>
    </row>
    <row r="16" spans="2:15" x14ac:dyDescent="0.25">
      <c r="B16" t="s">
        <v>18</v>
      </c>
      <c r="C16">
        <f>_xll.acq_options_bjerksund_price($C$2,$C$3,$C$4,$C$6,$C$7,$C$5,FALSE)</f>
        <v>7.9426216569671908</v>
      </c>
      <c r="F16">
        <v>700</v>
      </c>
      <c r="G16">
        <f>_xll.acq_options_binomial_american_price($C$2,$C$3,$C$4,$C$6,$C$7,$C$5,TRUE,F16)</f>
        <v>26.811736634352428</v>
      </c>
      <c r="H16">
        <f>_xll.acq_options_binomial_american_price($C$2,$C$3,$C$4,$C$6,$C$7,$C$5,FALSE,F16)</f>
        <v>8.0384312588593509</v>
      </c>
      <c r="I16">
        <f>_xll.acq_options_trinomial_american_price($C$2,$C$3,$C$4,$C$6,$C$7,$C$5,TRUE,F16)</f>
        <v>26.810007376529363</v>
      </c>
      <c r="J16">
        <f>_xll.acq_options_trinomial_american_price($C$2,$C$3,$C$4,$C$6,$C$7,$C$5,FALSE,F16)</f>
        <v>8.036440212677352</v>
      </c>
      <c r="L16">
        <f t="shared" si="0"/>
        <v>3.2145368155340748E-3</v>
      </c>
      <c r="M16">
        <f t="shared" si="1"/>
        <v>9.5809601892160146E-2</v>
      </c>
      <c r="N16">
        <f t="shared" si="2"/>
        <v>1.4852789924688636E-3</v>
      </c>
      <c r="O16">
        <f t="shared" si="3"/>
        <v>9.3818555710161178E-2</v>
      </c>
    </row>
    <row r="17" spans="2:15" x14ac:dyDescent="0.25">
      <c r="F17">
        <v>750</v>
      </c>
      <c r="G17">
        <f>_xll.acq_options_binomial_american_price($C$2,$C$3,$C$4,$C$6,$C$7,$C$5,TRUE,F17)</f>
        <v>26.812514774409689</v>
      </c>
      <c r="H17">
        <f>_xll.acq_options_binomial_american_price($C$2,$C$3,$C$4,$C$6,$C$7,$C$5,FALSE,F17)</f>
        <v>8.039089106104349</v>
      </c>
      <c r="I17">
        <f>_xll.acq_options_trinomial_american_price($C$2,$C$3,$C$4,$C$6,$C$7,$C$5,TRUE,F17)</f>
        <v>26.808282729133403</v>
      </c>
      <c r="J17">
        <f>_xll.acq_options_trinomial_american_price($C$2,$C$3,$C$4,$C$6,$C$7,$C$5,FALSE,F17)</f>
        <v>8.0353515773674467</v>
      </c>
      <c r="L17">
        <f t="shared" si="0"/>
        <v>3.9926768727944761E-3</v>
      </c>
      <c r="M17">
        <f t="shared" si="1"/>
        <v>9.6467449137158212E-2</v>
      </c>
      <c r="N17">
        <f t="shared" si="2"/>
        <v>-2.3936840349136901E-4</v>
      </c>
      <c r="O17">
        <f t="shared" si="3"/>
        <v>9.272992040025585E-2</v>
      </c>
    </row>
    <row r="18" spans="2:15" x14ac:dyDescent="0.25">
      <c r="B18" t="s">
        <v>34</v>
      </c>
      <c r="F18">
        <v>800</v>
      </c>
      <c r="G18">
        <f>_xll.acq_options_binomial_american_price($C$2,$C$3,$C$4,$C$6,$C$7,$C$5,TRUE,F18)</f>
        <v>26.812318488496246</v>
      </c>
      <c r="H18">
        <f>_xll.acq_options_binomial_american_price($C$2,$C$3,$C$4,$C$6,$C$7,$C$5,FALSE,F18)</f>
        <v>8.0390445286353867</v>
      </c>
      <c r="I18">
        <f>_xll.acq_options_trinomial_american_price($C$2,$C$3,$C$4,$C$6,$C$7,$C$5,TRUE,F18)</f>
        <v>26.806733958642305</v>
      </c>
      <c r="J18">
        <f>_xll.acq_options_trinomial_american_price($C$2,$C$3,$C$4,$C$6,$C$7,$C$5,FALSE,F18)</f>
        <v>8.0342117996618505</v>
      </c>
      <c r="L18">
        <f t="shared" si="0"/>
        <v>3.79639095935147E-3</v>
      </c>
      <c r="M18">
        <f t="shared" si="1"/>
        <v>9.6422871668195853E-2</v>
      </c>
      <c r="N18">
        <f t="shared" si="2"/>
        <v>-1.7881388945895083E-3</v>
      </c>
      <c r="O18">
        <f t="shared" si="3"/>
        <v>9.1590142694659704E-2</v>
      </c>
    </row>
    <row r="19" spans="2:15" x14ac:dyDescent="0.25">
      <c r="B19" t="s">
        <v>17</v>
      </c>
      <c r="C19">
        <f>_xll.acq_options_blackscholes_price($C$2,$C$3,$C$4,$C$6,$C$7,$C$5,TRUE)</f>
        <v>26.808522097536894</v>
      </c>
      <c r="F19">
        <v>850</v>
      </c>
      <c r="G19">
        <f>_xll.acq_options_binomial_american_price($C$2,$C$3,$C$4,$C$6,$C$7,$C$5,TRUE,F19)</f>
        <v>26.811389908755729</v>
      </c>
      <c r="H19">
        <f>_xll.acq_options_binomial_american_price($C$2,$C$3,$C$4,$C$6,$C$7,$C$5,FALSE,F19)</f>
        <v>8.038488732604117</v>
      </c>
      <c r="I19">
        <f>_xll.acq_options_trinomial_american_price($C$2,$C$3,$C$4,$C$6,$C$7,$C$5,TRUE,F19)</f>
        <v>26.808735121953852</v>
      </c>
      <c r="J19">
        <f>_xll.acq_options_trinomial_american_price($C$2,$C$3,$C$4,$C$6,$C$7,$C$5,FALSE,F19)</f>
        <v>8.0354827604995247</v>
      </c>
      <c r="L19">
        <f t="shared" si="0"/>
        <v>2.867811218834504E-3</v>
      </c>
      <c r="M19">
        <f t="shared" si="1"/>
        <v>9.5867075636926202E-2</v>
      </c>
      <c r="N19">
        <f t="shared" si="2"/>
        <v>2.1302441695780772E-4</v>
      </c>
      <c r="O19">
        <f t="shared" si="3"/>
        <v>9.28611035323339E-2</v>
      </c>
    </row>
    <row r="20" spans="2:15" x14ac:dyDescent="0.25">
      <c r="B20" t="s">
        <v>18</v>
      </c>
      <c r="C20">
        <f>_xll.acq_options_blackscholes_price($C$2,$C$3,$C$4,$C$6,$C$7,$C$5,FALSE)</f>
        <v>7.3409524773719959</v>
      </c>
      <c r="F20">
        <v>900</v>
      </c>
      <c r="G20">
        <f>_xll.acq_options_binomial_american_price($C$2,$C$3,$C$4,$C$6,$C$7,$C$5,TRUE,F20)</f>
        <v>26.809908610667129</v>
      </c>
      <c r="H20">
        <f>_xll.acq_options_binomial_american_price($C$2,$C$3,$C$4,$C$6,$C$7,$C$5,FALSE,F20)</f>
        <v>8.0375319149899624</v>
      </c>
      <c r="I20">
        <f>_xll.acq_options_trinomial_american_price($C$2,$C$3,$C$4,$C$6,$C$7,$C$5,TRUE,F20)</f>
        <v>26.809805949594612</v>
      </c>
      <c r="J20">
        <f>_xll.acq_options_trinomial_american_price($C$2,$C$3,$C$4,$C$6,$C$7,$C$5,FALSE,F20)</f>
        <v>8.0362562822482229</v>
      </c>
      <c r="L20">
        <f t="shared" si="0"/>
        <v>1.3865131302353007E-3</v>
      </c>
      <c r="M20">
        <f t="shared" si="1"/>
        <v>9.4910258022771643E-2</v>
      </c>
      <c r="N20">
        <f t="shared" si="2"/>
        <v>1.2838520577176382E-3</v>
      </c>
      <c r="O20">
        <f t="shared" si="3"/>
        <v>9.3634625281032058E-2</v>
      </c>
    </row>
    <row r="21" spans="2:15" x14ac:dyDescent="0.25">
      <c r="F21">
        <v>950</v>
      </c>
      <c r="G21">
        <f>_xll.acq_options_binomial_american_price($C$2,$C$3,$C$4,$C$6,$C$7,$C$5,TRUE,F21)</f>
        <v>26.808009507815704</v>
      </c>
      <c r="H21">
        <f>_xll.acq_options_binomial_american_price($C$2,$C$3,$C$4,$C$6,$C$7,$C$5,FALSE,F21)</f>
        <v>8.0362430197325398</v>
      </c>
      <c r="I21">
        <f>_xll.acq_options_trinomial_american_price($C$2,$C$3,$C$4,$C$6,$C$7,$C$5,TRUE,F21)</f>
        <v>26.810143388861512</v>
      </c>
      <c r="J21">
        <f>_xll.acq_options_trinomial_american_price($C$2,$C$3,$C$4,$C$6,$C$7,$C$5,FALSE,F21)</f>
        <v>8.0365454468479669</v>
      </c>
      <c r="L21">
        <f t="shared" si="0"/>
        <v>-5.1258972118972679E-4</v>
      </c>
      <c r="M21">
        <f t="shared" si="1"/>
        <v>9.3621362765349048E-2</v>
      </c>
      <c r="N21">
        <f t="shared" si="2"/>
        <v>1.6212913246178573E-3</v>
      </c>
      <c r="O21">
        <f t="shared" si="3"/>
        <v>9.3923789880776098E-2</v>
      </c>
    </row>
    <row r="22" spans="2:15" x14ac:dyDescent="0.25">
      <c r="F22">
        <v>1000</v>
      </c>
      <c r="G22">
        <f>_xll.acq_options_binomial_american_price($C$2,$C$3,$C$4,$C$6,$C$7,$C$5,TRUE,F22)</f>
        <v>26.805795095013696</v>
      </c>
      <c r="H22">
        <f>_xll.acq_options_binomial_american_price($C$2,$C$3,$C$4,$C$6,$C$7,$C$5,FALSE,F22)</f>
        <v>8.0347051443529196</v>
      </c>
      <c r="I22">
        <f>_xll.acq_options_trinomial_american_price($C$2,$C$3,$C$4,$C$6,$C$7,$C$5,TRUE,F22)</f>
        <v>26.809899475400925</v>
      </c>
      <c r="J22">
        <f>_xll.acq_options_trinomial_american_price($C$2,$C$3,$C$4,$C$6,$C$7,$C$5,FALSE,F22)</f>
        <v>8.036451129312443</v>
      </c>
      <c r="L22">
        <f t="shared" si="0"/>
        <v>-2.7270025231977968E-3</v>
      </c>
      <c r="M22">
        <f t="shared" si="1"/>
        <v>9.2083487385728802E-2</v>
      </c>
      <c r="N22">
        <f t="shared" si="2"/>
        <v>1.3773778640313594E-3</v>
      </c>
      <c r="O22">
        <f t="shared" si="3"/>
        <v>9.3829472345252185E-2</v>
      </c>
    </row>
    <row r="23" spans="2:15" x14ac:dyDescent="0.25">
      <c r="F23">
        <v>1050</v>
      </c>
      <c r="G23">
        <f>_xll.acq_options_binomial_american_price($C$2,$C$3,$C$4,$C$6,$C$7,$C$5,TRUE,F23)</f>
        <v>26.806829538070815</v>
      </c>
      <c r="H23">
        <f>_xll.acq_options_binomial_american_price($C$2,$C$3,$C$4,$C$6,$C$7,$C$5,FALSE,F23)</f>
        <v>8.0350050996219746</v>
      </c>
      <c r="I23">
        <f>_xll.acq_options_trinomial_american_price($C$2,$C$3,$C$4,$C$6,$C$7,$C$5,TRUE,F23)</f>
        <v>26.809192826290683</v>
      </c>
      <c r="J23">
        <f>_xll.acq_options_trinomial_american_price($C$2,$C$3,$C$4,$C$6,$C$7,$C$5,FALSE,F23)</f>
        <v>8.0360271042951936</v>
      </c>
      <c r="L23">
        <f t="shared" si="0"/>
        <v>-1.6925594660790466E-3</v>
      </c>
      <c r="M23">
        <f t="shared" si="1"/>
        <v>9.2383442654783821E-2</v>
      </c>
      <c r="N23">
        <f t="shared" si="2"/>
        <v>6.7072875378926256E-4</v>
      </c>
      <c r="O23">
        <f t="shared" si="3"/>
        <v>9.3405447328002822E-2</v>
      </c>
    </row>
    <row r="24" spans="2:15" x14ac:dyDescent="0.25">
      <c r="F24">
        <v>1100</v>
      </c>
      <c r="G24">
        <f>_xll.acq_options_binomial_american_price($C$2,$C$3,$C$4,$C$6,$C$7,$C$5,TRUE,F24)</f>
        <v>26.80864586826975</v>
      </c>
      <c r="H24">
        <f>_xll.acq_options_binomial_american_price($C$2,$C$3,$C$4,$C$6,$C$7,$C$5,FALSE,F24)</f>
        <v>8.0361573453361252</v>
      </c>
      <c r="I24">
        <f>_xll.acq_options_trinomial_american_price($C$2,$C$3,$C$4,$C$6,$C$7,$C$5,TRUE,F24)</f>
        <v>26.808116859006326</v>
      </c>
      <c r="J24">
        <f>_xll.acq_options_trinomial_american_price($C$2,$C$3,$C$4,$C$6,$C$7,$C$5,FALSE,F24)</f>
        <v>8.0353323635503386</v>
      </c>
      <c r="L24">
        <f t="shared" si="0"/>
        <v>1.2377073285563256E-4</v>
      </c>
      <c r="M24">
        <f t="shared" si="1"/>
        <v>9.3535688368934444E-2</v>
      </c>
      <c r="N24">
        <f t="shared" si="2"/>
        <v>-4.0523853056839698E-4</v>
      </c>
      <c r="O24">
        <f t="shared" si="3"/>
        <v>9.2710706583147839E-2</v>
      </c>
    </row>
    <row r="25" spans="2:15" x14ac:dyDescent="0.25">
      <c r="F25">
        <v>1150</v>
      </c>
      <c r="G25">
        <f>_xll.acq_options_binomial_american_price($C$2,$C$3,$C$4,$C$6,$C$7,$C$5,TRUE,F25)</f>
        <v>26.809870903996416</v>
      </c>
      <c r="H25">
        <f>_xll.acq_options_binomial_american_price($C$2,$C$3,$C$4,$C$6,$C$7,$C$5,FALSE,F25)</f>
        <v>8.0369889579115643</v>
      </c>
      <c r="I25">
        <f>_xll.acq_options_trinomial_american_price($C$2,$C$3,$C$4,$C$6,$C$7,$C$5,TRUE,F25)</f>
        <v>26.807272936581413</v>
      </c>
      <c r="J25">
        <f>_xll.acq_options_trinomial_american_price($C$2,$C$3,$C$4,$C$6,$C$7,$C$5,FALSE,F25)</f>
        <v>8.0347027678344123</v>
      </c>
      <c r="L25">
        <f t="shared" si="0"/>
        <v>1.3488064595215121E-3</v>
      </c>
      <c r="M25">
        <f t="shared" si="1"/>
        <v>9.4367300944373511E-2</v>
      </c>
      <c r="N25">
        <f t="shared" si="2"/>
        <v>-1.2491609554814431E-3</v>
      </c>
      <c r="O25">
        <f t="shared" si="3"/>
        <v>9.2081110867221483E-2</v>
      </c>
    </row>
    <row r="26" spans="2:15" x14ac:dyDescent="0.25">
      <c r="F26">
        <v>1200</v>
      </c>
      <c r="G26">
        <f>_xll.acq_options_binomial_american_price($C$2,$C$3,$C$4,$C$6,$C$7,$C$5,TRUE,F26)</f>
        <v>26.81060272271322</v>
      </c>
      <c r="H26">
        <f>_xll.acq_options_binomial_american_price($C$2,$C$3,$C$4,$C$6,$C$7,$C$5,FALSE,F26)</f>
        <v>8.0375231659847124</v>
      </c>
      <c r="I26">
        <f>_xll.acq_options_trinomial_american_price($C$2,$C$3,$C$4,$C$6,$C$7,$C$5,TRUE,F26)</f>
        <v>26.808487486923667</v>
      </c>
      <c r="J26">
        <f>_xll.acq_options_trinomial_american_price($C$2,$C$3,$C$4,$C$6,$C$7,$C$5,FALSE,F26)</f>
        <v>8.0354613248802842</v>
      </c>
      <c r="L26">
        <f t="shared" si="0"/>
        <v>2.080625176326123E-3</v>
      </c>
      <c r="M26">
        <f t="shared" si="1"/>
        <v>9.490150901752159E-2</v>
      </c>
      <c r="N26">
        <f t="shared" si="2"/>
        <v>-3.4610613226959686E-5</v>
      </c>
      <c r="O26">
        <f t="shared" si="3"/>
        <v>9.2839667913093393E-2</v>
      </c>
    </row>
    <row r="27" spans="2:15" x14ac:dyDescent="0.25">
      <c r="F27">
        <v>1250</v>
      </c>
      <c r="G27">
        <f>_xll.acq_options_binomial_american_price($C$2,$C$3,$C$4,$C$6,$C$7,$C$5,TRUE,F27)</f>
        <v>26.810921592499788</v>
      </c>
      <c r="H27">
        <f>_xll.acq_options_binomial_american_price($C$2,$C$3,$C$4,$C$6,$C$7,$C$5,FALSE,F27)</f>
        <v>8.0377747993184716</v>
      </c>
      <c r="I27">
        <f>_xll.acq_options_trinomial_american_price($C$2,$C$3,$C$4,$C$6,$C$7,$C$5,TRUE,F27)</f>
        <v>26.809245443246638</v>
      </c>
      <c r="J27">
        <f>_xll.acq_options_trinomial_american_price($C$2,$C$3,$C$4,$C$6,$C$7,$C$5,FALSE,F27)</f>
        <v>8.0359925110268655</v>
      </c>
      <c r="L27">
        <f t="shared" si="0"/>
        <v>2.3994949628942663E-3</v>
      </c>
      <c r="M27">
        <f t="shared" si="1"/>
        <v>9.5153142351280806E-2</v>
      </c>
      <c r="N27">
        <f t="shared" si="2"/>
        <v>7.2334570974419421E-4</v>
      </c>
      <c r="O27">
        <f t="shared" si="3"/>
        <v>9.3370854059674713E-2</v>
      </c>
    </row>
    <row r="28" spans="2:15" x14ac:dyDescent="0.25">
      <c r="F28">
        <v>1300</v>
      </c>
      <c r="G28">
        <f>_xll.acq_options_binomial_american_price($C$2,$C$3,$C$4,$C$6,$C$7,$C$5,TRUE,F28)</f>
        <v>26.810893641330651</v>
      </c>
      <c r="H28">
        <f>_xll.acq_options_binomial_american_price($C$2,$C$3,$C$4,$C$6,$C$7,$C$5,FALSE,F28)</f>
        <v>8.0378028775075432</v>
      </c>
      <c r="I28">
        <f>_xll.acq_options_trinomial_american_price($C$2,$C$3,$C$4,$C$6,$C$7,$C$5,TRUE,F28)</f>
        <v>26.809618104189962</v>
      </c>
      <c r="J28">
        <f>_xll.acq_options_trinomial_american_price($C$2,$C$3,$C$4,$C$6,$C$7,$C$5,FALSE,F28)</f>
        <v>8.0362711528061048</v>
      </c>
      <c r="L28">
        <f t="shared" si="0"/>
        <v>2.371543793756814E-3</v>
      </c>
      <c r="M28">
        <f t="shared" si="1"/>
        <v>9.5181220540352385E-2</v>
      </c>
      <c r="N28">
        <f t="shared" si="2"/>
        <v>1.0960066530678603E-3</v>
      </c>
      <c r="O28">
        <f t="shared" si="3"/>
        <v>9.3649495838914021E-2</v>
      </c>
    </row>
    <row r="29" spans="2:15" x14ac:dyDescent="0.25">
      <c r="F29">
        <v>1350</v>
      </c>
      <c r="G29">
        <f>_xll.acq_options_binomial_american_price($C$2,$C$3,$C$4,$C$6,$C$7,$C$5,TRUE,F29)</f>
        <v>26.810573677301573</v>
      </c>
      <c r="H29">
        <f>_xll.acq_options_binomial_american_price($C$2,$C$3,$C$4,$C$6,$C$7,$C$5,FALSE,F29)</f>
        <v>8.0376259433608652</v>
      </c>
      <c r="I29">
        <f>_xll.acq_options_trinomial_american_price($C$2,$C$3,$C$4,$C$6,$C$7,$C$5,TRUE,F29)</f>
        <v>26.809664684870441</v>
      </c>
      <c r="J29">
        <f>_xll.acq_options_trinomial_american_price($C$2,$C$3,$C$4,$C$6,$C$7,$C$5,FALSE,F29)</f>
        <v>8.0363411473014317</v>
      </c>
      <c r="L29">
        <f t="shared" si="0"/>
        <v>2.0515797646787348E-3</v>
      </c>
      <c r="M29">
        <f t="shared" si="1"/>
        <v>9.500428639367442E-2</v>
      </c>
      <c r="N29">
        <f t="shared" si="2"/>
        <v>1.142587333546885E-3</v>
      </c>
      <c r="O29">
        <f t="shared" si="3"/>
        <v>9.3719490334240874E-2</v>
      </c>
    </row>
    <row r="30" spans="2:15" x14ac:dyDescent="0.25">
      <c r="F30">
        <v>1400</v>
      </c>
      <c r="G30">
        <f>_xll.acq_options_binomial_american_price($C$2,$C$3,$C$4,$C$6,$C$7,$C$5,TRUE,F30)</f>
        <v>26.81000737653131</v>
      </c>
      <c r="H30">
        <f>_xll.acq_options_binomial_american_price($C$2,$C$3,$C$4,$C$6,$C$7,$C$5,FALSE,F30)</f>
        <v>8.0372700658009926</v>
      </c>
      <c r="I30">
        <f>_xll.acq_options_trinomial_american_price($C$2,$C$3,$C$4,$C$6,$C$7,$C$5,TRUE,F30)</f>
        <v>26.809434638888828</v>
      </c>
      <c r="J30">
        <f>_xll.acq_options_trinomial_american_price($C$2,$C$3,$C$4,$C$6,$C$7,$C$5,FALSE,F30)</f>
        <v>8.0362213625820509</v>
      </c>
      <c r="L30">
        <f t="shared" si="0"/>
        <v>1.4852789944157507E-3</v>
      </c>
      <c r="M30">
        <f t="shared" si="1"/>
        <v>9.4648408833801767E-2</v>
      </c>
      <c r="N30">
        <f t="shared" si="2"/>
        <v>9.1254135193352681E-4</v>
      </c>
      <c r="O30">
        <f t="shared" si="3"/>
        <v>9.3599705614860085E-2</v>
      </c>
    </row>
    <row r="31" spans="2:15" x14ac:dyDescent="0.25">
      <c r="F31">
        <v>1450</v>
      </c>
      <c r="G31">
        <f>_xll.acq_options_binomial_american_price($C$2,$C$3,$C$4,$C$6,$C$7,$C$5,TRUE,F31)</f>
        <v>26.809232996644496</v>
      </c>
      <c r="H31">
        <f>_xll.acq_options_binomial_american_price($C$2,$C$3,$C$4,$C$6,$C$7,$C$5,FALSE,F31)</f>
        <v>8.0367610855157849</v>
      </c>
      <c r="I31">
        <f>_xll.acq_options_trinomial_american_price($C$2,$C$3,$C$4,$C$6,$C$7,$C$5,TRUE,F31)</f>
        <v>26.808969479165405</v>
      </c>
      <c r="J31">
        <f>_xll.acq_options_trinomial_american_price($C$2,$C$3,$C$4,$C$6,$C$7,$C$5,FALSE,F31)</f>
        <v>8.035935557612742</v>
      </c>
      <c r="L31">
        <f t="shared" si="0"/>
        <v>7.1089910760235853E-4</v>
      </c>
      <c r="M31">
        <f t="shared" si="1"/>
        <v>9.413942854859414E-2</v>
      </c>
      <c r="N31">
        <f t="shared" si="2"/>
        <v>4.4738162851132302E-4</v>
      </c>
      <c r="O31">
        <f t="shared" si="3"/>
        <v>9.3313900645551229E-2</v>
      </c>
    </row>
    <row r="32" spans="2:15" x14ac:dyDescent="0.25">
      <c r="F32">
        <v>1500</v>
      </c>
      <c r="G32">
        <f>_xll.acq_options_binomial_american_price($C$2,$C$3,$C$4,$C$6,$C$7,$C$5,TRUE,F32)</f>
        <v>26.808282729134248</v>
      </c>
      <c r="H32">
        <f>_xll.acq_options_binomial_american_price($C$2,$C$3,$C$4,$C$6,$C$7,$C$5,FALSE,F32)</f>
        <v>8.0361196957694041</v>
      </c>
      <c r="I32">
        <f>_xll.acq_options_trinomial_american_price($C$2,$C$3,$C$4,$C$6,$C$7,$C$5,TRUE,F32)</f>
        <v>26.808304215845332</v>
      </c>
      <c r="J32">
        <f>_xll.acq_options_trinomial_american_price($C$2,$C$3,$C$4,$C$6,$C$7,$C$5,FALSE,F32)</f>
        <v>8.0355085998412399</v>
      </c>
      <c r="L32">
        <f t="shared" si="0"/>
        <v>-2.3936840264582315E-4</v>
      </c>
      <c r="M32">
        <f t="shared" si="1"/>
        <v>9.3498038802213301E-2</v>
      </c>
      <c r="N32">
        <f t="shared" si="2"/>
        <v>-2.1788169156167214E-4</v>
      </c>
      <c r="O32">
        <f t="shared" si="3"/>
        <v>9.2886942874049083E-2</v>
      </c>
    </row>
    <row r="33" spans="6:15" x14ac:dyDescent="0.25">
      <c r="F33">
        <v>1550</v>
      </c>
      <c r="G33">
        <f>_xll.acq_options_binomial_american_price($C$2,$C$3,$C$4,$C$6,$C$7,$C$5,TRUE,F33)</f>
        <v>26.807183775364109</v>
      </c>
      <c r="H33">
        <f>_xll.acq_options_binomial_american_price($C$2,$C$3,$C$4,$C$6,$C$7,$C$5,FALSE,F33)</f>
        <v>8.0353740686105475</v>
      </c>
      <c r="I33">
        <f>_xll.acq_options_trinomial_american_price($C$2,$C$3,$C$4,$C$6,$C$7,$C$5,TRUE,F33)</f>
        <v>26.807468502807581</v>
      </c>
      <c r="J33">
        <f>_xll.acq_options_trinomial_american_price($C$2,$C$3,$C$4,$C$6,$C$7,$C$5,FALSE,F33)</f>
        <v>8.0349561388267539</v>
      </c>
      <c r="L33">
        <f t="shared" si="0"/>
        <v>-1.3383221727849559E-3</v>
      </c>
      <c r="M33">
        <f t="shared" si="1"/>
        <v>9.275241164335668E-2</v>
      </c>
      <c r="N33">
        <f t="shared" si="2"/>
        <v>-1.053594729313545E-3</v>
      </c>
      <c r="O33">
        <f t="shared" si="3"/>
        <v>9.2334481859563056E-2</v>
      </c>
    </row>
    <row r="34" spans="6:15" x14ac:dyDescent="0.25">
      <c r="F34">
        <v>1600</v>
      </c>
      <c r="G34">
        <f>_xll.acq_options_binomial_american_price($C$2,$C$3,$C$4,$C$6,$C$7,$C$5,TRUE,F34)</f>
        <v>26.806733958633814</v>
      </c>
      <c r="H34">
        <f>_xll.acq_options_binomial_american_price($C$2,$C$3,$C$4,$C$6,$C$7,$C$5,FALSE,F34)</f>
        <v>8.0349170562617385</v>
      </c>
      <c r="I34">
        <f>_xll.acq_options_trinomial_american_price($C$2,$C$3,$C$4,$C$6,$C$7,$C$5,TRUE,F34)</f>
        <v>26.808204010865925</v>
      </c>
      <c r="J34">
        <f>_xll.acq_options_trinomial_american_price($C$2,$C$3,$C$4,$C$6,$C$7,$C$5,FALSE,F34)</f>
        <v>8.0353591670184059</v>
      </c>
      <c r="L34">
        <f t="shared" si="0"/>
        <v>-1.7881389030804939E-3</v>
      </c>
      <c r="M34">
        <f t="shared" si="1"/>
        <v>9.2295399294547664E-2</v>
      </c>
      <c r="N34">
        <f t="shared" si="2"/>
        <v>-3.1808667096910881E-4</v>
      </c>
      <c r="O34">
        <f t="shared" si="3"/>
        <v>9.2737510051215111E-2</v>
      </c>
    </row>
    <row r="35" spans="6:15" x14ac:dyDescent="0.25">
      <c r="F35">
        <v>1650</v>
      </c>
      <c r="G35">
        <f>_xll.acq_options_binomial_american_price($C$2,$C$3,$C$4,$C$6,$C$7,$C$5,TRUE,F35)</f>
        <v>26.807865300362756</v>
      </c>
      <c r="H35">
        <f>_xll.acq_options_binomial_american_price($C$2,$C$3,$C$4,$C$6,$C$7,$C$5,FALSE,F35)</f>
        <v>8.0355745108277592</v>
      </c>
      <c r="I35">
        <f>_xll.acq_options_trinomial_american_price($C$2,$C$3,$C$4,$C$6,$C$7,$C$5,TRUE,F35)</f>
        <v>26.808809215862887</v>
      </c>
      <c r="J35">
        <f>_xll.acq_options_trinomial_american_price($C$2,$C$3,$C$4,$C$6,$C$7,$C$5,FALSE,F35)</f>
        <v>8.0357699336541053</v>
      </c>
      <c r="L35">
        <f t="shared" si="0"/>
        <v>-6.5679717413757999E-4</v>
      </c>
      <c r="M35">
        <f t="shared" si="1"/>
        <v>9.2952853860568396E-2</v>
      </c>
      <c r="N35">
        <f t="shared" si="2"/>
        <v>2.8711832599270792E-4</v>
      </c>
      <c r="O35">
        <f t="shared" si="3"/>
        <v>9.31482766869145E-2</v>
      </c>
    </row>
    <row r="36" spans="6:15" x14ac:dyDescent="0.25">
      <c r="F36">
        <v>1700</v>
      </c>
      <c r="G36">
        <f>_xll.acq_options_binomial_american_price($C$2,$C$3,$C$4,$C$6,$C$7,$C$5,TRUE,F36)</f>
        <v>26.80873512194362</v>
      </c>
      <c r="H36">
        <f>_xll.acq_options_binomial_american_price($C$2,$C$3,$C$4,$C$6,$C$7,$C$5,FALSE,F36)</f>
        <v>8.0361367712496978</v>
      </c>
      <c r="I36">
        <f>_xll.acq_options_trinomial_american_price($C$2,$C$3,$C$4,$C$6,$C$7,$C$5,TRUE,F36)</f>
        <v>26.809188878744745</v>
      </c>
      <c r="J36">
        <f>_xll.acq_options_trinomial_american_price($C$2,$C$3,$C$4,$C$6,$C$7,$C$5,FALSE,F36)</f>
        <v>8.0360349109947951</v>
      </c>
      <c r="L36">
        <f t="shared" si="0"/>
        <v>2.1302440672599232E-4</v>
      </c>
      <c r="M36">
        <f t="shared" si="1"/>
        <v>9.3515114282507028E-2</v>
      </c>
      <c r="N36">
        <f t="shared" si="2"/>
        <v>6.6678120785113038E-4</v>
      </c>
      <c r="O36">
        <f t="shared" si="3"/>
        <v>9.3413254027604253E-2</v>
      </c>
    </row>
    <row r="37" spans="6:15" x14ac:dyDescent="0.25">
      <c r="F37">
        <v>1750</v>
      </c>
      <c r="G37">
        <f>_xll.acq_options_binomial_american_price($C$2,$C$3,$C$4,$C$6,$C$7,$C$5,TRUE,F37)</f>
        <v>26.809373302903715</v>
      </c>
      <c r="H37">
        <f>_xll.acq_options_binomial_american_price($C$2,$C$3,$C$4,$C$6,$C$7,$C$5,FALSE,F37)</f>
        <v>8.0365740760134088</v>
      </c>
      <c r="I37">
        <f>_xll.acq_options_trinomial_american_price($C$2,$C$3,$C$4,$C$6,$C$7,$C$5,TRUE,F37)</f>
        <v>26.809369678443993</v>
      </c>
      <c r="J37">
        <f>_xll.acq_options_trinomial_american_price($C$2,$C$3,$C$4,$C$6,$C$7,$C$5,FALSE,F37)</f>
        <v>8.0361772907097304</v>
      </c>
      <c r="L37">
        <f t="shared" si="0"/>
        <v>8.5120536682126158E-4</v>
      </c>
      <c r="M37">
        <f t="shared" si="1"/>
        <v>9.3952419046217983E-2</v>
      </c>
      <c r="N37">
        <f t="shared" si="2"/>
        <v>8.4758090709868839E-4</v>
      </c>
      <c r="O37">
        <f t="shared" si="3"/>
        <v>9.3555633742539612E-2</v>
      </c>
    </row>
    <row r="38" spans="6:15" x14ac:dyDescent="0.25">
      <c r="F38">
        <v>1800</v>
      </c>
      <c r="G38">
        <f>_xll.acq_options_binomial_american_price($C$2,$C$3,$C$4,$C$6,$C$7,$C$5,TRUE,F38)</f>
        <v>26.809805949584842</v>
      </c>
      <c r="H38">
        <f>_xll.acq_options_binomial_american_price($C$2,$C$3,$C$4,$C$6,$C$7,$C$5,FALSE,F38)</f>
        <v>8.036875088801688</v>
      </c>
      <c r="I38">
        <f>_xll.acq_options_trinomial_american_price($C$2,$C$3,$C$4,$C$6,$C$7,$C$5,TRUE,F38)</f>
        <v>26.80937487742947</v>
      </c>
      <c r="J38">
        <f>_xll.acq_options_trinomial_american_price($C$2,$C$3,$C$4,$C$6,$C$7,$C$5,FALSE,F38)</f>
        <v>8.0362028353276607</v>
      </c>
      <c r="L38">
        <f t="shared" si="0"/>
        <v>1.2838520479476756E-3</v>
      </c>
      <c r="M38">
        <f t="shared" si="1"/>
        <v>9.4253431834497192E-2</v>
      </c>
      <c r="N38">
        <f t="shared" si="2"/>
        <v>8.527798925754837E-4</v>
      </c>
      <c r="O38">
        <f t="shared" si="3"/>
        <v>9.3581178360469863E-2</v>
      </c>
    </row>
    <row r="39" spans="6:15" x14ac:dyDescent="0.25">
      <c r="F39">
        <v>1850</v>
      </c>
      <c r="G39">
        <f>_xll.acq_options_binomial_american_price($C$2,$C$3,$C$4,$C$6,$C$7,$C$5,TRUE,F39)</f>
        <v>26.8100559417149</v>
      </c>
      <c r="H39">
        <f>_xll.acq_options_binomial_american_price($C$2,$C$3,$C$4,$C$6,$C$7,$C$5,FALSE,F39)</f>
        <v>8.0370616234783956</v>
      </c>
      <c r="I39">
        <f>_xll.acq_options_trinomial_american_price($C$2,$C$3,$C$4,$C$6,$C$7,$C$5,TRUE,F39)</f>
        <v>26.809224820245525</v>
      </c>
      <c r="J39">
        <f>_xll.acq_options_trinomial_american_price($C$2,$C$3,$C$4,$C$6,$C$7,$C$5,FALSE,F39)</f>
        <v>8.0361222495789804</v>
      </c>
      <c r="L39">
        <f t="shared" si="0"/>
        <v>1.5338441780059497E-3</v>
      </c>
      <c r="M39">
        <f t="shared" si="1"/>
        <v>9.4439966511204787E-2</v>
      </c>
      <c r="N39">
        <f t="shared" si="2"/>
        <v>7.0272270863114272E-4</v>
      </c>
      <c r="O39">
        <f t="shared" si="3"/>
        <v>9.3500592611789557E-2</v>
      </c>
    </row>
    <row r="40" spans="6:15" x14ac:dyDescent="0.25">
      <c r="F40">
        <v>1900</v>
      </c>
      <c r="G40">
        <f>_xll.acq_options_binomial_american_price($C$2,$C$3,$C$4,$C$6,$C$7,$C$5,TRUE,F40)</f>
        <v>26.810143388863928</v>
      </c>
      <c r="H40">
        <f>_xll.acq_options_binomial_american_price($C$2,$C$3,$C$4,$C$6,$C$7,$C$5,FALSE,F40)</f>
        <v>8.0371444467570932</v>
      </c>
      <c r="I40">
        <f>_xll.acq_options_trinomial_american_price($C$2,$C$3,$C$4,$C$6,$C$7,$C$5,TRUE,F40)</f>
        <v>26.808937350352192</v>
      </c>
      <c r="J40">
        <f>_xll.acq_options_trinomial_american_price($C$2,$C$3,$C$4,$C$6,$C$7,$C$5,FALSE,F40)</f>
        <v>8.0359475915929934</v>
      </c>
      <c r="L40">
        <f t="shared" si="0"/>
        <v>1.6212913270337026E-3</v>
      </c>
      <c r="M40">
        <f t="shared" si="1"/>
        <v>9.4522789789902362E-2</v>
      </c>
      <c r="N40">
        <f t="shared" si="2"/>
        <v>4.1525281529786184E-4</v>
      </c>
      <c r="O40">
        <f t="shared" si="3"/>
        <v>9.3325934625802631E-2</v>
      </c>
    </row>
    <row r="41" spans="6:15" x14ac:dyDescent="0.25">
      <c r="F41">
        <v>1950</v>
      </c>
      <c r="G41">
        <f>_xll.acq_options_binomial_american_price($C$2,$C$3,$C$4,$C$6,$C$7,$C$5,TRUE,F41)</f>
        <v>26.810086013752969</v>
      </c>
      <c r="H41">
        <f>_xll.acq_options_binomial_american_price($C$2,$C$3,$C$4,$C$6,$C$7,$C$5,FALSE,F41)</f>
        <v>8.0371272608332749</v>
      </c>
      <c r="I41">
        <f>_xll.acq_options_trinomial_american_price($C$2,$C$3,$C$4,$C$6,$C$7,$C$5,TRUE,F41)</f>
        <v>26.808528158465467</v>
      </c>
      <c r="J41">
        <f>_xll.acq_options_trinomial_american_price($C$2,$C$3,$C$4,$C$6,$C$7,$C$5,FALSE,F41)</f>
        <v>8.0356863720929184</v>
      </c>
      <c r="L41">
        <f t="shared" si="0"/>
        <v>1.5639162160745457E-3</v>
      </c>
      <c r="M41">
        <f t="shared" si="1"/>
        <v>9.4505603866084087E-2</v>
      </c>
      <c r="N41">
        <f t="shared" si="2"/>
        <v>6.0609285732482476E-6</v>
      </c>
      <c r="O41">
        <f t="shared" si="3"/>
        <v>9.306471512572756E-2</v>
      </c>
    </row>
    <row r="42" spans="6:15" x14ac:dyDescent="0.25">
      <c r="F42">
        <v>2000</v>
      </c>
      <c r="G42">
        <f>_xll.acq_options_binomial_american_price($C$2,$C$3,$C$4,$C$6,$C$7,$C$5,TRUE,F42)</f>
        <v>26.809899475394559</v>
      </c>
      <c r="H42">
        <f>_xll.acq_options_binomial_american_price($C$2,$C$3,$C$4,$C$6,$C$7,$C$5,FALSE,F42)</f>
        <v>8.0370186736034821</v>
      </c>
      <c r="I42">
        <f>_xll.acq_options_trinomial_american_price($C$2,$C$3,$C$4,$C$6,$C$7,$C$5,TRUE,F42)</f>
        <v>26.808011077494733</v>
      </c>
      <c r="J42">
        <f>_xll.acq_options_trinomial_american_price($C$2,$C$3,$C$4,$C$6,$C$7,$C$5,FALSE,F42)</f>
        <v>8.0353481241472053</v>
      </c>
      <c r="L42">
        <f t="shared" si="0"/>
        <v>1.3773778576648965E-3</v>
      </c>
      <c r="M42">
        <f t="shared" si="1"/>
        <v>9.4397016636291298E-2</v>
      </c>
      <c r="N42">
        <f t="shared" si="2"/>
        <v>-5.1102004216119212E-4</v>
      </c>
      <c r="O42">
        <f t="shared" si="3"/>
        <v>9.2726467180014538E-2</v>
      </c>
    </row>
    <row r="43" spans="6:15" x14ac:dyDescent="0.25">
      <c r="F43">
        <v>2050</v>
      </c>
      <c r="G43">
        <f>_xll.acq_options_binomial_american_price($C$2,$C$3,$C$4,$C$6,$C$7,$C$5,TRUE,F43)</f>
        <v>26.809597642612012</v>
      </c>
      <c r="H43">
        <f>_xll.acq_options_binomial_american_price($C$2,$C$3,$C$4,$C$6,$C$7,$C$5,FALSE,F43)</f>
        <v>8.0368273635390981</v>
      </c>
      <c r="I43">
        <f>_xll.acq_options_trinomial_american_price($C$2,$C$3,$C$4,$C$6,$C$7,$C$5,TRUE,F43)</f>
        <v>26.807932413270958</v>
      </c>
      <c r="J43">
        <f>_xll.acq_options_trinomial_american_price($C$2,$C$3,$C$4,$C$6,$C$7,$C$5,FALSE,F43)</f>
        <v>8.035252759286557</v>
      </c>
      <c r="L43">
        <f t="shared" si="0"/>
        <v>1.0755450751176454E-3</v>
      </c>
      <c r="M43">
        <f t="shared" si="1"/>
        <v>9.4205706571907299E-2</v>
      </c>
      <c r="N43">
        <f t="shared" si="2"/>
        <v>-5.8968426593608569E-4</v>
      </c>
      <c r="O43">
        <f t="shared" si="3"/>
        <v>9.2631102319366221E-2</v>
      </c>
    </row>
    <row r="44" spans="6:15" x14ac:dyDescent="0.25">
      <c r="F44">
        <v>2100</v>
      </c>
      <c r="G44">
        <f>_xll.acq_options_binomial_american_price($C$2,$C$3,$C$4,$C$6,$C$7,$C$5,TRUE,F44)</f>
        <v>26.809192826275641</v>
      </c>
      <c r="H44">
        <f>_xll.acq_options_binomial_american_price($C$2,$C$3,$C$4,$C$6,$C$7,$C$5,FALSE,F44)</f>
        <v>8.0365662628239036</v>
      </c>
      <c r="I44">
        <f>_xll.acq_options_trinomial_american_price($C$2,$C$3,$C$4,$C$6,$C$7,$C$5,TRUE,F44)</f>
        <v>26.808443793753305</v>
      </c>
      <c r="J44">
        <f>_xll.acq_options_trinomial_american_price($C$2,$C$3,$C$4,$C$6,$C$7,$C$5,FALSE,F44)</f>
        <v>8.0355752332138106</v>
      </c>
      <c r="L44">
        <f t="shared" si="0"/>
        <v>6.7072873874707284E-4</v>
      </c>
      <c r="M44">
        <f t="shared" si="1"/>
        <v>9.3944605856712826E-2</v>
      </c>
      <c r="N44">
        <f t="shared" si="2"/>
        <v>-7.830378358875123E-5</v>
      </c>
      <c r="O44">
        <f t="shared" si="3"/>
        <v>9.2953576246619818E-2</v>
      </c>
    </row>
    <row r="45" spans="6:15" x14ac:dyDescent="0.25">
      <c r="F45">
        <v>2150</v>
      </c>
      <c r="G45">
        <f>_xll.acq_options_binomial_american_price($C$2,$C$3,$C$4,$C$6,$C$7,$C$5,TRUE,F45)</f>
        <v>26.808695977877164</v>
      </c>
      <c r="H45">
        <f>_xll.acq_options_binomial_american_price($C$2,$C$3,$C$4,$C$6,$C$7,$C$5,FALSE,F45)</f>
        <v>8.0362408192398664</v>
      </c>
      <c r="I45">
        <f>_xll.acq_options_trinomial_american_price($C$2,$C$3,$C$4,$C$6,$C$7,$C$5,TRUE,F45)</f>
        <v>26.808813027107675</v>
      </c>
      <c r="J45">
        <f>_xll.acq_options_trinomial_american_price($C$2,$C$3,$C$4,$C$6,$C$7,$C$5,FALSE,F45)</f>
        <v>8.0358245310160683</v>
      </c>
      <c r="L45">
        <f t="shared" ref="L45:L52" si="4">G45-$C$15</f>
        <v>1.7388034027021604E-4</v>
      </c>
      <c r="M45">
        <f t="shared" ref="M45:M52" si="5">H45-$C$16</f>
        <v>9.3619162272675638E-2</v>
      </c>
      <c r="N45">
        <f t="shared" ref="N45:N52" si="6">I45-$C$15</f>
        <v>2.9092957078091786E-4</v>
      </c>
      <c r="O45">
        <f t="shared" ref="O45:O52" si="7">J45-$C$16</f>
        <v>9.3202874048877504E-2</v>
      </c>
    </row>
    <row r="46" spans="6:15" x14ac:dyDescent="0.25">
      <c r="F46">
        <v>2200</v>
      </c>
      <c r="G46">
        <f>_xll.acq_options_binomial_american_price($C$2,$C$3,$C$4,$C$6,$C$7,$C$5,TRUE,F46)</f>
        <v>26.808116858993756</v>
      </c>
      <c r="H46">
        <f>_xll.acq_options_binomial_american_price($C$2,$C$3,$C$4,$C$6,$C$7,$C$5,FALSE,F46)</f>
        <v>8.0358523482688575</v>
      </c>
      <c r="I46">
        <f>_xll.acq_options_trinomial_american_price($C$2,$C$3,$C$4,$C$6,$C$7,$C$5,TRUE,F46)</f>
        <v>26.809053443942624</v>
      </c>
      <c r="J46">
        <f>_xll.acq_options_trinomial_american_price($C$2,$C$3,$C$4,$C$6,$C$7,$C$5,FALSE,F46)</f>
        <v>8.0359913716272455</v>
      </c>
      <c r="L46">
        <f t="shared" si="4"/>
        <v>-4.0523854313789798E-4</v>
      </c>
      <c r="M46">
        <f t="shared" si="5"/>
        <v>9.3230691301666724E-2</v>
      </c>
      <c r="N46">
        <f t="shared" si="6"/>
        <v>5.3134640572949365E-4</v>
      </c>
      <c r="O46">
        <f t="shared" si="7"/>
        <v>9.3369714660054726E-2</v>
      </c>
    </row>
    <row r="47" spans="6:15" x14ac:dyDescent="0.25">
      <c r="F47">
        <v>2250</v>
      </c>
      <c r="G47">
        <f>_xll.acq_options_binomial_american_price($C$2,$C$3,$C$4,$C$6,$C$7,$C$5,TRUE,F47)</f>
        <v>26.807464186957517</v>
      </c>
      <c r="H47">
        <f>_xll.acq_options_binomial_american_price($C$2,$C$3,$C$4,$C$6,$C$7,$C$5,FALSE,F47)</f>
        <v>8.0354110650855706</v>
      </c>
      <c r="I47">
        <f>_xll.acq_options_trinomial_american_price($C$2,$C$3,$C$4,$C$6,$C$7,$C$5,TRUE,F47)</f>
        <v>26.809177010698733</v>
      </c>
      <c r="J47">
        <f>_xll.acq_options_trinomial_american_price($C$2,$C$3,$C$4,$C$6,$C$7,$C$5,FALSE,F47)</f>
        <v>8.0360882448881998</v>
      </c>
      <c r="L47">
        <f t="shared" si="4"/>
        <v>-1.057910579376653E-3</v>
      </c>
      <c r="M47">
        <f t="shared" si="5"/>
        <v>9.2789408118379768E-2</v>
      </c>
      <c r="N47">
        <f t="shared" si="6"/>
        <v>6.5491316183852177E-4</v>
      </c>
      <c r="O47">
        <f t="shared" si="7"/>
        <v>9.3466587921009037E-2</v>
      </c>
    </row>
    <row r="48" spans="6:15" x14ac:dyDescent="0.25">
      <c r="F48">
        <v>2300</v>
      </c>
      <c r="G48">
        <f>_xll.acq_options_binomial_american_price($C$2,$C$3,$C$4,$C$6,$C$7,$C$5,TRUE,F48)</f>
        <v>26.807272936565575</v>
      </c>
      <c r="H48">
        <f>_xll.acq_options_binomial_american_price($C$2,$C$3,$C$4,$C$6,$C$7,$C$5,FALSE,F48)</f>
        <v>8.0351868746489536</v>
      </c>
      <c r="I48">
        <f>_xll.acq_options_trinomial_american_price($C$2,$C$3,$C$4,$C$6,$C$7,$C$5,TRUE,F48)</f>
        <v>26.809194490410498</v>
      </c>
      <c r="J48">
        <f>_xll.acq_options_trinomial_american_price($C$2,$C$3,$C$4,$C$6,$C$7,$C$5,FALSE,F48)</f>
        <v>8.0361132923191825</v>
      </c>
      <c r="L48">
        <f t="shared" si="4"/>
        <v>-1.2491609713194407E-3</v>
      </c>
      <c r="M48">
        <f t="shared" si="5"/>
        <v>9.2565217681762846E-2</v>
      </c>
      <c r="N48">
        <f t="shared" si="6"/>
        <v>6.7239287360365552E-4</v>
      </c>
      <c r="O48">
        <f t="shared" si="7"/>
        <v>9.3491635351991675E-2</v>
      </c>
    </row>
    <row r="49" spans="6:15" x14ac:dyDescent="0.25">
      <c r="F49">
        <v>2350</v>
      </c>
      <c r="G49">
        <f>_xll.acq_options_binomial_american_price($C$2,$C$3,$C$4,$C$6,$C$7,$C$5,TRUE,F49)</f>
        <v>26.807942290498293</v>
      </c>
      <c r="H49">
        <f>_xll.acq_options_binomial_american_price($C$2,$C$3,$C$4,$C$6,$C$7,$C$5,FALSE,F49)</f>
        <v>8.0355728257393704</v>
      </c>
      <c r="I49">
        <f>_xll.acq_options_trinomial_american_price($C$2,$C$3,$C$4,$C$6,$C$7,$C$5,TRUE,F49)</f>
        <v>26.809115581393741</v>
      </c>
      <c r="J49">
        <f>_xll.acq_options_trinomial_american_price($C$2,$C$3,$C$4,$C$6,$C$7,$C$5,FALSE,F49)</f>
        <v>8.0360744271687619</v>
      </c>
      <c r="L49">
        <f t="shared" si="4"/>
        <v>-5.798070386013876E-4</v>
      </c>
      <c r="M49">
        <f t="shared" si="5"/>
        <v>9.2951168772179571E-2</v>
      </c>
      <c r="N49">
        <f t="shared" si="6"/>
        <v>5.934838568464329E-4</v>
      </c>
      <c r="O49">
        <f t="shared" si="7"/>
        <v>9.3452770201571056E-2</v>
      </c>
    </row>
    <row r="50" spans="6:15" x14ac:dyDescent="0.25">
      <c r="F50">
        <v>2400</v>
      </c>
      <c r="G50">
        <f>_xll.acq_options_binomial_american_price($C$2,$C$3,$C$4,$C$6,$C$7,$C$5,TRUE,F50)</f>
        <v>26.808487486900198</v>
      </c>
      <c r="H50">
        <f>_xll.acq_options_binomial_american_price($C$2,$C$3,$C$4,$C$6,$C$7,$C$5,FALSE,F50)</f>
        <v>8.0359239023604463</v>
      </c>
      <c r="I50">
        <f>_xll.acq_options_trinomial_american_price($C$2,$C$3,$C$4,$C$6,$C$7,$C$5,TRUE,F50)</f>
        <v>26.808949036701964</v>
      </c>
      <c r="J50">
        <f>_xll.acq_options_trinomial_american_price($C$2,$C$3,$C$4,$C$6,$C$7,$C$5,FALSE,F50)</f>
        <v>8.0359746659636606</v>
      </c>
      <c r="L50">
        <f t="shared" si="4"/>
        <v>-3.4610636696186248E-5</v>
      </c>
      <c r="M50">
        <f t="shared" si="5"/>
        <v>9.330224539325549E-2</v>
      </c>
      <c r="N50">
        <f t="shared" si="6"/>
        <v>4.269391650701948E-4</v>
      </c>
      <c r="O50">
        <f t="shared" si="7"/>
        <v>9.3353008996469811E-2</v>
      </c>
    </row>
    <row r="51" spans="6:15" x14ac:dyDescent="0.25">
      <c r="F51">
        <v>2450</v>
      </c>
      <c r="G51">
        <f>_xll.acq_options_binomial_american_price($C$2,$C$3,$C$4,$C$6,$C$7,$C$5,TRUE,F51)</f>
        <v>26.808918768661062</v>
      </c>
      <c r="H51">
        <f>_xll.acq_options_binomial_american_price($C$2,$C$3,$C$4,$C$6,$C$7,$C$5,FALSE,F51)</f>
        <v>8.0362104071388796</v>
      </c>
      <c r="I51">
        <f>_xll.acq_options_trinomial_american_price($C$2,$C$3,$C$4,$C$6,$C$7,$C$5,TRUE,F51)</f>
        <v>26.808702769867907</v>
      </c>
      <c r="J51">
        <f>_xll.acq_options_trinomial_american_price($C$2,$C$3,$C$4,$C$6,$C$7,$C$5,FALSE,F51)</f>
        <v>8.0358204607160815</v>
      </c>
      <c r="L51">
        <f t="shared" si="4"/>
        <v>3.9667112416807981E-4</v>
      </c>
      <c r="M51">
        <f t="shared" si="5"/>
        <v>9.3588750171688773E-2</v>
      </c>
      <c r="N51">
        <f t="shared" si="6"/>
        <v>1.8067233101248803E-4</v>
      </c>
      <c r="O51">
        <f t="shared" si="7"/>
        <v>9.3198803748890668E-2</v>
      </c>
    </row>
    <row r="52" spans="6:15" x14ac:dyDescent="0.25">
      <c r="F52">
        <v>2500</v>
      </c>
      <c r="G52">
        <f>_xll.acq_options_binomial_american_price($C$2,$C$3,$C$4,$C$6,$C$7,$C$5,TRUE,F52)</f>
        <v>26.809245443236449</v>
      </c>
      <c r="H52">
        <f>_xll.acq_options_binomial_american_price($C$2,$C$3,$C$4,$C$6,$C$7,$C$5,FALSE,F52)</f>
        <v>8.0364321615063297</v>
      </c>
      <c r="I52">
        <f>_xll.acq_options_trinomial_american_price($C$2,$C$3,$C$4,$C$6,$C$7,$C$5,TRUE,F52)</f>
        <v>26.808383946845719</v>
      </c>
      <c r="J52">
        <f>_xll.acq_options_trinomial_american_price($C$2,$C$3,$C$4,$C$6,$C$7,$C$5,FALSE,F52)</f>
        <v>8.0356142817873799</v>
      </c>
      <c r="L52">
        <f t="shared" si="4"/>
        <v>7.2334569955501138E-4</v>
      </c>
      <c r="M52">
        <f t="shared" si="5"/>
        <v>9.3810504539138861E-2</v>
      </c>
      <c r="N52">
        <f t="shared" si="6"/>
        <v>-1.3815069117484313E-4</v>
      </c>
      <c r="O52">
        <f t="shared" si="7"/>
        <v>9.2992624820189107E-2</v>
      </c>
    </row>
    <row r="53" spans="6:15" x14ac:dyDescent="0.25">
      <c r="F53">
        <v>2550</v>
      </c>
      <c r="G53">
        <f>_xll.acq_options_binomial_american_price($C$2,$C$3,$C$4,$C$6,$C$7,$C$5,TRUE,F53)</f>
        <v>26.809475981459329</v>
      </c>
      <c r="H53">
        <f>_xll.acq_options_binomial_american_price($C$2,$C$3,$C$4,$C$6,$C$7,$C$5,FALSE,F53)</f>
        <v>8.0365938914417647</v>
      </c>
      <c r="I53">
        <f>_xll.acq_options_trinomial_american_price($C$2,$C$3,$C$4,$C$6,$C$7,$C$5,TRUE,F53)</f>
        <v>26.807999065560928</v>
      </c>
      <c r="J53">
        <f>_xll.acq_options_trinomial_american_price($C$2,$C$3,$C$4,$C$6,$C$7,$C$5,FALSE,F53)</f>
        <v>8.035360829591907</v>
      </c>
      <c r="L53">
        <f t="shared" ref="L53:L102" si="8">G53-$C$15</f>
        <v>9.5388392243478393E-4</v>
      </c>
      <c r="M53">
        <f t="shared" ref="M53:M102" si="9">H53-$C$16</f>
        <v>9.3972234474573924E-2</v>
      </c>
      <c r="N53">
        <f t="shared" ref="N53:N102" si="10">I53-$C$15</f>
        <v>-5.2303197596614837E-4</v>
      </c>
      <c r="O53">
        <f t="shared" ref="O53:O102" si="11">J53-$C$16</f>
        <v>9.2739172624716204E-2</v>
      </c>
    </row>
    <row r="54" spans="6:15" x14ac:dyDescent="0.25">
      <c r="F54">
        <v>2600</v>
      </c>
      <c r="G54">
        <f>_xll.acq_options_binomial_american_price($C$2,$C$3,$C$4,$C$6,$C$7,$C$5,TRUE,F54)</f>
        <v>26.809618104180657</v>
      </c>
      <c r="H54">
        <f>_xll.acq_options_binomial_american_price($C$2,$C$3,$C$4,$C$6,$C$7,$C$5,FALSE,F54)</f>
        <v>8.036701519429517</v>
      </c>
      <c r="I54">
        <f>_xll.acq_options_trinomial_american_price($C$2,$C$3,$C$4,$C$6,$C$7,$C$5,TRUE,F54)</f>
        <v>26.808124106683628</v>
      </c>
      <c r="J54">
        <f>_xll.acq_options_trinomial_american_price($C$2,$C$3,$C$4,$C$6,$C$7,$C$5,FALSE,F54)</f>
        <v>8.0354049649284534</v>
      </c>
      <c r="L54">
        <f t="shared" si="8"/>
        <v>1.0960066437633031E-3</v>
      </c>
      <c r="M54">
        <f t="shared" si="9"/>
        <v>9.4079862462326247E-2</v>
      </c>
      <c r="N54">
        <f t="shared" si="10"/>
        <v>-3.9799085326563954E-4</v>
      </c>
      <c r="O54">
        <f t="shared" si="11"/>
        <v>9.2783307961262551E-2</v>
      </c>
    </row>
    <row r="55" spans="6:15" x14ac:dyDescent="0.25">
      <c r="F55">
        <v>2650</v>
      </c>
      <c r="G55">
        <f>_xll.acq_options_binomial_american_price($C$2,$C$3,$C$4,$C$6,$C$7,$C$5,TRUE,F55)</f>
        <v>26.809678858311873</v>
      </c>
      <c r="H55">
        <f>_xll.acq_options_binomial_american_price($C$2,$C$3,$C$4,$C$6,$C$7,$C$5,FALSE,F55)</f>
        <v>8.0367547877627405</v>
      </c>
      <c r="I55">
        <f>_xll.acq_options_trinomial_american_price($C$2,$C$3,$C$4,$C$6,$C$7,$C$5,TRUE,F55)</f>
        <v>26.808474229857055</v>
      </c>
      <c r="J55">
        <f>_xll.acq_options_trinomial_american_price($C$2,$C$3,$C$4,$C$6,$C$7,$C$5,FALSE,F55)</f>
        <v>8.0356317378628539</v>
      </c>
      <c r="L55">
        <f t="shared" si="8"/>
        <v>1.1567607749789488E-3</v>
      </c>
      <c r="M55">
        <f t="shared" si="9"/>
        <v>9.4133130795549746E-2</v>
      </c>
      <c r="N55">
        <f t="shared" si="10"/>
        <v>-4.7867679839441735E-5</v>
      </c>
      <c r="O55">
        <f t="shared" si="11"/>
        <v>9.3010080895663094E-2</v>
      </c>
    </row>
    <row r="56" spans="6:15" x14ac:dyDescent="0.25">
      <c r="F56">
        <v>2700</v>
      </c>
      <c r="G56">
        <f>_xll.acq_options_binomial_american_price($C$2,$C$3,$C$4,$C$6,$C$7,$C$5,TRUE,F56)</f>
        <v>26.809664684846961</v>
      </c>
      <c r="H56">
        <f>_xll.acq_options_binomial_american_price($C$2,$C$3,$C$4,$C$6,$C$7,$C$5,FALSE,F56)</f>
        <v>8.0367554095652309</v>
      </c>
      <c r="I56">
        <f>_xll.acq_options_trinomial_american_price($C$2,$C$3,$C$4,$C$6,$C$7,$C$5,TRUE,F56)</f>
        <v>26.808736978142711</v>
      </c>
      <c r="J56">
        <f>_xll.acq_options_trinomial_american_price($C$2,$C$3,$C$4,$C$6,$C$7,$C$5,FALSE,F56)</f>
        <v>8.0358062543355082</v>
      </c>
      <c r="L56">
        <f t="shared" si="8"/>
        <v>1.1425873100670003E-3</v>
      </c>
      <c r="M56">
        <f t="shared" si="9"/>
        <v>9.4133752598040132E-2</v>
      </c>
      <c r="N56">
        <f t="shared" si="10"/>
        <v>2.1488060581731361E-4</v>
      </c>
      <c r="O56">
        <f t="shared" si="11"/>
        <v>9.3184597368317412E-2</v>
      </c>
    </row>
    <row r="57" spans="6:15" x14ac:dyDescent="0.25">
      <c r="F57">
        <v>2750</v>
      </c>
      <c r="G57">
        <f>_xll.acq_options_binomial_american_price($C$2,$C$3,$C$4,$C$6,$C$7,$C$5,TRUE,F57)</f>
        <v>26.809581477999544</v>
      </c>
      <c r="H57">
        <f>_xll.acq_options_binomial_american_price($C$2,$C$3,$C$4,$C$6,$C$7,$C$5,FALSE,F57)</f>
        <v>8.0367089212399545</v>
      </c>
      <c r="I57">
        <f>_xll.acq_options_trinomial_american_price($C$2,$C$3,$C$4,$C$6,$C$7,$C$5,TRUE,F57)</f>
        <v>26.808918950355451</v>
      </c>
      <c r="J57">
        <f>_xll.acq_options_trinomial_american_price($C$2,$C$3,$C$4,$C$6,$C$7,$C$5,FALSE,F57)</f>
        <v>8.0359322456017459</v>
      </c>
      <c r="L57">
        <f t="shared" si="8"/>
        <v>1.0593804626495285E-3</v>
      </c>
      <c r="M57">
        <f t="shared" si="9"/>
        <v>9.4087264272763704E-2</v>
      </c>
      <c r="N57">
        <f t="shared" si="10"/>
        <v>3.9685281855739163E-4</v>
      </c>
      <c r="O57">
        <f t="shared" si="11"/>
        <v>9.3310588634555103E-2</v>
      </c>
    </row>
    <row r="58" spans="6:15" x14ac:dyDescent="0.25">
      <c r="F58">
        <v>2800</v>
      </c>
      <c r="G58">
        <f>_xll.acq_options_binomial_american_price($C$2,$C$3,$C$4,$C$6,$C$7,$C$5,TRUE,F58)</f>
        <v>26.809434638884291</v>
      </c>
      <c r="H58">
        <f>_xll.acq_options_binomial_american_price($C$2,$C$3,$C$4,$C$6,$C$7,$C$5,FALSE,F58)</f>
        <v>8.0366207778886647</v>
      </c>
      <c r="I58">
        <f>_xll.acq_options_trinomial_american_price($C$2,$C$3,$C$4,$C$6,$C$7,$C$5,TRUE,F58)</f>
        <v>26.809026202301652</v>
      </c>
      <c r="J58">
        <f>_xll.acq_options_trinomial_american_price($C$2,$C$3,$C$4,$C$6,$C$7,$C$5,FALSE,F58)</f>
        <v>8.0360119484167072</v>
      </c>
      <c r="L58">
        <f t="shared" si="8"/>
        <v>9.1254134739671144E-4</v>
      </c>
      <c r="M58">
        <f t="shared" si="9"/>
        <v>9.3999120921473889E-2</v>
      </c>
      <c r="N58">
        <f t="shared" si="10"/>
        <v>5.0410476475803989E-4</v>
      </c>
      <c r="O58">
        <f t="shared" si="11"/>
        <v>9.3390291449516383E-2</v>
      </c>
    </row>
    <row r="59" spans="6:15" x14ac:dyDescent="0.25">
      <c r="F59">
        <v>2850</v>
      </c>
      <c r="G59">
        <f>_xll.acq_options_binomial_american_price($C$2,$C$3,$C$4,$C$6,$C$7,$C$5,TRUE,F59)</f>
        <v>26.80922912237439</v>
      </c>
      <c r="H59">
        <f>_xll.acq_options_binomial_american_price($C$2,$C$3,$C$4,$C$6,$C$7,$C$5,FALSE,F59)</f>
        <v>8.036491286574682</v>
      </c>
      <c r="I59">
        <f>_xll.acq_options_trinomial_american_price($C$2,$C$3,$C$4,$C$6,$C$7,$C$5,TRUE,F59)</f>
        <v>26.809064296423593</v>
      </c>
      <c r="J59">
        <f>_xll.acq_options_trinomial_american_price($C$2,$C$3,$C$4,$C$6,$C$7,$C$5,FALSE,F59)</f>
        <v>8.0360461878583216</v>
      </c>
      <c r="L59">
        <f t="shared" si="8"/>
        <v>7.0702483749585099E-4</v>
      </c>
      <c r="M59">
        <f t="shared" si="9"/>
        <v>9.3869629607491234E-2</v>
      </c>
      <c r="N59">
        <f t="shared" si="10"/>
        <v>5.4219888669848615E-4</v>
      </c>
      <c r="O59">
        <f t="shared" si="11"/>
        <v>9.3424530891130786E-2</v>
      </c>
    </row>
    <row r="60" spans="6:15" x14ac:dyDescent="0.25">
      <c r="F60">
        <v>2900</v>
      </c>
      <c r="G60">
        <f>_xll.acq_options_binomial_american_price($C$2,$C$3,$C$4,$C$6,$C$7,$C$5,TRUE,F60)</f>
        <v>26.808969479137637</v>
      </c>
      <c r="H60">
        <f>_xll.acq_options_binomial_american_price($C$2,$C$3,$C$4,$C$6,$C$7,$C$5,FALSE,F60)</f>
        <v>8.0363238356008786</v>
      </c>
      <c r="I60">
        <f>_xll.acq_options_trinomial_american_price($C$2,$C$3,$C$4,$C$6,$C$7,$C$5,TRUE,F60)</f>
        <v>26.80903835007296</v>
      </c>
      <c r="J60">
        <f>_xll.acq_options_trinomial_american_price($C$2,$C$3,$C$4,$C$6,$C$7,$C$5,FALSE,F60)</f>
        <v>8.0360381443284972</v>
      </c>
      <c r="L60">
        <f t="shared" si="8"/>
        <v>4.473816007433129E-4</v>
      </c>
      <c r="M60">
        <f t="shared" si="9"/>
        <v>9.3702178633687794E-2</v>
      </c>
      <c r="N60">
        <f t="shared" si="10"/>
        <v>5.1625253606601973E-4</v>
      </c>
      <c r="O60">
        <f t="shared" si="11"/>
        <v>9.3416487361306366E-2</v>
      </c>
    </row>
    <row r="61" spans="6:15" x14ac:dyDescent="0.25">
      <c r="F61">
        <v>2950</v>
      </c>
      <c r="G61">
        <f>_xll.acq_options_binomial_american_price($C$2,$C$3,$C$4,$C$6,$C$7,$C$5,TRUE,F61)</f>
        <v>26.808659893314669</v>
      </c>
      <c r="H61">
        <f>_xll.acq_options_binomial_american_price($C$2,$C$3,$C$4,$C$6,$C$7,$C$5,FALSE,F61)</f>
        <v>8.0361213218301071</v>
      </c>
      <c r="I61">
        <f>_xll.acq_options_trinomial_american_price($C$2,$C$3,$C$4,$C$6,$C$7,$C$5,TRUE,F61)</f>
        <v>26.808953074092379</v>
      </c>
      <c r="J61">
        <f>_xll.acq_options_trinomial_american_price($C$2,$C$3,$C$4,$C$6,$C$7,$C$5,FALSE,F61)</f>
        <v>8.0359902111940293</v>
      </c>
      <c r="L61">
        <f t="shared" si="8"/>
        <v>1.3779577777484064E-4</v>
      </c>
      <c r="M61">
        <f t="shared" si="9"/>
        <v>9.3499664862916276E-2</v>
      </c>
      <c r="N61">
        <f t="shared" si="10"/>
        <v>4.3097655548507419E-4</v>
      </c>
      <c r="O61">
        <f t="shared" si="11"/>
        <v>9.336855422683854E-2</v>
      </c>
    </row>
    <row r="62" spans="6:15" x14ac:dyDescent="0.25">
      <c r="F62">
        <v>3000</v>
      </c>
      <c r="G62">
        <f>_xll.acq_options_binomial_american_price($C$2,$C$3,$C$4,$C$6,$C$7,$C$5,TRUE,F62)</f>
        <v>26.808304215877094</v>
      </c>
      <c r="H62">
        <f>_xll.acq_options_binomial_american_price($C$2,$C$3,$C$4,$C$6,$C$7,$C$5,FALSE,F62)</f>
        <v>8.0358845945231447</v>
      </c>
      <c r="I62">
        <f>_xll.acq_options_trinomial_american_price($C$2,$C$3,$C$4,$C$6,$C$7,$C$5,TRUE,F62)</f>
        <v>26.808812811801999</v>
      </c>
      <c r="J62">
        <f>_xll.acq_options_trinomial_american_price($C$2,$C$3,$C$4,$C$6,$C$7,$C$5,FALSE,F62)</f>
        <v>8.0359040832140956</v>
      </c>
      <c r="L62">
        <f t="shared" si="8"/>
        <v>-2.1788165980041185E-4</v>
      </c>
      <c r="M62">
        <f t="shared" si="9"/>
        <v>9.326293755595394E-2</v>
      </c>
      <c r="N62">
        <f t="shared" si="10"/>
        <v>2.9071426510540732E-4</v>
      </c>
      <c r="O62">
        <f t="shared" si="11"/>
        <v>9.3282426246904748E-2</v>
      </c>
    </row>
    <row r="63" spans="6:15" x14ac:dyDescent="0.25">
      <c r="F63">
        <v>3050</v>
      </c>
      <c r="G63">
        <f>_xll.acq_options_binomial_american_price($C$2,$C$3,$C$4,$C$6,$C$7,$C$5,TRUE,F63)</f>
        <v>26.807905995072637</v>
      </c>
      <c r="H63">
        <f>_xll.acq_options_binomial_american_price($C$2,$C$3,$C$4,$C$6,$C$7,$C$5,FALSE,F63)</f>
        <v>8.0356164918183985</v>
      </c>
      <c r="I63">
        <f>_xll.acq_options_trinomial_american_price($C$2,$C$3,$C$4,$C$6,$C$7,$C$5,TRUE,F63)</f>
        <v>26.808621570586737</v>
      </c>
      <c r="J63">
        <f>_xll.acq_options_trinomial_american_price($C$2,$C$3,$C$4,$C$6,$C$7,$C$5,FALSE,F63)</f>
        <v>8.0357830364435081</v>
      </c>
      <c r="L63">
        <f t="shared" si="8"/>
        <v>-6.1610246425658488E-4</v>
      </c>
      <c r="M63">
        <f t="shared" si="9"/>
        <v>9.2994834851207742E-2</v>
      </c>
      <c r="N63">
        <f t="shared" si="10"/>
        <v>9.9473049843368244E-5</v>
      </c>
      <c r="O63">
        <f t="shared" si="11"/>
        <v>9.3161379476317308E-2</v>
      </c>
    </row>
    <row r="64" spans="6:15" x14ac:dyDescent="0.25">
      <c r="F64">
        <v>3100</v>
      </c>
      <c r="G64">
        <f>_xll.acq_options_binomial_american_price($C$2,$C$3,$C$4,$C$6,$C$7,$C$5,TRUE,F64)</f>
        <v>26.807468502818537</v>
      </c>
      <c r="H64">
        <f>_xll.acq_options_binomial_american_price($C$2,$C$3,$C$4,$C$6,$C$7,$C$5,FALSE,F64)</f>
        <v>8.0353189053836278</v>
      </c>
      <c r="I64">
        <f>_xll.acq_options_trinomial_american_price($C$2,$C$3,$C$4,$C$6,$C$7,$C$5,TRUE,F64)</f>
        <v>26.808383051944244</v>
      </c>
      <c r="J64">
        <f>_xll.acq_options_trinomial_american_price($C$2,$C$3,$C$4,$C$6,$C$7,$C$5,FALSE,F64)</f>
        <v>8.0356280385016561</v>
      </c>
      <c r="L64">
        <f t="shared" si="8"/>
        <v>-1.053594718356976E-3</v>
      </c>
      <c r="M64">
        <f t="shared" si="9"/>
        <v>9.2697248416437006E-2</v>
      </c>
      <c r="N64">
        <f t="shared" si="10"/>
        <v>-1.3904559265043304E-4</v>
      </c>
      <c r="O64">
        <f t="shared" si="11"/>
        <v>9.3006381534465277E-2</v>
      </c>
    </row>
    <row r="65" spans="6:15" x14ac:dyDescent="0.25">
      <c r="F65">
        <v>3150</v>
      </c>
      <c r="G65">
        <f>_xll.acq_options_binomial_american_price($C$2,$C$3,$C$4,$C$6,$C$7,$C$5,TRUE,F65)</f>
        <v>26.807807413360116</v>
      </c>
      <c r="H65">
        <f>_xll.acq_options_binomial_american_price($C$2,$C$3,$C$4,$C$6,$C$7,$C$5,FALSE,F65)</f>
        <v>8.035461397899553</v>
      </c>
      <c r="I65">
        <f>_xll.acq_options_trinomial_american_price($C$2,$C$3,$C$4,$C$6,$C$7,$C$5,TRUE,F65)</f>
        <v>26.808100677827852</v>
      </c>
      <c r="J65">
        <f>_xll.acq_options_trinomial_american_price($C$2,$C$3,$C$4,$C$6,$C$7,$C$5,FALSE,F65)</f>
        <v>8.035441569355374</v>
      </c>
      <c r="L65">
        <f t="shared" si="8"/>
        <v>-7.1468417677778007E-4</v>
      </c>
      <c r="M65">
        <f t="shared" si="9"/>
        <v>9.2839740932362247E-2</v>
      </c>
      <c r="N65">
        <f t="shared" si="10"/>
        <v>-4.2141970904197024E-4</v>
      </c>
      <c r="O65">
        <f t="shared" si="11"/>
        <v>9.2819912388183212E-2</v>
      </c>
    </row>
    <row r="66" spans="6:15" x14ac:dyDescent="0.25">
      <c r="F66">
        <v>3200</v>
      </c>
      <c r="G66">
        <f>_xll.acq_options_binomial_american_price($C$2,$C$3,$C$4,$C$6,$C$7,$C$5,TRUE,F66)</f>
        <v>26.808204010868927</v>
      </c>
      <c r="H66">
        <f>_xll.acq_options_binomial_american_price($C$2,$C$3,$C$4,$C$6,$C$7,$C$5,FALSE,F66)</f>
        <v>8.0357065568678969</v>
      </c>
      <c r="I66">
        <f>_xll.acq_options_trinomial_american_price($C$2,$C$3,$C$4,$C$6,$C$7,$C$5,TRUE,F66)</f>
        <v>26.80816503063668</v>
      </c>
      <c r="J66">
        <f>_xll.acq_options_trinomial_american_price($C$2,$C$3,$C$4,$C$6,$C$7,$C$5,FALSE,F66)</f>
        <v>8.0354581096364477</v>
      </c>
      <c r="L66">
        <f t="shared" si="8"/>
        <v>-3.1808666796706575E-4</v>
      </c>
      <c r="M66">
        <f t="shared" si="9"/>
        <v>9.308489990070612E-2</v>
      </c>
      <c r="N66">
        <f t="shared" si="10"/>
        <v>-3.5706690021442E-4</v>
      </c>
      <c r="O66">
        <f t="shared" si="11"/>
        <v>9.2836452669256886E-2</v>
      </c>
    </row>
    <row r="67" spans="6:15" x14ac:dyDescent="0.25">
      <c r="F67">
        <v>3250</v>
      </c>
      <c r="G67">
        <f>_xll.acq_options_binomial_american_price($C$2,$C$3,$C$4,$C$6,$C$7,$C$5,TRUE,F67)</f>
        <v>26.808536622662771</v>
      </c>
      <c r="H67">
        <f>_xll.acq_options_binomial_american_price($C$2,$C$3,$C$4,$C$6,$C$7,$C$5,FALSE,F67)</f>
        <v>8.0359204306867156</v>
      </c>
      <c r="I67">
        <f>_xll.acq_options_trinomial_american_price($C$2,$C$3,$C$4,$C$6,$C$7,$C$5,TRUE,F67)</f>
        <v>26.808431039438368</v>
      </c>
      <c r="J67">
        <f>_xll.acq_options_trinomial_american_price($C$2,$C$3,$C$4,$C$6,$C$7,$C$5,FALSE,F67)</f>
        <v>8.0356274452344501</v>
      </c>
      <c r="L67">
        <f t="shared" si="8"/>
        <v>1.4525125877185019E-5</v>
      </c>
      <c r="M67">
        <f t="shared" si="9"/>
        <v>9.3298773719524775E-2</v>
      </c>
      <c r="N67">
        <f t="shared" si="10"/>
        <v>-9.1058098526275444E-5</v>
      </c>
      <c r="O67">
        <f t="shared" si="11"/>
        <v>9.3005788267259248E-2</v>
      </c>
    </row>
    <row r="68" spans="6:15" x14ac:dyDescent="0.25">
      <c r="F68">
        <v>3300</v>
      </c>
      <c r="G68">
        <f>_xll.acq_options_binomial_american_price($C$2,$C$3,$C$4,$C$6,$C$7,$C$5,TRUE,F68)</f>
        <v>26.808809215841872</v>
      </c>
      <c r="H68">
        <f>_xll.acq_options_binomial_american_price($C$2,$C$3,$C$4,$C$6,$C$7,$C$5,FALSE,F68)</f>
        <v>8.0360999590409463</v>
      </c>
      <c r="I68">
        <f>_xll.acq_options_trinomial_american_price($C$2,$C$3,$C$4,$C$6,$C$7,$C$5,TRUE,F68)</f>
        <v>26.80863942244131</v>
      </c>
      <c r="J68">
        <f>_xll.acq_options_trinomial_american_price($C$2,$C$3,$C$4,$C$6,$C$7,$C$5,FALSE,F68)</f>
        <v>8.0357648140014568</v>
      </c>
      <c r="L68">
        <f t="shared" si="8"/>
        <v>2.8711830497840651E-4</v>
      </c>
      <c r="M68">
        <f t="shared" si="9"/>
        <v>9.3478302073755515E-2</v>
      </c>
      <c r="N68">
        <f t="shared" si="10"/>
        <v>1.1732490441573873E-4</v>
      </c>
      <c r="O68">
        <f t="shared" si="11"/>
        <v>9.3143157034266011E-2</v>
      </c>
    </row>
    <row r="69" spans="6:15" x14ac:dyDescent="0.25">
      <c r="F69">
        <v>3350</v>
      </c>
      <c r="G69">
        <f>_xll.acq_options_binomial_american_price($C$2,$C$3,$C$4,$C$6,$C$7,$C$5,TRUE,F69)</f>
        <v>26.809025485989856</v>
      </c>
      <c r="H69">
        <f>_xll.acq_options_binomial_american_price($C$2,$C$3,$C$4,$C$6,$C$7,$C$5,FALSE,F69)</f>
        <v>8.0362453708771966</v>
      </c>
      <c r="I69">
        <f>_xll.acq_options_trinomial_american_price($C$2,$C$3,$C$4,$C$6,$C$7,$C$5,TRUE,F69)</f>
        <v>26.808793763670252</v>
      </c>
      <c r="J69">
        <f>_xll.acq_options_trinomial_american_price($C$2,$C$3,$C$4,$C$6,$C$7,$C$5,FALSE,F69)</f>
        <v>8.0358691460320379</v>
      </c>
      <c r="L69">
        <f t="shared" si="8"/>
        <v>5.0338845296238333E-4</v>
      </c>
      <c r="M69">
        <f t="shared" si="9"/>
        <v>9.362371391000579E-2</v>
      </c>
      <c r="N69">
        <f t="shared" si="10"/>
        <v>2.7166613335793954E-4</v>
      </c>
      <c r="O69">
        <f t="shared" si="11"/>
        <v>9.3247489064847144E-2</v>
      </c>
    </row>
    <row r="70" spans="6:15" x14ac:dyDescent="0.25">
      <c r="F70">
        <v>3400</v>
      </c>
      <c r="G70">
        <f>_xll.acq_options_binomial_american_price($C$2,$C$3,$C$4,$C$6,$C$7,$C$5,TRUE,F70)</f>
        <v>26.809188878712366</v>
      </c>
      <c r="H70">
        <f>_xll.acq_options_binomial_american_price($C$2,$C$3,$C$4,$C$6,$C$7,$C$5,FALSE,F70)</f>
        <v>8.0363597663579647</v>
      </c>
      <c r="I70">
        <f>_xll.acq_options_trinomial_american_price($C$2,$C$3,$C$4,$C$6,$C$7,$C$5,TRUE,F70)</f>
        <v>26.808897402807293</v>
      </c>
      <c r="J70">
        <f>_xll.acq_options_trinomial_american_price($C$2,$C$3,$C$4,$C$6,$C$7,$C$5,FALSE,F70)</f>
        <v>8.0359433675769765</v>
      </c>
      <c r="L70">
        <f t="shared" si="8"/>
        <v>6.6678117547169791E-4</v>
      </c>
      <c r="M70">
        <f t="shared" si="9"/>
        <v>9.3738109390773872E-2</v>
      </c>
      <c r="N70">
        <f t="shared" si="10"/>
        <v>3.7530527039919548E-4</v>
      </c>
      <c r="O70">
        <f t="shared" si="11"/>
        <v>9.3321710609785669E-2</v>
      </c>
    </row>
    <row r="71" spans="6:15" x14ac:dyDescent="0.25">
      <c r="F71">
        <v>3450</v>
      </c>
      <c r="G71">
        <f>_xll.acq_options_binomial_american_price($C$2,$C$3,$C$4,$C$6,$C$7,$C$5,TRUE,F71)</f>
        <v>26.809302608800905</v>
      </c>
      <c r="H71">
        <f>_xll.acq_options_binomial_american_price($C$2,$C$3,$C$4,$C$6,$C$7,$C$5,FALSE,F71)</f>
        <v>8.0364427220952148</v>
      </c>
      <c r="I71">
        <f>_xll.acq_options_trinomial_american_price($C$2,$C$3,$C$4,$C$6,$C$7,$C$5,TRUE,F71)</f>
        <v>26.808953455553141</v>
      </c>
      <c r="J71">
        <f>_xll.acq_options_trinomial_american_price($C$2,$C$3,$C$4,$C$6,$C$7,$C$5,FALSE,F71)</f>
        <v>8.0359859421746513</v>
      </c>
      <c r="L71">
        <f t="shared" si="8"/>
        <v>7.8051126401135207E-4</v>
      </c>
      <c r="M71">
        <f t="shared" si="9"/>
        <v>9.3821065128024017E-2</v>
      </c>
      <c r="N71">
        <f t="shared" si="10"/>
        <v>4.3135801624671899E-4</v>
      </c>
      <c r="O71">
        <f t="shared" si="11"/>
        <v>9.336428520746054E-2</v>
      </c>
    </row>
    <row r="72" spans="6:15" x14ac:dyDescent="0.25">
      <c r="F72">
        <v>3500</v>
      </c>
      <c r="G72">
        <f>_xll.acq_options_binomial_american_price($C$2,$C$3,$C$4,$C$6,$C$7,$C$5,TRUE,F72)</f>
        <v>26.809369678446274</v>
      </c>
      <c r="H72">
        <f>_xll.acq_options_binomial_american_price($C$2,$C$3,$C$4,$C$6,$C$7,$C$5,FALSE,F72)</f>
        <v>8.0364931500866899</v>
      </c>
      <c r="I72">
        <f>_xll.acq_options_trinomial_american_price($C$2,$C$3,$C$4,$C$6,$C$7,$C$5,TRUE,F72)</f>
        <v>26.808964830617896</v>
      </c>
      <c r="J72">
        <f>_xll.acq_options_trinomial_american_price($C$2,$C$3,$C$4,$C$6,$C$7,$C$5,FALSE,F72)</f>
        <v>8.0360002251556431</v>
      </c>
      <c r="L72">
        <f t="shared" si="8"/>
        <v>8.4758090937953057E-4</v>
      </c>
      <c r="M72">
        <f t="shared" si="9"/>
        <v>9.387149311949905E-2</v>
      </c>
      <c r="N72">
        <f t="shared" si="10"/>
        <v>4.4273308100173381E-4</v>
      </c>
      <c r="O72">
        <f t="shared" si="11"/>
        <v>9.3378568188452249E-2</v>
      </c>
    </row>
    <row r="73" spans="6:15" x14ac:dyDescent="0.25">
      <c r="F73">
        <v>3550</v>
      </c>
      <c r="G73">
        <f>_xll.acq_options_binomial_american_price($C$2,$C$3,$C$4,$C$6,$C$7,$C$5,TRUE,F73)</f>
        <v>26.809392893390644</v>
      </c>
      <c r="H73">
        <f>_xll.acq_options_binomial_american_price($C$2,$C$3,$C$4,$C$6,$C$7,$C$5,FALSE,F73)</f>
        <v>8.0365150606094815</v>
      </c>
      <c r="I73">
        <f>_xll.acq_options_trinomial_american_price($C$2,$C$3,$C$4,$C$6,$C$7,$C$5,TRUE,F73)</f>
        <v>26.808934245788741</v>
      </c>
      <c r="J73">
        <f>_xll.acq_options_trinomial_american_price($C$2,$C$3,$C$4,$C$6,$C$7,$C$5,FALSE,F73)</f>
        <v>8.0359861149822294</v>
      </c>
      <c r="L73">
        <f t="shared" si="8"/>
        <v>8.707958537499394E-4</v>
      </c>
      <c r="M73">
        <f t="shared" si="9"/>
        <v>9.3893403642290707E-2</v>
      </c>
      <c r="N73">
        <f t="shared" si="10"/>
        <v>4.121482518470998E-4</v>
      </c>
      <c r="O73">
        <f t="shared" si="11"/>
        <v>9.3364458015038565E-2</v>
      </c>
    </row>
    <row r="74" spans="6:15" x14ac:dyDescent="0.25">
      <c r="F74">
        <v>3600</v>
      </c>
      <c r="G74">
        <f>_xll.acq_options_binomial_american_price($C$2,$C$3,$C$4,$C$6,$C$7,$C$5,TRUE,F74)</f>
        <v>26.80937487746122</v>
      </c>
      <c r="H74">
        <f>_xll.acq_options_binomial_american_price($C$2,$C$3,$C$4,$C$6,$C$7,$C$5,FALSE,F74)</f>
        <v>8.0365091462959786</v>
      </c>
      <c r="I74">
        <f>_xll.acq_options_trinomial_american_price($C$2,$C$3,$C$4,$C$6,$C$7,$C$5,TRUE,F74)</f>
        <v>26.80886424085238</v>
      </c>
      <c r="J74">
        <f>_xll.acq_options_trinomial_american_price($C$2,$C$3,$C$4,$C$6,$C$7,$C$5,FALSE,F74)</f>
        <v>8.0359457031017634</v>
      </c>
      <c r="L74">
        <f t="shared" si="8"/>
        <v>8.5277992432608585E-4</v>
      </c>
      <c r="M74">
        <f t="shared" si="9"/>
        <v>9.3887489328787765E-2</v>
      </c>
      <c r="N74">
        <f t="shared" si="10"/>
        <v>3.4214331548554355E-4</v>
      </c>
      <c r="O74">
        <f t="shared" si="11"/>
        <v>9.3324046134572569E-2</v>
      </c>
    </row>
    <row r="75" spans="6:15" x14ac:dyDescent="0.25">
      <c r="F75">
        <v>3650</v>
      </c>
      <c r="G75">
        <f>_xll.acq_options_binomial_american_price($C$2,$C$3,$C$4,$C$6,$C$7,$C$5,TRUE,F75)</f>
        <v>26.809318086473908</v>
      </c>
      <c r="H75">
        <f>_xll.acq_options_binomial_american_price($C$2,$C$3,$C$4,$C$6,$C$7,$C$5,FALSE,F75)</f>
        <v>8.0364781487409278</v>
      </c>
      <c r="I75">
        <f>_xll.acq_options_trinomial_american_price($C$2,$C$3,$C$4,$C$6,$C$7,$C$5,TRUE,F75)</f>
        <v>26.808757193861368</v>
      </c>
      <c r="J75">
        <f>_xll.acq_options_trinomial_american_price($C$2,$C$3,$C$4,$C$6,$C$7,$C$5,FALSE,F75)</f>
        <v>8.0358795614147756</v>
      </c>
      <c r="L75">
        <f t="shared" si="8"/>
        <v>7.9598893701415818E-4</v>
      </c>
      <c r="M75">
        <f t="shared" si="9"/>
        <v>9.3856491773737005E-2</v>
      </c>
      <c r="N75">
        <f t="shared" si="10"/>
        <v>2.3509632447371587E-4</v>
      </c>
      <c r="O75">
        <f t="shared" si="11"/>
        <v>9.325790444758475E-2</v>
      </c>
    </row>
    <row r="76" spans="6:15" x14ac:dyDescent="0.25">
      <c r="F76">
        <v>3700</v>
      </c>
      <c r="G76">
        <f>_xll.acq_options_binomial_american_price($C$2,$C$3,$C$4,$C$6,$C$7,$C$5,TRUE,F76)</f>
        <v>26.809224820261282</v>
      </c>
      <c r="H76">
        <f>_xll.acq_options_binomial_american_price($C$2,$C$3,$C$4,$C$6,$C$7,$C$5,FALSE,F76)</f>
        <v>8.036422486344204</v>
      </c>
      <c r="I76">
        <f>_xll.acq_options_trinomial_american_price($C$2,$C$3,$C$4,$C$6,$C$7,$C$5,TRUE,F76)</f>
        <v>26.808615329814334</v>
      </c>
      <c r="J76">
        <f>_xll.acq_options_trinomial_american_price($C$2,$C$3,$C$4,$C$6,$C$7,$C$5,FALSE,F76)</f>
        <v>8.0357892998131035</v>
      </c>
      <c r="L76">
        <f t="shared" si="8"/>
        <v>7.0272272438742789E-4</v>
      </c>
      <c r="M76">
        <f t="shared" si="9"/>
        <v>9.3800829377013173E-2</v>
      </c>
      <c r="N76">
        <f t="shared" si="10"/>
        <v>9.3232277439625477E-5</v>
      </c>
      <c r="O76">
        <f t="shared" si="11"/>
        <v>9.3167642845912724E-2</v>
      </c>
    </row>
    <row r="77" spans="6:15" x14ac:dyDescent="0.25">
      <c r="F77">
        <v>3750</v>
      </c>
      <c r="G77">
        <f>_xll.acq_options_binomial_american_price($C$2,$C$3,$C$4,$C$6,$C$7,$C$5,TRUE,F77)</f>
        <v>26.80909723449529</v>
      </c>
      <c r="H77">
        <f>_xll.acq_options_binomial_american_price($C$2,$C$3,$C$4,$C$6,$C$7,$C$5,FALSE,F77)</f>
        <v>8.0363428126966063</v>
      </c>
      <c r="I77">
        <f>_xll.acq_options_trinomial_american_price($C$2,$C$3,$C$4,$C$6,$C$7,$C$5,TRUE,F77)</f>
        <v>26.80844073398265</v>
      </c>
      <c r="J77">
        <f>_xll.acq_options_trinomial_american_price($C$2,$C$3,$C$4,$C$6,$C$7,$C$5,FALSE,F77)</f>
        <v>8.0356755377252664</v>
      </c>
      <c r="L77">
        <f t="shared" si="8"/>
        <v>5.7513695839617185E-4</v>
      </c>
      <c r="M77">
        <f t="shared" si="9"/>
        <v>9.3721155729415528E-2</v>
      </c>
      <c r="N77">
        <f t="shared" si="10"/>
        <v>-8.1363554244262559E-5</v>
      </c>
      <c r="O77">
        <f t="shared" si="11"/>
        <v>9.3053880758075636E-2</v>
      </c>
    </row>
    <row r="78" spans="6:15" x14ac:dyDescent="0.25">
      <c r="F78">
        <v>3800</v>
      </c>
      <c r="G78">
        <f>_xll.acq_options_binomial_american_price($C$2,$C$3,$C$4,$C$6,$C$7,$C$5,TRUE,F78)</f>
        <v>26.808937350365589</v>
      </c>
      <c r="H78">
        <f>_xll.acq_options_binomial_american_price($C$2,$C$3,$C$4,$C$6,$C$7,$C$5,FALSE,F78)</f>
        <v>8.0362409713044656</v>
      </c>
      <c r="I78">
        <f>_xll.acq_options_trinomial_american_price($C$2,$C$3,$C$4,$C$6,$C$7,$C$5,TRUE,F78)</f>
        <v>26.808235361187734</v>
      </c>
      <c r="J78">
        <f>_xll.acq_options_trinomial_american_price($C$2,$C$3,$C$4,$C$6,$C$7,$C$5,FALSE,F78)</f>
        <v>8.0355410661608779</v>
      </c>
      <c r="L78">
        <f t="shared" si="8"/>
        <v>4.1525282869514513E-4</v>
      </c>
      <c r="M78">
        <f t="shared" si="9"/>
        <v>9.3619314337274773E-2</v>
      </c>
      <c r="N78">
        <f t="shared" si="10"/>
        <v>-2.8673634916032142E-4</v>
      </c>
      <c r="O78">
        <f t="shared" si="11"/>
        <v>9.291940919368713E-2</v>
      </c>
    </row>
    <row r="79" spans="6:15" x14ac:dyDescent="0.25">
      <c r="F79">
        <v>3850</v>
      </c>
      <c r="G79">
        <f>_xll.acq_options_binomial_american_price($C$2,$C$3,$C$4,$C$6,$C$7,$C$5,TRUE,F79)</f>
        <v>26.808747064712826</v>
      </c>
      <c r="H79">
        <f>_xll.acq_options_binomial_american_price($C$2,$C$3,$C$4,$C$6,$C$7,$C$5,FALSE,F79)</f>
        <v>8.0361163724692464</v>
      </c>
      <c r="I79">
        <f>_xll.acq_options_trinomial_american_price($C$2,$C$3,$C$4,$C$6,$C$7,$C$5,TRUE,F79)</f>
        <v>26.808140736530405</v>
      </c>
      <c r="J79">
        <f>_xll.acq_options_trinomial_american_price($C$2,$C$3,$C$4,$C$6,$C$7,$C$5,FALSE,F79)</f>
        <v>8.0354644389159002</v>
      </c>
      <c r="L79">
        <f t="shared" si="8"/>
        <v>2.2496717593156745E-4</v>
      </c>
      <c r="M79">
        <f t="shared" si="9"/>
        <v>9.349471550205557E-2</v>
      </c>
      <c r="N79">
        <f t="shared" si="10"/>
        <v>-3.8136100648955562E-4</v>
      </c>
      <c r="O79">
        <f t="shared" si="11"/>
        <v>9.284278194870943E-2</v>
      </c>
    </row>
    <row r="80" spans="6:15" x14ac:dyDescent="0.25">
      <c r="F80">
        <v>3900</v>
      </c>
      <c r="G80">
        <f>_xll.acq_options_binomial_american_price($C$2,$C$3,$C$4,$C$6,$C$7,$C$5,TRUE,F80)</f>
        <v>26.808528158501428</v>
      </c>
      <c r="H80">
        <f>_xll.acq_options_binomial_american_price($C$2,$C$3,$C$4,$C$6,$C$7,$C$5,FALSE,F80)</f>
        <v>8.0359717401720623</v>
      </c>
      <c r="I80">
        <f>_xll.acq_options_trinomial_american_price($C$2,$C$3,$C$4,$C$6,$C$7,$C$5,TRUE,F80)</f>
        <v>26.808358052113512</v>
      </c>
      <c r="J80">
        <f>_xll.acq_options_trinomial_american_price($C$2,$C$3,$C$4,$C$6,$C$7,$C$5,FALSE,F80)</f>
        <v>8.0355974680764515</v>
      </c>
      <c r="L80">
        <f t="shared" si="8"/>
        <v>6.0609645338161044E-6</v>
      </c>
      <c r="M80">
        <f t="shared" si="9"/>
        <v>9.3350083204871481E-2</v>
      </c>
      <c r="N80">
        <f t="shared" si="10"/>
        <v>-1.6404542338221972E-4</v>
      </c>
      <c r="O80">
        <f t="shared" si="11"/>
        <v>9.2975811109260675E-2</v>
      </c>
    </row>
    <row r="81" spans="6:15" x14ac:dyDescent="0.25">
      <c r="F81">
        <v>3950</v>
      </c>
      <c r="G81">
        <f>_xll.acq_options_binomial_american_price($C$2,$C$3,$C$4,$C$6,$C$7,$C$5,TRUE,F81)</f>
        <v>26.808282305102779</v>
      </c>
      <c r="H81">
        <f>_xll.acq_options_binomial_american_price($C$2,$C$3,$C$4,$C$6,$C$7,$C$5,FALSE,F81)</f>
        <v>8.0358080592120373</v>
      </c>
      <c r="I81">
        <f>_xll.acq_options_trinomial_american_price($C$2,$C$3,$C$4,$C$6,$C$7,$C$5,TRUE,F81)</f>
        <v>26.808535366269766</v>
      </c>
      <c r="J81">
        <f>_xll.acq_options_trinomial_american_price($C$2,$C$3,$C$4,$C$6,$C$7,$C$5,FALSE,F81)</f>
        <v>8.0357132081300318</v>
      </c>
      <c r="L81">
        <f t="shared" si="8"/>
        <v>-2.397924341153157E-4</v>
      </c>
      <c r="M81">
        <f t="shared" si="9"/>
        <v>9.3186402244846533E-2</v>
      </c>
      <c r="N81">
        <f t="shared" si="10"/>
        <v>1.3268732871551947E-5</v>
      </c>
      <c r="O81">
        <f t="shared" si="11"/>
        <v>9.3091551162840958E-2</v>
      </c>
    </row>
    <row r="82" spans="6:15" x14ac:dyDescent="0.25">
      <c r="F82">
        <v>4000</v>
      </c>
      <c r="G82">
        <f>_xll.acq_options_binomial_american_price($C$2,$C$3,$C$4,$C$6,$C$7,$C$5,TRUE,F82)</f>
        <v>26.808011077489837</v>
      </c>
      <c r="H82">
        <f>_xll.acq_options_binomial_american_price($C$2,$C$3,$C$4,$C$6,$C$7,$C$5,FALSE,F82)</f>
        <v>8.0356260782270681</v>
      </c>
      <c r="I82">
        <f>_xll.acq_options_trinomial_american_price($C$2,$C$3,$C$4,$C$6,$C$7,$C$5,TRUE,F82)</f>
        <v>26.808674763982644</v>
      </c>
      <c r="J82">
        <f>_xll.acq_options_trinomial_american_price($C$2,$C$3,$C$4,$C$6,$C$7,$C$5,FALSE,F82)</f>
        <v>8.0358052964555196</v>
      </c>
      <c r="L82">
        <f t="shared" si="8"/>
        <v>-5.1102004705683157E-4</v>
      </c>
      <c r="M82">
        <f t="shared" si="9"/>
        <v>9.300442125987729E-2</v>
      </c>
      <c r="N82">
        <f t="shared" si="10"/>
        <v>1.5266644575007149E-4</v>
      </c>
      <c r="O82">
        <f t="shared" si="11"/>
        <v>9.3183639488328751E-2</v>
      </c>
    </row>
    <row r="83" spans="6:15" x14ac:dyDescent="0.25">
      <c r="F83">
        <v>4050</v>
      </c>
      <c r="G83">
        <f>_xll.acq_options_binomial_american_price($C$2,$C$3,$C$4,$C$6,$C$7,$C$5,TRUE,F83)</f>
        <v>26.807715955074251</v>
      </c>
      <c r="H83">
        <f>_xll.acq_options_binomial_american_price($C$2,$C$3,$C$4,$C$6,$C$7,$C$5,FALSE,F83)</f>
        <v>8.0354265572545707</v>
      </c>
      <c r="I83">
        <f>_xll.acq_options_trinomial_american_price($C$2,$C$3,$C$4,$C$6,$C$7,$C$5,TRUE,F83)</f>
        <v>26.808778211566988</v>
      </c>
      <c r="J83">
        <f>_xll.acq_options_trinomial_american_price($C$2,$C$3,$C$4,$C$6,$C$7,$C$5,FALSE,F83)</f>
        <v>8.0358767612347357</v>
      </c>
      <c r="L83">
        <f t="shared" si="8"/>
        <v>-8.0614246264332223E-4</v>
      </c>
      <c r="M83">
        <f t="shared" si="9"/>
        <v>9.2804900287379866E-2</v>
      </c>
      <c r="N83">
        <f t="shared" si="10"/>
        <v>2.5611403009406786E-4</v>
      </c>
      <c r="O83">
        <f t="shared" si="11"/>
        <v>9.3255104267544908E-2</v>
      </c>
    </row>
    <row r="84" spans="6:15" x14ac:dyDescent="0.25">
      <c r="F84">
        <v>4100</v>
      </c>
      <c r="G84">
        <f>_xll.acq_options_binomial_american_price($C$2,$C$3,$C$4,$C$6,$C$7,$C$5,TRUE,F84)</f>
        <v>26.807932413255756</v>
      </c>
      <c r="H84">
        <f>_xll.acq_options_binomial_american_price($C$2,$C$3,$C$4,$C$6,$C$7,$C$5,FALSE,F84)</f>
        <v>8.035515455979553</v>
      </c>
      <c r="I84">
        <f>_xll.acq_options_trinomial_american_price($C$2,$C$3,$C$4,$C$6,$C$7,$C$5,TRUE,F84)</f>
        <v>26.808847563635183</v>
      </c>
      <c r="J84">
        <f>_xll.acq_options_trinomial_american_price($C$2,$C$3,$C$4,$C$6,$C$7,$C$5,FALSE,F84)</f>
        <v>8.0359260088271185</v>
      </c>
      <c r="L84">
        <f t="shared" si="8"/>
        <v>-5.8968428113814753E-4</v>
      </c>
      <c r="M84">
        <f t="shared" si="9"/>
        <v>9.2893799012362166E-2</v>
      </c>
      <c r="N84">
        <f t="shared" si="10"/>
        <v>3.2546609828898454E-4</v>
      </c>
      <c r="O84">
        <f t="shared" si="11"/>
        <v>9.3304351859927692E-2</v>
      </c>
    </row>
    <row r="85" spans="6:15" x14ac:dyDescent="0.25">
      <c r="F85">
        <v>4150</v>
      </c>
      <c r="G85">
        <f>_xll.acq_options_binomial_american_price($C$2,$C$3,$C$4,$C$6,$C$7,$C$5,TRUE,F85)</f>
        <v>26.808206763187584</v>
      </c>
      <c r="H85">
        <f>_xll.acq_options_binomial_american_price($C$2,$C$3,$C$4,$C$6,$C$7,$C$5,FALSE,F85)</f>
        <v>8.0356834607573937</v>
      </c>
      <c r="I85">
        <f>_xll.acq_options_trinomial_american_price($C$2,$C$3,$C$4,$C$6,$C$7,$C$5,TRUE,F85)</f>
        <v>26.808884571440231</v>
      </c>
      <c r="J85">
        <f>_xll.acq_options_trinomial_american_price($C$2,$C$3,$C$4,$C$6,$C$7,$C$5,FALSE,F85)</f>
        <v>8.0359550526526604</v>
      </c>
      <c r="L85">
        <f t="shared" si="8"/>
        <v>-3.1533434930963722E-4</v>
      </c>
      <c r="M85">
        <f t="shared" si="9"/>
        <v>9.3061803790202902E-2</v>
      </c>
      <c r="N85">
        <f t="shared" si="10"/>
        <v>3.6247390333699059E-4</v>
      </c>
      <c r="O85">
        <f t="shared" si="11"/>
        <v>9.3333395685469611E-2</v>
      </c>
    </row>
    <row r="86" spans="6:15" x14ac:dyDescent="0.25">
      <c r="F86">
        <v>4200</v>
      </c>
      <c r="G86">
        <f>_xll.acq_options_binomial_american_price($C$2,$C$3,$C$4,$C$6,$C$7,$C$5,TRUE,F86)</f>
        <v>26.808443793755401</v>
      </c>
      <c r="H86">
        <f>_xll.acq_options_binomial_american_price($C$2,$C$3,$C$4,$C$6,$C$7,$C$5,FALSE,F86)</f>
        <v>8.0358339577006888</v>
      </c>
      <c r="I86">
        <f>_xll.acq_options_trinomial_american_price($C$2,$C$3,$C$4,$C$6,$C$7,$C$5,TRUE,F86)</f>
        <v>26.808890889232767</v>
      </c>
      <c r="J86">
        <f>_xll.acq_options_trinomial_american_price($C$2,$C$3,$C$4,$C$6,$C$7,$C$5,FALSE,F86)</f>
        <v>8.0359638046323596</v>
      </c>
      <c r="L86">
        <f t="shared" si="8"/>
        <v>-7.830378149265016E-5</v>
      </c>
      <c r="M86">
        <f t="shared" si="9"/>
        <v>9.3212300733497955E-2</v>
      </c>
      <c r="N86">
        <f t="shared" si="10"/>
        <v>3.6879169587322735E-4</v>
      </c>
      <c r="O86">
        <f t="shared" si="11"/>
        <v>9.3342147665168795E-2</v>
      </c>
    </row>
    <row r="87" spans="6:15" x14ac:dyDescent="0.25">
      <c r="F87">
        <v>4250</v>
      </c>
      <c r="G87">
        <f>_xll.acq_options_binomial_american_price($C$2,$C$3,$C$4,$C$6,$C$7,$C$5,TRUE,F87)</f>
        <v>26.808645311649517</v>
      </c>
      <c r="H87">
        <f>_xll.acq_options_binomial_american_price($C$2,$C$3,$C$4,$C$6,$C$7,$C$5,FALSE,F87)</f>
        <v>8.0359646445050732</v>
      </c>
      <c r="I87">
        <f>_xll.acq_options_trinomial_american_price($C$2,$C$3,$C$4,$C$6,$C$7,$C$5,TRUE,F87)</f>
        <v>26.8088680798163</v>
      </c>
      <c r="J87">
        <f>_xll.acq_options_trinomial_american_price($C$2,$C$3,$C$4,$C$6,$C$7,$C$5,FALSE,F87)</f>
        <v>8.0359533371474754</v>
      </c>
      <c r="L87">
        <f t="shared" si="8"/>
        <v>1.2321411262306015E-4</v>
      </c>
      <c r="M87">
        <f t="shared" si="9"/>
        <v>9.3342987537882394E-2</v>
      </c>
      <c r="N87">
        <f t="shared" si="10"/>
        <v>3.459822794056322E-4</v>
      </c>
      <c r="O87">
        <f t="shared" si="11"/>
        <v>9.3331680180284593E-2</v>
      </c>
    </row>
    <row r="88" spans="6:15" x14ac:dyDescent="0.25">
      <c r="F88">
        <v>4300</v>
      </c>
      <c r="G88">
        <f>_xll.acq_options_binomial_american_price($C$2,$C$3,$C$4,$C$6,$C$7,$C$5,TRUE,F88)</f>
        <v>26.808813027152439</v>
      </c>
      <c r="H88">
        <f>_xll.acq_options_binomial_american_price($C$2,$C$3,$C$4,$C$6,$C$7,$C$5,FALSE,F88)</f>
        <v>8.0360764678745404</v>
      </c>
      <c r="I88">
        <f>_xll.acq_options_trinomial_american_price($C$2,$C$3,$C$4,$C$6,$C$7,$C$5,TRUE,F88)</f>
        <v>26.808817620889055</v>
      </c>
      <c r="J88">
        <f>_xll.acq_options_trinomial_american_price($C$2,$C$3,$C$4,$C$6,$C$7,$C$5,FALSE,F88)</f>
        <v>8.0359240633018238</v>
      </c>
      <c r="L88">
        <f t="shared" si="8"/>
        <v>2.9092961554511021E-4</v>
      </c>
      <c r="M88">
        <f t="shared" si="9"/>
        <v>9.3454810907349639E-2</v>
      </c>
      <c r="N88">
        <f t="shared" si="10"/>
        <v>2.9552335216109782E-4</v>
      </c>
      <c r="O88">
        <f t="shared" si="11"/>
        <v>9.3302406334633048E-2</v>
      </c>
    </row>
    <row r="89" spans="6:15" x14ac:dyDescent="0.25">
      <c r="F89">
        <v>4350</v>
      </c>
      <c r="G89">
        <f>_xll.acq_options_binomial_american_price($C$2,$C$3,$C$4,$C$6,$C$7,$C$5,TRUE,F89)</f>
        <v>26.808948559665041</v>
      </c>
      <c r="H89">
        <f>_xll.acq_options_binomial_american_price($C$2,$C$3,$C$4,$C$6,$C$7,$C$5,FALSE,F89)</f>
        <v>8.0361691280650227</v>
      </c>
      <c r="I89">
        <f>_xll.acq_options_trinomial_american_price($C$2,$C$3,$C$4,$C$6,$C$7,$C$5,TRUE,F89)</f>
        <v>26.808740910921756</v>
      </c>
      <c r="J89">
        <f>_xll.acq_options_trinomial_american_price($C$2,$C$3,$C$4,$C$6,$C$7,$C$5,FALSE,F89)</f>
        <v>8.0358766838323135</v>
      </c>
      <c r="L89">
        <f t="shared" si="8"/>
        <v>4.2646212814645423E-4</v>
      </c>
      <c r="M89">
        <f t="shared" si="9"/>
        <v>9.3547471097831902E-2</v>
      </c>
      <c r="N89">
        <f t="shared" si="10"/>
        <v>2.1881338486196E-4</v>
      </c>
      <c r="O89">
        <f t="shared" si="11"/>
        <v>9.3255026865122659E-2</v>
      </c>
    </row>
    <row r="90" spans="6:15" x14ac:dyDescent="0.25">
      <c r="F90">
        <v>4400</v>
      </c>
      <c r="G90">
        <f>_xll.acq_options_binomial_american_price($C$2,$C$3,$C$4,$C$6,$C$7,$C$5,TRUE,F90)</f>
        <v>26.809053443951196</v>
      </c>
      <c r="H90">
        <f>_xll.acq_options_binomial_american_price($C$2,$C$3,$C$4,$C$6,$C$7,$C$5,FALSE,F90)</f>
        <v>8.03624190079851</v>
      </c>
      <c r="I90">
        <f>_xll.acq_options_trinomial_american_price($C$2,$C$3,$C$4,$C$6,$C$7,$C$5,TRUE,F90)</f>
        <v>26.808639272162807</v>
      </c>
      <c r="J90">
        <f>_xll.acq_options_trinomial_american_price($C$2,$C$3,$C$4,$C$6,$C$7,$C$5,FALSE,F90)</f>
        <v>8.0358119459488933</v>
      </c>
      <c r="L90">
        <f t="shared" si="8"/>
        <v>5.3134641430219176E-4</v>
      </c>
      <c r="M90">
        <f t="shared" si="9"/>
        <v>9.3620243831319172E-2</v>
      </c>
      <c r="N90">
        <f t="shared" si="10"/>
        <v>1.1717462591320782E-4</v>
      </c>
      <c r="O90">
        <f t="shared" si="11"/>
        <v>9.3190288981702452E-2</v>
      </c>
    </row>
    <row r="91" spans="6:15" x14ac:dyDescent="0.25">
      <c r="F91">
        <v>4450</v>
      </c>
      <c r="G91">
        <f>_xll.acq_options_binomial_american_price($C$2,$C$3,$C$4,$C$6,$C$7,$C$5,TRUE,F91)</f>
        <v>26.809129134300601</v>
      </c>
      <c r="H91">
        <f>_xll.acq_options_binomial_american_price($C$2,$C$3,$C$4,$C$6,$C$7,$C$5,FALSE,F91)</f>
        <v>8.0362961532212811</v>
      </c>
      <c r="I91">
        <f>_xll.acq_options_trinomial_american_price($C$2,$C$3,$C$4,$C$6,$C$7,$C$5,TRUE,F91)</f>
        <v>26.808513958076446</v>
      </c>
      <c r="J91">
        <f>_xll.acq_options_trinomial_american_price($C$2,$C$3,$C$4,$C$6,$C$7,$C$5,FALSE,F91)</f>
        <v>8.0357313075517176</v>
      </c>
      <c r="L91">
        <f t="shared" si="8"/>
        <v>6.0703676370721382E-4</v>
      </c>
      <c r="M91">
        <f t="shared" si="9"/>
        <v>9.36744962540903E-2</v>
      </c>
      <c r="N91">
        <f t="shared" si="10"/>
        <v>-8.1394604478646215E-6</v>
      </c>
      <c r="O91">
        <f t="shared" si="11"/>
        <v>9.3109650584526804E-2</v>
      </c>
    </row>
    <row r="92" spans="6:15" x14ac:dyDescent="0.25">
      <c r="F92">
        <v>4500</v>
      </c>
      <c r="G92">
        <f>_xll.acq_options_binomial_american_price($C$2,$C$3,$C$4,$C$6,$C$7,$C$5,TRUE,F92)</f>
        <v>26.809177010655819</v>
      </c>
      <c r="H92">
        <f>_xll.acq_options_binomial_american_price($C$2,$C$3,$C$4,$C$6,$C$7,$C$5,FALSE,F92)</f>
        <v>8.036331254489097</v>
      </c>
      <c r="I92">
        <f>_xll.acq_options_trinomial_american_price($C$2,$C$3,$C$4,$C$6,$C$7,$C$5,TRUE,F92)</f>
        <v>26.808366155349756</v>
      </c>
      <c r="J92">
        <f>_xll.acq_options_trinomial_american_price($C$2,$C$3,$C$4,$C$6,$C$7,$C$5,FALSE,F92)</f>
        <v>8.0356351398698731</v>
      </c>
      <c r="L92">
        <f t="shared" si="8"/>
        <v>6.5491311892529325E-4</v>
      </c>
      <c r="M92">
        <f t="shared" si="9"/>
        <v>9.3709597521906218E-2</v>
      </c>
      <c r="N92">
        <f t="shared" si="10"/>
        <v>-1.5594218713843588E-4</v>
      </c>
      <c r="O92">
        <f t="shared" si="11"/>
        <v>9.3013482902682298E-2</v>
      </c>
    </row>
    <row r="93" spans="6:15" x14ac:dyDescent="0.25">
      <c r="F93">
        <v>4550</v>
      </c>
      <c r="G93">
        <f>_xll.acq_options_binomial_american_price($C$2,$C$3,$C$4,$C$6,$C$7,$C$5,TRUE,F93)</f>
        <v>26.809198381864256</v>
      </c>
      <c r="H93">
        <f>_xll.acq_options_binomial_american_price($C$2,$C$3,$C$4,$C$6,$C$7,$C$5,FALSE,F93)</f>
        <v>8.0363496309811797</v>
      </c>
      <c r="I93">
        <f>_xll.acq_options_trinomial_american_price($C$2,$C$3,$C$4,$C$6,$C$7,$C$5,TRUE,F93)</f>
        <v>26.808196988539066</v>
      </c>
      <c r="J93">
        <f>_xll.acq_options_trinomial_american_price($C$2,$C$3,$C$4,$C$6,$C$7,$C$5,FALSE,F93)</f>
        <v>8.0355240743924377</v>
      </c>
      <c r="L93">
        <f t="shared" si="8"/>
        <v>6.7628432736199784E-4</v>
      </c>
      <c r="M93">
        <f t="shared" si="9"/>
        <v>9.3727974013988913E-2</v>
      </c>
      <c r="N93">
        <f t="shared" si="10"/>
        <v>-3.2510899782778324E-4</v>
      </c>
      <c r="O93">
        <f t="shared" si="11"/>
        <v>9.2902417425246853E-2</v>
      </c>
    </row>
    <row r="94" spans="6:15" x14ac:dyDescent="0.25">
      <c r="F94">
        <v>4600</v>
      </c>
      <c r="G94">
        <f>_xll.acq_options_binomial_american_price($C$2,$C$3,$C$4,$C$6,$C$7,$C$5,TRUE,F94)</f>
        <v>26.809194490463049</v>
      </c>
      <c r="H94">
        <f>_xll.acq_options_binomial_american_price($C$2,$C$3,$C$4,$C$6,$C$7,$C$5,FALSE,F94)</f>
        <v>8.0363516392283749</v>
      </c>
      <c r="I94">
        <f>_xll.acq_options_trinomial_american_price($C$2,$C$3,$C$4,$C$6,$C$7,$C$5,TRUE,F94)</f>
        <v>26.808271130846105</v>
      </c>
      <c r="J94">
        <f>_xll.acq_options_trinomial_american_price($C$2,$C$3,$C$4,$C$6,$C$7,$C$5,FALSE,F94)</f>
        <v>8.0355562281416546</v>
      </c>
      <c r="L94">
        <f t="shared" si="8"/>
        <v>6.7239292615539625E-4</v>
      </c>
      <c r="M94">
        <f t="shared" si="9"/>
        <v>9.3729982261184119E-2</v>
      </c>
      <c r="N94">
        <f t="shared" si="10"/>
        <v>-2.509666907890562E-4</v>
      </c>
      <c r="O94">
        <f t="shared" si="11"/>
        <v>9.2934571174463798E-2</v>
      </c>
    </row>
    <row r="95" spans="6:15" x14ac:dyDescent="0.25">
      <c r="F95">
        <v>4650</v>
      </c>
      <c r="G95">
        <f>_xll.acq_options_binomial_american_price($C$2,$C$3,$C$4,$C$6,$C$7,$C$5,TRUE,F95)</f>
        <v>26.809166516645455</v>
      </c>
      <c r="H95">
        <f>_xll.acq_options_binomial_american_price($C$2,$C$3,$C$4,$C$6,$C$7,$C$5,FALSE,F95)</f>
        <v>8.036337818209331</v>
      </c>
      <c r="I95">
        <f>_xll.acq_options_trinomial_american_price($C$2,$C$3,$C$4,$C$6,$C$7,$C$5,TRUE,F95)</f>
        <v>26.808428673274914</v>
      </c>
      <c r="J95">
        <f>_xll.acq_options_trinomial_american_price($C$2,$C$3,$C$4,$C$6,$C$7,$C$5,FALSE,F95)</f>
        <v>8.0356564141695408</v>
      </c>
      <c r="L95">
        <f t="shared" si="8"/>
        <v>6.4441910856061213E-4</v>
      </c>
      <c r="M95">
        <f t="shared" si="9"/>
        <v>9.3716161242140217E-2</v>
      </c>
      <c r="N95">
        <f t="shared" si="10"/>
        <v>-9.3424261979890844E-5</v>
      </c>
      <c r="O95">
        <f t="shared" si="11"/>
        <v>9.3034757202349994E-2</v>
      </c>
    </row>
    <row r="96" spans="6:15" x14ac:dyDescent="0.25">
      <c r="F96">
        <v>4700</v>
      </c>
      <c r="G96">
        <f>_xll.acq_options_binomial_american_price($C$2,$C$3,$C$4,$C$6,$C$7,$C$5,TRUE,F96)</f>
        <v>26.809115581404338</v>
      </c>
      <c r="H96">
        <f>_xll.acq_options_binomial_american_price($C$2,$C$3,$C$4,$C$6,$C$7,$C$5,FALSE,F96)</f>
        <v>8.0363085348250642</v>
      </c>
      <c r="I96">
        <f>_xll.acq_options_trinomial_american_price($C$2,$C$3,$C$4,$C$6,$C$7,$C$5,TRUE,F96)</f>
        <v>26.808558626500037</v>
      </c>
      <c r="J96">
        <f>_xll.acq_options_trinomial_american_price($C$2,$C$3,$C$4,$C$6,$C$7,$C$5,FALSE,F96)</f>
        <v>8.0357411546489228</v>
      </c>
      <c r="L96">
        <f t="shared" si="8"/>
        <v>5.934838674441778E-4</v>
      </c>
      <c r="M96">
        <f t="shared" si="9"/>
        <v>9.3686877857873441E-2</v>
      </c>
      <c r="N96">
        <f t="shared" si="10"/>
        <v>3.6528963143211968E-5</v>
      </c>
      <c r="O96">
        <f t="shared" si="11"/>
        <v>9.3119497681732E-2</v>
      </c>
    </row>
    <row r="97" spans="6:15" x14ac:dyDescent="0.25">
      <c r="F97">
        <v>4750</v>
      </c>
      <c r="G97">
        <f>_xll.acq_options_binomial_american_price($C$2,$C$3,$C$4,$C$6,$C$7,$C$5,TRUE,F97)</f>
        <v>26.809042750330931</v>
      </c>
      <c r="H97">
        <f>_xll.acq_options_binomial_american_price($C$2,$C$3,$C$4,$C$6,$C$7,$C$5,FALSE,F97)</f>
        <v>8.0362637366255552</v>
      </c>
      <c r="I97">
        <f>_xll.acq_options_trinomial_american_price($C$2,$C$3,$C$4,$C$6,$C$7,$C$5,TRUE,F97)</f>
        <v>26.808662208924822</v>
      </c>
      <c r="J97">
        <f>_xll.acq_options_trinomial_american_price($C$2,$C$3,$C$4,$C$6,$C$7,$C$5,FALSE,F97)</f>
        <v>8.0358098725959941</v>
      </c>
      <c r="L97">
        <f t="shared" si="8"/>
        <v>5.2065279403734621E-4</v>
      </c>
      <c r="M97">
        <f t="shared" si="9"/>
        <v>9.3642079658364352E-2</v>
      </c>
      <c r="N97">
        <f t="shared" si="10"/>
        <v>1.401113879282434E-4</v>
      </c>
      <c r="O97">
        <f t="shared" si="11"/>
        <v>9.3188215628803306E-2</v>
      </c>
    </row>
    <row r="98" spans="6:15" x14ac:dyDescent="0.25">
      <c r="F98">
        <v>4800</v>
      </c>
      <c r="G98">
        <f>_xll.acq_options_binomial_american_price($C$2,$C$3,$C$4,$C$6,$C$7,$C$5,TRUE,F98)</f>
        <v>26.808949036717017</v>
      </c>
      <c r="H98">
        <f>_xll.acq_options_binomial_american_price($C$2,$C$3,$C$4,$C$6,$C$7,$C$5,FALSE,F98)</f>
        <v>8.0362043385245414</v>
      </c>
      <c r="I98">
        <f>_xll.acq_options_trinomial_american_price($C$2,$C$3,$C$4,$C$6,$C$7,$C$5,TRUE,F98)</f>
        <v>26.808740579102388</v>
      </c>
      <c r="J98">
        <f>_xll.acq_options_trinomial_american_price($C$2,$C$3,$C$4,$C$6,$C$7,$C$5,FALSE,F98)</f>
        <v>8.0358637411362128</v>
      </c>
      <c r="L98">
        <f t="shared" si="8"/>
        <v>4.2693918012304266E-4</v>
      </c>
      <c r="M98">
        <f t="shared" si="9"/>
        <v>9.3582681557350611E-2</v>
      </c>
      <c r="N98">
        <f t="shared" si="10"/>
        <v>2.1848156549353348E-4</v>
      </c>
      <c r="O98">
        <f t="shared" si="11"/>
        <v>9.3242084169022021E-2</v>
      </c>
    </row>
    <row r="99" spans="6:15" x14ac:dyDescent="0.25">
      <c r="F99">
        <v>4850</v>
      </c>
      <c r="G99">
        <f>_xll.acq_options_binomial_american_price($C$2,$C$3,$C$4,$C$6,$C$7,$C$5,TRUE,F99)</f>
        <v>26.808835404204039</v>
      </c>
      <c r="H99">
        <f>_xll.acq_options_binomial_american_price($C$2,$C$3,$C$4,$C$6,$C$7,$C$5,FALSE,F99)</f>
        <v>8.0361313661577363</v>
      </c>
      <c r="I99">
        <f>_xll.acq_options_trinomial_american_price($C$2,$C$3,$C$4,$C$6,$C$7,$C$5,TRUE,F99)</f>
        <v>26.808794840686737</v>
      </c>
      <c r="J99">
        <f>_xll.acq_options_trinomial_american_price($C$2,$C$3,$C$4,$C$6,$C$7,$C$5,FALSE,F99)</f>
        <v>8.0359021952774832</v>
      </c>
      <c r="L99">
        <f t="shared" si="8"/>
        <v>3.1330666714524114E-4</v>
      </c>
      <c r="M99">
        <f t="shared" si="9"/>
        <v>9.3509709190545465E-2</v>
      </c>
      <c r="N99">
        <f t="shared" si="10"/>
        <v>2.7274314984282455E-4</v>
      </c>
      <c r="O99">
        <f t="shared" si="11"/>
        <v>9.3280538310292371E-2</v>
      </c>
    </row>
    <row r="100" spans="6:15" x14ac:dyDescent="0.25">
      <c r="F100">
        <v>4900</v>
      </c>
      <c r="G100">
        <f>_xll.acq_options_binomial_american_price($C$2,$C$3,$C$4,$C$6,$C$7,$C$5,TRUE,F100)</f>
        <v>26.808702769898254</v>
      </c>
      <c r="H100">
        <f>_xll.acq_options_binomial_american_price($C$2,$C$3,$C$4,$C$6,$C$7,$C$5,FALSE,F100)</f>
        <v>8.0360449313597879</v>
      </c>
      <c r="I100">
        <f>_xll.acq_options_trinomial_american_price($C$2,$C$3,$C$4,$C$6,$C$7,$C$5,TRUE,F100)</f>
        <v>26.808826045190997</v>
      </c>
      <c r="J100">
        <f>_xll.acq_options_trinomial_american_price($C$2,$C$3,$C$4,$C$6,$C$7,$C$5,FALSE,F100)</f>
        <v>8.0359260899389806</v>
      </c>
      <c r="L100">
        <f t="shared" si="8"/>
        <v>1.8067236135976827E-4</v>
      </c>
      <c r="M100">
        <f t="shared" si="9"/>
        <v>9.3423274392597122E-2</v>
      </c>
      <c r="N100">
        <f t="shared" si="10"/>
        <v>3.0394765410335367E-4</v>
      </c>
      <c r="O100">
        <f t="shared" si="11"/>
        <v>9.3304432971789808E-2</v>
      </c>
    </row>
    <row r="101" spans="6:15" x14ac:dyDescent="0.25">
      <c r="F101">
        <v>4950</v>
      </c>
      <c r="G101">
        <f>_xll.acq_options_binomial_american_price($C$2,$C$3,$C$4,$C$6,$C$7,$C$5,TRUE,F101)</f>
        <v>26.808552007050736</v>
      </c>
      <c r="H101">
        <f>_xll.acq_options_binomial_american_price($C$2,$C$3,$C$4,$C$6,$C$7,$C$5,FALSE,F101)</f>
        <v>8.0359455648397429</v>
      </c>
      <c r="I101">
        <f>_xll.acq_options_trinomial_american_price($C$2,$C$3,$C$4,$C$6,$C$7,$C$5,TRUE,F101)</f>
        <v>26.808835193738403</v>
      </c>
      <c r="J101">
        <f>_xll.acq_options_trinomial_american_price($C$2,$C$3,$C$4,$C$6,$C$7,$C$5,FALSE,F101)</f>
        <v>8.0359354888158983</v>
      </c>
      <c r="L101">
        <f t="shared" si="8"/>
        <v>2.9909513841630542E-5</v>
      </c>
      <c r="M101">
        <f t="shared" si="9"/>
        <v>9.332390787255207E-2</v>
      </c>
      <c r="N101">
        <f t="shared" si="10"/>
        <v>3.1309620150921091E-4</v>
      </c>
      <c r="O101">
        <f t="shared" si="11"/>
        <v>9.3313831848707451E-2</v>
      </c>
    </row>
    <row r="102" spans="6:15" x14ac:dyDescent="0.25">
      <c r="F102">
        <v>5000</v>
      </c>
      <c r="G102">
        <f>_xll.acq_options_binomial_american_price($C$2,$C$3,$C$4,$C$6,$C$7,$C$5,TRUE,F102)</f>
        <v>26.808383946830311</v>
      </c>
      <c r="H102">
        <f>_xll.acq_options_binomial_american_price($C$2,$C$3,$C$4,$C$6,$C$7,$C$5,FALSE,F102)</f>
        <v>8.0358341606100101</v>
      </c>
      <c r="I102">
        <f>_xll.acq_options_trinomial_american_price($C$2,$C$3,$C$4,$C$6,$C$7,$C$5,TRUE,F102)</f>
        <v>26.808823242026911</v>
      </c>
      <c r="J102">
        <f>_xll.acq_options_trinomial_american_price($C$2,$C$3,$C$4,$C$6,$C$7,$C$5,FALSE,F102)</f>
        <v>8.035931004819286</v>
      </c>
      <c r="L102">
        <f t="shared" si="8"/>
        <v>-1.3815070658296236E-4</v>
      </c>
      <c r="M102">
        <f t="shared" si="9"/>
        <v>9.32125036428193E-2</v>
      </c>
      <c r="N102">
        <f t="shared" si="10"/>
        <v>3.0114449001672483E-4</v>
      </c>
      <c r="O102">
        <f t="shared" si="11"/>
        <v>9.3309347852095215E-2</v>
      </c>
    </row>
  </sheetData>
  <mergeCells count="4">
    <mergeCell ref="G1:H1"/>
    <mergeCell ref="I1:J1"/>
    <mergeCell ref="L1:M1"/>
    <mergeCell ref="N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1EE1-4C6A-4D2E-8A62-CF9EEA0C0983}">
  <dimension ref="A2:L23"/>
  <sheetViews>
    <sheetView workbookViewId="0">
      <selection activeCell="E10" sqref="E10"/>
    </sheetView>
  </sheetViews>
  <sheetFormatPr defaultRowHeight="15" x14ac:dyDescent="0.25"/>
  <sheetData>
    <row r="2" spans="1:12" x14ac:dyDescent="0.25">
      <c r="D2" t="s">
        <v>25</v>
      </c>
      <c r="E2">
        <v>100</v>
      </c>
      <c r="G2" t="s">
        <v>30</v>
      </c>
      <c r="H2">
        <v>0</v>
      </c>
    </row>
    <row r="3" spans="1:12" x14ac:dyDescent="0.25">
      <c r="D3" t="s">
        <v>0</v>
      </c>
      <c r="E3">
        <v>1.1000000000000001</v>
      </c>
      <c r="G3" t="s">
        <v>31</v>
      </c>
      <c r="H3">
        <v>0</v>
      </c>
    </row>
    <row r="4" spans="1:12" x14ac:dyDescent="0.25">
      <c r="D4" t="s">
        <v>1</v>
      </c>
      <c r="E4">
        <f>1/1.1</f>
        <v>0.90909090909090906</v>
      </c>
    </row>
    <row r="5" spans="1:12" x14ac:dyDescent="0.25">
      <c r="D5" t="s">
        <v>26</v>
      </c>
      <c r="E5">
        <f>(E3-1)/(E3*E3-1)</f>
        <v>0.47619047619047616</v>
      </c>
    </row>
    <row r="6" spans="1:12" x14ac:dyDescent="0.25">
      <c r="D6" t="s">
        <v>32</v>
      </c>
      <c r="E6">
        <f>1-E5</f>
        <v>0.52380952380952384</v>
      </c>
    </row>
    <row r="7" spans="1:12" x14ac:dyDescent="0.25">
      <c r="D7" t="s">
        <v>8</v>
      </c>
      <c r="E7">
        <f>LOG(E3)</f>
        <v>4.1392685158225077E-2</v>
      </c>
      <c r="F7">
        <f>EXP(E7)</f>
        <v>1.0422613057425565</v>
      </c>
    </row>
    <row r="8" spans="1:12" x14ac:dyDescent="0.25">
      <c r="B8" t="s">
        <v>2</v>
      </c>
      <c r="G8" t="s">
        <v>0</v>
      </c>
    </row>
    <row r="9" spans="1:12" x14ac:dyDescent="0.25">
      <c r="B9" s="14"/>
      <c r="C9" s="15"/>
      <c r="D9" s="15"/>
      <c r="E9" s="15"/>
      <c r="F9" s="16">
        <f t="shared" ref="E9:F12" si="0">E10*$E$3</f>
        <v>146.41000000000008</v>
      </c>
      <c r="G9">
        <v>4</v>
      </c>
    </row>
    <row r="10" spans="1:12" x14ac:dyDescent="0.25">
      <c r="B10" s="17"/>
      <c r="C10" s="18"/>
      <c r="D10" s="18"/>
      <c r="E10" s="19">
        <f t="shared" si="0"/>
        <v>133.10000000000005</v>
      </c>
      <c r="F10" s="20">
        <f t="shared" si="0"/>
        <v>121.00000000000003</v>
      </c>
      <c r="G10">
        <v>3</v>
      </c>
      <c r="L10">
        <f>F9*E4</f>
        <v>133.10000000000008</v>
      </c>
    </row>
    <row r="11" spans="1:12" x14ac:dyDescent="0.25">
      <c r="B11" s="17"/>
      <c r="C11" s="18"/>
      <c r="D11" s="18">
        <f>C12*$E$3</f>
        <v>121.00000000000003</v>
      </c>
      <c r="E11" s="18">
        <f t="shared" si="0"/>
        <v>110.00000000000001</v>
      </c>
      <c r="F11" s="20">
        <f t="shared" si="0"/>
        <v>100</v>
      </c>
      <c r="G11">
        <v>2</v>
      </c>
    </row>
    <row r="12" spans="1:12" x14ac:dyDescent="0.25">
      <c r="B12" s="17"/>
      <c r="C12" s="18">
        <f>B13*$E$3</f>
        <v>110.00000000000001</v>
      </c>
      <c r="D12" s="18">
        <f>C13*$E$3</f>
        <v>100</v>
      </c>
      <c r="E12" s="18">
        <f>D13*$E$3</f>
        <v>90.909090909090907</v>
      </c>
      <c r="F12" s="21">
        <f t="shared" si="0"/>
        <v>82.644628099173545</v>
      </c>
      <c r="G12">
        <v>1</v>
      </c>
    </row>
    <row r="13" spans="1:12" x14ac:dyDescent="0.25">
      <c r="B13" s="22">
        <v>100</v>
      </c>
      <c r="C13" s="23">
        <f>B13*$E$4</f>
        <v>90.909090909090907</v>
      </c>
      <c r="D13" s="23">
        <f>C13*$E$4</f>
        <v>82.644628099173545</v>
      </c>
      <c r="E13" s="24">
        <f>D13*$E$4</f>
        <v>75.131480090157766</v>
      </c>
      <c r="F13" s="25">
        <f>E13*$E$4</f>
        <v>68.301345536507057</v>
      </c>
      <c r="G13">
        <v>0</v>
      </c>
    </row>
    <row r="15" spans="1:12" x14ac:dyDescent="0.25">
      <c r="A15" t="s">
        <v>28</v>
      </c>
      <c r="B15">
        <v>0</v>
      </c>
      <c r="C15">
        <v>1</v>
      </c>
      <c r="D15">
        <v>2</v>
      </c>
      <c r="E15">
        <v>3</v>
      </c>
      <c r="F15">
        <v>4</v>
      </c>
    </row>
    <row r="16" spans="1:12" x14ac:dyDescent="0.25">
      <c r="A16" t="s">
        <v>29</v>
      </c>
      <c r="B16">
        <f>AVERAGE(B9:B13)</f>
        <v>100</v>
      </c>
      <c r="C16">
        <f t="shared" ref="C16:F16" si="1">AVERAGE(C9:C13)</f>
        <v>100.45454545454547</v>
      </c>
      <c r="D16">
        <f t="shared" si="1"/>
        <v>101.21487603305786</v>
      </c>
      <c r="E16">
        <f t="shared" si="1"/>
        <v>102.2851427498122</v>
      </c>
      <c r="F16">
        <f t="shared" si="1"/>
        <v>103.67119472713614</v>
      </c>
    </row>
    <row r="17" spans="2:6" x14ac:dyDescent="0.25">
      <c r="B17">
        <f t="array" ref="B17">_xlfn.VAR.P(LOG(B13))</f>
        <v>0</v>
      </c>
      <c r="C17">
        <f t="array" ref="C17">_xlfn.VAR.P(LOG(C12:C13))</f>
        <v>1.7133543846079425E-3</v>
      </c>
      <c r="D17">
        <f t="array" ref="D17">_xlfn.VAR.P(LOG(D11:D13))</f>
        <v>4.5689450256211931E-3</v>
      </c>
    </row>
    <row r="18" spans="2:6" x14ac:dyDescent="0.25">
      <c r="B18" t="s">
        <v>3</v>
      </c>
    </row>
    <row r="19" spans="2:6" x14ac:dyDescent="0.25">
      <c r="F19">
        <f>MAX(0,F9-100)</f>
        <v>46.410000000000082</v>
      </c>
    </row>
    <row r="20" spans="2:6" x14ac:dyDescent="0.25">
      <c r="E20">
        <f>MAX(0,E10-100)</f>
        <v>33.100000000000051</v>
      </c>
      <c r="F20">
        <f>MAX(0,F10-100)</f>
        <v>21.000000000000028</v>
      </c>
    </row>
    <row r="21" spans="2:6" x14ac:dyDescent="0.25">
      <c r="D21">
        <f>MAX(0,D11-100)</f>
        <v>21.000000000000028</v>
      </c>
      <c r="E21">
        <f>MAX(0,E11-100)</f>
        <v>10.000000000000014</v>
      </c>
      <c r="F21">
        <f>MAX(0,F11-100)</f>
        <v>0</v>
      </c>
    </row>
    <row r="22" spans="2:6" x14ac:dyDescent="0.25">
      <c r="C22">
        <f t="shared" ref="C22:F22" si="2">MAX(0,C12-100)</f>
        <v>10.000000000000014</v>
      </c>
      <c r="D22">
        <f t="shared" si="2"/>
        <v>0</v>
      </c>
      <c r="E22">
        <f t="shared" si="2"/>
        <v>0</v>
      </c>
      <c r="F22">
        <f t="shared" si="2"/>
        <v>0</v>
      </c>
    </row>
    <row r="23" spans="2:6" x14ac:dyDescent="0.25">
      <c r="B23">
        <f t="shared" ref="B23:F23" si="3">MAX(0,B13-100)</f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679-3E8C-48DD-845F-30FFED4C44D3}">
  <dimension ref="B2:L19"/>
  <sheetViews>
    <sheetView workbookViewId="0">
      <selection activeCell="D14" sqref="D14:F14"/>
    </sheetView>
  </sheetViews>
  <sheetFormatPr defaultRowHeight="15" x14ac:dyDescent="0.25"/>
  <sheetData>
    <row r="2" spans="2:12" x14ac:dyDescent="0.25">
      <c r="D2" t="s">
        <v>25</v>
      </c>
      <c r="E2">
        <v>100</v>
      </c>
    </row>
    <row r="3" spans="2:12" x14ac:dyDescent="0.25">
      <c r="D3" t="s">
        <v>0</v>
      </c>
      <c r="E3">
        <v>1.1000000000000001</v>
      </c>
    </row>
    <row r="4" spans="2:12" x14ac:dyDescent="0.25">
      <c r="D4" t="s">
        <v>1</v>
      </c>
      <c r="E4">
        <f>1/1.1</f>
        <v>0.90909090909090906</v>
      </c>
    </row>
    <row r="5" spans="2:12" x14ac:dyDescent="0.25">
      <c r="D5" t="s">
        <v>26</v>
      </c>
      <c r="E5">
        <f>(E3*E6-1)/(E3*E3-1)</f>
        <v>-4.7619047619047574</v>
      </c>
    </row>
    <row r="6" spans="2:12" x14ac:dyDescent="0.25">
      <c r="D6" t="s">
        <v>27</v>
      </c>
    </row>
    <row r="8" spans="2:12" x14ac:dyDescent="0.25">
      <c r="F8" s="11">
        <f t="shared" ref="E8:F11" si="0">E9*$E$3</f>
        <v>146.41000000000008</v>
      </c>
      <c r="H8">
        <f t="shared" ref="H8:H10" si="1">F8/F9</f>
        <v>1.1000000000000005</v>
      </c>
    </row>
    <row r="9" spans="2:12" x14ac:dyDescent="0.25">
      <c r="E9" s="11">
        <f t="shared" si="0"/>
        <v>133.10000000000005</v>
      </c>
      <c r="F9">
        <f t="shared" si="0"/>
        <v>133.10000000000002</v>
      </c>
      <c r="G9">
        <f t="shared" ref="G9:G14" si="2">F9/F10</f>
        <v>1.0999999999999999</v>
      </c>
      <c r="H9">
        <f t="shared" si="1"/>
        <v>1.0999999999999999</v>
      </c>
      <c r="L9">
        <f>F8*E4</f>
        <v>133.10000000000008</v>
      </c>
    </row>
    <row r="10" spans="2:12" x14ac:dyDescent="0.25">
      <c r="D10">
        <f>C11*$E$3</f>
        <v>121.00000000000003</v>
      </c>
      <c r="E10">
        <f t="shared" si="0"/>
        <v>121.00000000000001</v>
      </c>
      <c r="F10">
        <f t="shared" si="0"/>
        <v>121.00000000000004</v>
      </c>
      <c r="G10">
        <f t="shared" si="2"/>
        <v>1.1000000000000003</v>
      </c>
      <c r="H10">
        <f t="shared" si="1"/>
        <v>1.1000000000000003</v>
      </c>
    </row>
    <row r="11" spans="2:12" x14ac:dyDescent="0.25">
      <c r="C11" s="12">
        <f>B12*$E$3</f>
        <v>110.00000000000001</v>
      </c>
      <c r="D11">
        <v>110</v>
      </c>
      <c r="E11">
        <f>D12*$E$3</f>
        <v>110.00000000000003</v>
      </c>
      <c r="F11" s="11">
        <f t="shared" si="0"/>
        <v>110.00000000000001</v>
      </c>
      <c r="G11">
        <f t="shared" si="2"/>
        <v>1.0999999999999999</v>
      </c>
      <c r="H11">
        <f>F11/F12</f>
        <v>1.0999999999999999</v>
      </c>
    </row>
    <row r="12" spans="2:12" x14ac:dyDescent="0.25">
      <c r="B12" s="11">
        <v>100</v>
      </c>
      <c r="C12" s="13">
        <v>100</v>
      </c>
      <c r="D12" s="11">
        <f t="shared" ref="D12:F14" si="3">C11*$E$4</f>
        <v>100.00000000000001</v>
      </c>
      <c r="E12" s="11">
        <f t="shared" si="3"/>
        <v>100</v>
      </c>
      <c r="F12" s="11">
        <f t="shared" si="3"/>
        <v>100.00000000000003</v>
      </c>
      <c r="G12">
        <f t="shared" si="2"/>
        <v>1.1000000000000003</v>
      </c>
    </row>
    <row r="13" spans="2:12" x14ac:dyDescent="0.25">
      <c r="C13" s="12">
        <f>B12*$E$4</f>
        <v>90.909090909090907</v>
      </c>
      <c r="D13" s="12">
        <f t="shared" si="3"/>
        <v>90.909090909090907</v>
      </c>
      <c r="E13" s="12">
        <f t="shared" si="3"/>
        <v>90.909090909090921</v>
      </c>
      <c r="F13" s="12">
        <f t="shared" si="3"/>
        <v>90.909090909090907</v>
      </c>
      <c r="G13">
        <f t="shared" si="2"/>
        <v>1.0999999999999999</v>
      </c>
    </row>
    <row r="14" spans="2:12" x14ac:dyDescent="0.25">
      <c r="D14">
        <f t="shared" si="3"/>
        <v>82.644628099173545</v>
      </c>
      <c r="E14">
        <f t="shared" si="3"/>
        <v>82.644628099173545</v>
      </c>
      <c r="F14">
        <f t="shared" si="3"/>
        <v>82.644628099173559</v>
      </c>
      <c r="G14">
        <f t="shared" si="2"/>
        <v>1.1000000000000003</v>
      </c>
    </row>
    <row r="15" spans="2:12" x14ac:dyDescent="0.25">
      <c r="E15">
        <f>D14*$E$4</f>
        <v>75.131480090157766</v>
      </c>
      <c r="F15">
        <f>E14*$E$4</f>
        <v>75.131480090157766</v>
      </c>
      <c r="G15">
        <f>F15/F16</f>
        <v>1.1000000000000001</v>
      </c>
    </row>
    <row r="16" spans="2:12" x14ac:dyDescent="0.25">
      <c r="F16">
        <f>E15*$E$4</f>
        <v>68.301345536507057</v>
      </c>
    </row>
    <row r="17" spans="2:6" x14ac:dyDescent="0.25">
      <c r="B17">
        <v>0</v>
      </c>
      <c r="C17">
        <v>1</v>
      </c>
      <c r="D17">
        <v>2</v>
      </c>
      <c r="E17">
        <v>3</v>
      </c>
      <c r="F17">
        <v>4</v>
      </c>
    </row>
    <row r="19" spans="2:6" x14ac:dyDescent="0.25">
      <c r="B19" t="e">
        <f t="array" ref="B19">_xlfn.STDEV.P(LOG(B8:B16))</f>
        <v>#NUM!</v>
      </c>
      <c r="C19">
        <f t="array" ref="C19">_xlfn.STDEV.P(LOG(C11:C13))</f>
        <v>3.3796985907108563E-2</v>
      </c>
      <c r="D19">
        <f t="array" ref="D19">_xlfn.STDEV.P(LOG(D10:D14))</f>
        <v>5.853809673380142E-2</v>
      </c>
      <c r="E19">
        <f t="array" ref="E19">_xlfn.STDEV.P(LOG(E9:E15))</f>
        <v>8.2785370316450155E-2</v>
      </c>
      <c r="F19">
        <f t="array" ref="F19">_xlfn.STDEV.P(LOG(F8:F16))</f>
        <v>0.10687545351507513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TrinomialAmerican</vt:lpstr>
      <vt:lpstr>BinomialAmerican</vt:lpstr>
      <vt:lpstr>Steps</vt:lpstr>
      <vt:lpstr>BinomialExample</vt:lpstr>
      <vt:lpstr>TrinomialExample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2021-12-22T14:41:30Z</dcterms:created>
  <dcterms:modified xsi:type="dcterms:W3CDTF">2021-12-25T19:51:23Z</dcterms:modified>
</cp:coreProperties>
</file>