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CQ\ACQ.Excel\"/>
    </mc:Choice>
  </mc:AlternateContent>
  <xr:revisionPtr revIDLastSave="0" documentId="13_ncr:1_{6E71F19D-08C8-45E5-9F6A-C67FDED8894D}" xr6:coauthVersionLast="47" xr6:coauthVersionMax="47" xr10:uidLastSave="{00000000-0000-0000-0000-000000000000}"/>
  <bookViews>
    <workbookView xWindow="3345" yWindow="1830" windowWidth="24450" windowHeight="12690" tabRatio="900" activeTab="3" xr2:uid="{00000000-000D-0000-FFFF-FFFF00000000}"/>
  </bookViews>
  <sheets>
    <sheet name="Utils" sheetId="3" r:id="rId1"/>
    <sheet name="Stats" sheetId="21" r:id="rId2"/>
    <sheet name="BinomialConfidence" sheetId="22" r:id="rId3"/>
    <sheet name="MinMax" sheetId="2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3" l="1"/>
  <c r="J10" i="23"/>
  <c r="H18" i="23"/>
  <c r="I18" i="23"/>
  <c r="J18" i="23"/>
  <c r="K18" i="23"/>
  <c r="L18" i="23"/>
  <c r="H8" i="23"/>
  <c r="I8" i="23"/>
  <c r="J8" i="23"/>
  <c r="K8" i="23"/>
  <c r="L8" i="23"/>
  <c r="H9" i="23"/>
  <c r="I9" i="23"/>
  <c r="K9" i="23"/>
  <c r="L9" i="23"/>
  <c r="H10" i="23"/>
  <c r="I10" i="23"/>
  <c r="K10" i="23"/>
  <c r="L10" i="23"/>
  <c r="H11" i="23"/>
  <c r="I11" i="23"/>
  <c r="K11" i="23"/>
  <c r="L11" i="23"/>
  <c r="H12" i="23"/>
  <c r="I12" i="23"/>
  <c r="K12" i="23"/>
  <c r="L12" i="23"/>
  <c r="H13" i="23"/>
  <c r="I13" i="23"/>
  <c r="J13" i="23"/>
  <c r="K13" i="23"/>
  <c r="L13" i="23"/>
  <c r="H14" i="23"/>
  <c r="I14" i="23"/>
  <c r="J14" i="23"/>
  <c r="K14" i="23"/>
  <c r="L14" i="23"/>
  <c r="H15" i="23"/>
  <c r="I15" i="23"/>
  <c r="J15" i="23"/>
  <c r="K15" i="23"/>
  <c r="L15" i="23"/>
  <c r="H16" i="23"/>
  <c r="J16" i="23"/>
  <c r="K16" i="23"/>
  <c r="L16" i="23"/>
  <c r="H17" i="23"/>
  <c r="I17" i="23"/>
  <c r="J17" i="23"/>
  <c r="K17" i="23"/>
  <c r="L17" i="23"/>
  <c r="H3" i="23"/>
  <c r="I3" i="23"/>
  <c r="J3" i="23"/>
  <c r="K3" i="23"/>
  <c r="L3" i="23"/>
  <c r="H4" i="23"/>
  <c r="I4" i="23"/>
  <c r="J4" i="23"/>
  <c r="L4" i="23"/>
  <c r="H5" i="23"/>
  <c r="J5" i="23"/>
  <c r="K5" i="23"/>
  <c r="L5" i="23"/>
  <c r="H6" i="23"/>
  <c r="I6" i="23"/>
  <c r="J6" i="23"/>
  <c r="K6" i="23"/>
  <c r="L6" i="23"/>
  <c r="H7" i="23"/>
  <c r="I7" i="23"/>
  <c r="J7" i="23"/>
  <c r="K7" i="23"/>
  <c r="L7" i="23"/>
  <c r="I2" i="23"/>
  <c r="J2" i="23"/>
  <c r="K2" i="23"/>
  <c r="L2" i="23"/>
  <c r="H2" i="23"/>
  <c r="G19" i="22"/>
  <c r="H19" i="22"/>
  <c r="G18" i="22"/>
  <c r="H18" i="22"/>
  <c r="G5" i="22"/>
  <c r="H5" i="22"/>
  <c r="G17" i="22"/>
  <c r="H17" i="22"/>
  <c r="G7" i="22"/>
  <c r="H7" i="22"/>
  <c r="G8" i="22"/>
  <c r="H8" i="22"/>
  <c r="G9" i="22"/>
  <c r="H9" i="22"/>
  <c r="G10" i="22"/>
  <c r="H10" i="22"/>
  <c r="G11" i="22"/>
  <c r="H11" i="22"/>
  <c r="G12" i="22"/>
  <c r="H12" i="22"/>
  <c r="G13" i="22"/>
  <c r="H13" i="22"/>
  <c r="G14" i="22"/>
  <c r="H14" i="22"/>
  <c r="G15" i="22"/>
  <c r="H15" i="22"/>
  <c r="G16" i="22"/>
  <c r="H16" i="22"/>
  <c r="G6" i="22"/>
  <c r="H6" i="22"/>
  <c r="E6" i="21"/>
  <c r="F6" i="21"/>
  <c r="D15" i="21"/>
  <c r="D14" i="21"/>
  <c r="E4" i="21"/>
  <c r="F4" i="21"/>
  <c r="C22" i="21"/>
  <c r="C21" i="21"/>
  <c r="F3" i="21"/>
  <c r="F5" i="21"/>
  <c r="E5" i="21"/>
  <c r="E3" i="21"/>
  <c r="D13" i="21"/>
  <c r="D12" i="21"/>
  <c r="D11" i="21"/>
  <c r="D10" i="21"/>
  <c r="D9" i="21"/>
  <c r="D8" i="21"/>
  <c r="C15" i="21"/>
  <c r="C14" i="21"/>
  <c r="C13" i="21"/>
  <c r="C12" i="21"/>
  <c r="C11" i="21"/>
  <c r="C9" i="21"/>
  <c r="C10" i="21"/>
  <c r="C8" i="21"/>
  <c r="N56" i="3"/>
  <c r="N49" i="3"/>
  <c r="N50" i="3"/>
  <c r="N51" i="3"/>
  <c r="N52" i="3"/>
  <c r="N53" i="3"/>
  <c r="N54" i="3"/>
  <c r="N5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35" i="3"/>
  <c r="N34" i="3"/>
  <c r="N31" i="3"/>
  <c r="N32" i="3"/>
  <c r="N33" i="3"/>
  <c r="N23" i="3"/>
  <c r="N24" i="3"/>
  <c r="N25" i="3"/>
  <c r="N26" i="3"/>
  <c r="N27" i="3"/>
  <c r="N28" i="3"/>
  <c r="N29" i="3"/>
  <c r="N30" i="3"/>
  <c r="N21" i="3"/>
  <c r="N22" i="3"/>
  <c r="N20" i="3"/>
  <c r="H28" i="3"/>
  <c r="J25" i="3"/>
  <c r="K25" i="3" s="1"/>
  <c r="J24" i="3"/>
  <c r="K24" i="3" s="1"/>
  <c r="J23" i="3"/>
  <c r="K23" i="3" s="1"/>
  <c r="J22" i="3"/>
  <c r="K22" i="3" s="1"/>
  <c r="J21" i="3"/>
  <c r="K21" i="3" s="1"/>
  <c r="K26" i="3"/>
  <c r="K27" i="3"/>
  <c r="K20" i="3"/>
  <c r="H27" i="3"/>
  <c r="H21" i="3"/>
  <c r="H22" i="3"/>
  <c r="H23" i="3"/>
  <c r="H24" i="3"/>
  <c r="H25" i="3"/>
  <c r="H26" i="3"/>
  <c r="H20" i="3"/>
  <c r="H9" i="3"/>
  <c r="H8" i="3"/>
  <c r="H6" i="3"/>
  <c r="H4" i="3"/>
  <c r="H3" i="3"/>
  <c r="J3" i="3"/>
  <c r="C3" i="3"/>
  <c r="C4" i="3"/>
  <c r="J9" i="3"/>
  <c r="C7" i="3"/>
  <c r="C6" i="3"/>
  <c r="C5" i="3"/>
  <c r="J6" i="3"/>
  <c r="J7" i="3"/>
  <c r="J5" i="3"/>
  <c r="J4" i="3"/>
  <c r="J8" i="3"/>
  <c r="D10" i="23" l="1" a="1"/>
  <c r="D10" i="23" s="1"/>
  <c r="D7" i="23" a="1"/>
  <c r="D7" i="23" s="1"/>
  <c r="C10" i="23"/>
  <c r="E10" i="23" s="1"/>
  <c r="C7" i="23"/>
  <c r="D9" i="23" a="1"/>
  <c r="D9" i="23" s="1"/>
  <c r="C9" i="23"/>
  <c r="D3" i="23" a="1"/>
  <c r="D3" i="23" s="1"/>
  <c r="D2" i="23" a="1"/>
  <c r="D2" i="23" s="1"/>
  <c r="D5" i="23" a="1"/>
  <c r="D5" i="23" s="1"/>
  <c r="D4" i="23" a="1"/>
  <c r="D4" i="23" s="1"/>
  <c r="D8" i="23" a="1"/>
  <c r="D8" i="23" s="1"/>
  <c r="D6" i="23" a="1"/>
  <c r="D6" i="23" s="1"/>
  <c r="C8" i="23"/>
  <c r="E8" i="23" s="1"/>
  <c r="E7" i="21"/>
  <c r="C3" i="21"/>
  <c r="C5" i="23"/>
  <c r="E5" i="23" s="1"/>
  <c r="C2" i="23"/>
  <c r="E2" i="23" s="1"/>
  <c r="C6" i="23"/>
  <c r="E6" i="23" s="1"/>
  <c r="C3" i="23"/>
  <c r="E3" i="23" s="1"/>
  <c r="C4" i="23"/>
  <c r="E4" i="23" s="1"/>
  <c r="F7" i="21"/>
  <c r="C6" i="21"/>
  <c r="D3" i="21"/>
  <c r="C4" i="21"/>
  <c r="D4" i="21"/>
  <c r="D6" i="21"/>
  <c r="C5" i="21"/>
  <c r="D5" i="21"/>
  <c r="H10" i="3"/>
  <c r="H16" i="3" s="1"/>
  <c r="J10" i="3"/>
  <c r="E9" i="23" l="1"/>
  <c r="E7" i="23"/>
  <c r="C7" i="21"/>
  <c r="D7" i="21"/>
  <c r="H15" i="3"/>
  <c r="H13" i="3"/>
  <c r="H14" i="3"/>
  <c r="C19" i="3" l="1"/>
  <c r="C21" i="3" s="1"/>
  <c r="C20" i="3" l="1"/>
</calcChain>
</file>

<file path=xl/sharedStrings.xml><?xml version="1.0" encoding="utf-8"?>
<sst xmlns="http://schemas.openxmlformats.org/spreadsheetml/2006/main" count="70" uniqueCount="55">
  <si>
    <t>date</t>
  </si>
  <si>
    <t>Converted</t>
  </si>
  <si>
    <t>Date Conversion</t>
  </si>
  <si>
    <t>Add-in Info</t>
  </si>
  <si>
    <t>Add-in path</t>
  </si>
  <si>
    <t>Excel version</t>
  </si>
  <si>
    <t>Add-In version</t>
  </si>
  <si>
    <t>Excel-DNA version</t>
  </si>
  <si>
    <t>Ctrl+Shift+H</t>
  </si>
  <si>
    <t>Shortcuts</t>
  </si>
  <si>
    <t>Show ACQ log</t>
  </si>
  <si>
    <t>.NET Version</t>
  </si>
  <si>
    <t>Show ACQ Introspection</t>
  </si>
  <si>
    <t>Ctrl+Shift+A</t>
  </si>
  <si>
    <t>Error</t>
  </si>
  <si>
    <t>Next Business Day</t>
  </si>
  <si>
    <t>Adjust to Business Day</t>
  </si>
  <si>
    <t>acq_join</t>
  </si>
  <si>
    <t>float</t>
  </si>
  <si>
    <t>bool</t>
  </si>
  <si>
    <t>Empty</t>
  </si>
  <si>
    <t>NA</t>
  </si>
  <si>
    <t>values</t>
  </si>
  <si>
    <t>acq_tostring</t>
  </si>
  <si>
    <t>Value</t>
  </si>
  <si>
    <t>acq_count_unique</t>
  </si>
  <si>
    <t>acq_isprime</t>
  </si>
  <si>
    <t>acq_isinteger</t>
  </si>
  <si>
    <t>acq_isleap_year</t>
  </si>
  <si>
    <t>year</t>
  </si>
  <si>
    <t>AVERAGE</t>
  </si>
  <si>
    <t>acq_mean</t>
  </si>
  <si>
    <t>x</t>
  </si>
  <si>
    <t>w</t>
  </si>
  <si>
    <t>Diff</t>
  </si>
  <si>
    <t>SUMPRODUCT</t>
  </si>
  <si>
    <t>weights</t>
  </si>
  <si>
    <t>unweighted</t>
  </si>
  <si>
    <t>weighted</t>
  </si>
  <si>
    <t>n</t>
  </si>
  <si>
    <t>lb</t>
  </si>
  <si>
    <t>up</t>
  </si>
  <si>
    <t>confidance</t>
  </si>
  <si>
    <t>acq_binomtest</t>
  </si>
  <si>
    <t>acq_max</t>
  </si>
  <si>
    <t>acq_absmax</t>
  </si>
  <si>
    <t>acq_min</t>
  </si>
  <si>
    <t>acq_abmin</t>
  </si>
  <si>
    <t>acq_sum</t>
  </si>
  <si>
    <t>text</t>
  </si>
  <si>
    <t>Excel</t>
  </si>
  <si>
    <t>ACQ</t>
  </si>
  <si>
    <t>Data</t>
  </si>
  <si>
    <t>acq_stdev</t>
  </si>
  <si>
    <t>acq_sumofsquares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</si>
</sst>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800]dddd\,\ mmmm\ dd\,\ yyyy"/>
    <numFmt numFmtId="166" formatCode="0.00000000000000E+00"/>
    <numFmt numFmtId="167" formatCode="0.0000000000000000"/>
    <numFmt numFmtId="168" formatCode="0.0000000000000E+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3" borderId="2" applyNumberFormat="0" applyAlignment="0" applyProtection="0"/>
    <xf numFmtId="0" fontId="4" fillId="0" borderId="3" applyNumberFormat="0" applyFill="0" applyAlignment="0" applyProtection="0"/>
    <xf numFmtId="0" fontId="5" fillId="4" borderId="2" applyNumberFormat="0" applyAlignment="0" applyProtection="0"/>
  </cellStyleXfs>
  <cellXfs count="25">
    <xf numFmtId="0" fontId="0" fillId="0" borderId="0" xfId="0"/>
    <xf numFmtId="0" fontId="0" fillId="2" borderId="1" xfId="1" applyFont="1"/>
    <xf numFmtId="0" fontId="2" fillId="0" borderId="0" xfId="0" applyFont="1"/>
    <xf numFmtId="0" fontId="4" fillId="0" borderId="3" xfId="3"/>
    <xf numFmtId="14" fontId="5" fillId="4" borderId="2" xfId="4" applyNumberFormat="1"/>
    <xf numFmtId="0" fontId="3" fillId="3" borderId="2" xfId="2"/>
    <xf numFmtId="0" fontId="5" fillId="4" borderId="2" xfId="4"/>
    <xf numFmtId="164" fontId="0" fillId="0" borderId="0" xfId="0" applyNumberFormat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7" xfId="0" applyBorder="1"/>
    <xf numFmtId="14" fontId="3" fillId="3" borderId="2" xfId="2" applyNumberFormat="1"/>
    <xf numFmtId="165" fontId="5" fillId="4" borderId="2" xfId="4" applyNumberFormat="1"/>
    <xf numFmtId="0" fontId="4" fillId="0" borderId="9" xfId="3" applyBorder="1"/>
    <xf numFmtId="0" fontId="3" fillId="3" borderId="10" xfId="2" applyBorder="1"/>
    <xf numFmtId="0" fontId="3" fillId="3" borderId="11" xfId="2" applyBorder="1"/>
    <xf numFmtId="166" fontId="0" fillId="0" borderId="0" xfId="0" applyNumberFormat="1"/>
    <xf numFmtId="0" fontId="6" fillId="0" borderId="0" xfId="0" applyFont="1"/>
    <xf numFmtId="167" fontId="5" fillId="4" borderId="2" xfId="4" applyNumberFormat="1"/>
    <xf numFmtId="11" fontId="6" fillId="0" borderId="0" xfId="0" applyNumberFormat="1" applyFont="1"/>
    <xf numFmtId="11" fontId="0" fillId="0" borderId="0" xfId="0" applyNumberFormat="1"/>
    <xf numFmtId="168" fontId="5" fillId="4" borderId="2" xfId="4" applyNumberFormat="1"/>
    <xf numFmtId="0" fontId="4" fillId="0" borderId="3" xfId="3" applyAlignment="1">
      <alignment horizontal="center"/>
    </xf>
  </cellXfs>
  <cellStyles count="5">
    <cellStyle name="Calculation" xfId="4" builtinId="22"/>
    <cellStyle name="Heading 3" xfId="3" builtinId="18"/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2:N56"/>
  <sheetViews>
    <sheetView workbookViewId="0">
      <selection activeCell="I33" sqref="I33"/>
    </sheetView>
  </sheetViews>
  <sheetFormatPr defaultRowHeight="15"/>
  <cols>
    <col min="2" max="2" width="21.28515625" bestFit="1" customWidth="1"/>
    <col min="3" max="3" width="36.28515625" bestFit="1" customWidth="1"/>
    <col min="4" max="4" width="11.85546875" customWidth="1"/>
    <col min="7" max="7" width="24.85546875" customWidth="1"/>
    <col min="8" max="8" width="12.5703125" customWidth="1"/>
    <col min="11" max="11" width="12.85546875" bestFit="1" customWidth="1"/>
    <col min="14" max="14" width="15.28515625" bestFit="1" customWidth="1"/>
  </cols>
  <sheetData>
    <row r="2" spans="2:10" ht="15.75" thickBot="1">
      <c r="B2" s="3" t="s">
        <v>3</v>
      </c>
      <c r="C2" s="3"/>
      <c r="H2" t="s">
        <v>22</v>
      </c>
      <c r="J2" s="3" t="s">
        <v>23</v>
      </c>
    </row>
    <row r="3" spans="2:10">
      <c r="B3" t="s">
        <v>5</v>
      </c>
      <c r="C3" s="6">
        <f>_xll.acq_excel_version()</f>
        <v>16</v>
      </c>
      <c r="G3" t="s">
        <v>18</v>
      </c>
      <c r="H3" s="5">
        <f>PI()</f>
        <v>3.1415926535897931</v>
      </c>
      <c r="J3" s="6" t="str">
        <f>_xll.acq_tostring(H3)</f>
        <v>3.14159265358979</v>
      </c>
    </row>
    <row r="4" spans="2:10">
      <c r="B4" t="s">
        <v>6</v>
      </c>
      <c r="C4" s="6" t="str">
        <f>_xll.acq_version()</f>
        <v>1.4.8035.38349</v>
      </c>
      <c r="G4" t="s">
        <v>0</v>
      </c>
      <c r="H4" s="13">
        <f ca="1">TODAY()</f>
        <v>44561</v>
      </c>
      <c r="J4" s="14" t="str">
        <f ca="1">_xll.acq_tostring(H4)</f>
        <v>44561</v>
      </c>
    </row>
    <row r="5" spans="2:10">
      <c r="B5" t="s">
        <v>4</v>
      </c>
      <c r="C5" s="6" t="str">
        <f>_xll.acq_xllpath()</f>
        <v>D:\Github\ACQ\Distribution\ACQ64.xll</v>
      </c>
      <c r="G5" t="s">
        <v>19</v>
      </c>
      <c r="H5" s="5" t="b">
        <v>1</v>
      </c>
      <c r="J5" s="6" t="str">
        <f>_xll.acq_tostring(H5)</f>
        <v>TRUE</v>
      </c>
    </row>
    <row r="6" spans="2:10">
      <c r="B6" t="s">
        <v>7</v>
      </c>
      <c r="C6" s="6" t="str">
        <f>_xll.acq_exceldna_version()</f>
        <v>1.1.0.3</v>
      </c>
      <c r="G6" t="s">
        <v>14</v>
      </c>
      <c r="H6" s="5" t="e">
        <f>SQRT(-1)</f>
        <v>#NUM!</v>
      </c>
      <c r="J6" s="6" t="str">
        <f>_xll.acq_tostring(H6)</f>
        <v/>
      </c>
    </row>
    <row r="7" spans="2:10">
      <c r="B7" t="s">
        <v>11</v>
      </c>
      <c r="C7" s="6" t="str">
        <f>_xll.acq_dotnet_version()</f>
        <v>4.0.30319.42000</v>
      </c>
      <c r="G7" t="s">
        <v>20</v>
      </c>
      <c r="H7" s="5"/>
      <c r="J7" s="6" t="str">
        <f>_xll.acq_tostring(H7)</f>
        <v/>
      </c>
    </row>
    <row r="8" spans="2:10">
      <c r="G8" t="s">
        <v>14</v>
      </c>
      <c r="H8" s="5" t="e">
        <f ca="1">DS()</f>
        <v>#NAME?</v>
      </c>
      <c r="J8" s="6" t="str">
        <f ca="1">_xll.acq_tostring(H8)</f>
        <v/>
      </c>
    </row>
    <row r="9" spans="2:10" ht="15.75" thickBot="1">
      <c r="B9" s="3" t="s">
        <v>9</v>
      </c>
      <c r="C9" s="3"/>
      <c r="G9" t="s">
        <v>21</v>
      </c>
      <c r="H9" s="5" t="e">
        <f>NA()</f>
        <v>#N/A</v>
      </c>
      <c r="J9" s="6" t="str">
        <f>_xll.acq_tostring(H9)</f>
        <v/>
      </c>
    </row>
    <row r="10" spans="2:10">
      <c r="B10" t="s">
        <v>10</v>
      </c>
      <c r="C10" s="2" t="s">
        <v>8</v>
      </c>
      <c r="G10" t="s">
        <v>24</v>
      </c>
      <c r="H10" s="5" t="e">
        <f>LOOKUP(H3,)</f>
        <v>#VALUE!</v>
      </c>
      <c r="J10" s="6" t="str">
        <f>_xll.acq_tostring(H10)</f>
        <v/>
      </c>
    </row>
    <row r="11" spans="2:10">
      <c r="B11" t="s">
        <v>12</v>
      </c>
      <c r="C11" s="2" t="s">
        <v>13</v>
      </c>
    </row>
    <row r="13" spans="2:10" ht="15.75" thickBot="1">
      <c r="G13" s="3" t="s">
        <v>17</v>
      </c>
      <c r="H13" t="str">
        <f ca="1">_xll.acq_join(H3:H10)</f>
        <v>3.14159265358979,44561,True,,,,,</v>
      </c>
    </row>
    <row r="14" spans="2:10" ht="15.75" thickBot="1">
      <c r="G14" s="3" t="s">
        <v>17</v>
      </c>
      <c r="H14" t="str">
        <f ca="1">_xll.acq_join(J3:J10, "|")</f>
        <v>3.14159265358979|44561|TRUE|||||</v>
      </c>
    </row>
    <row r="15" spans="2:10" ht="15.75" thickBot="1">
      <c r="G15" s="3" t="s">
        <v>25</v>
      </c>
      <c r="H15">
        <f ca="1">_xll.acq_count_unique(H3:H10)</f>
        <v>4</v>
      </c>
    </row>
    <row r="16" spans="2:10" ht="15.75" thickBot="1">
      <c r="G16" s="3" t="s">
        <v>25</v>
      </c>
      <c r="H16">
        <f ca="1">_xll.acq_count_unique(H3:H10,FALSE)</f>
        <v>8</v>
      </c>
    </row>
    <row r="17" spans="2:14" ht="15.75" thickBot="1">
      <c r="B17" s="3" t="s">
        <v>2</v>
      </c>
      <c r="C17" s="3"/>
    </row>
    <row r="18" spans="2:14">
      <c r="B18" s="1" t="s">
        <v>0</v>
      </c>
      <c r="C18" s="5">
        <v>20150630</v>
      </c>
    </row>
    <row r="19" spans="2:14" ht="15.75" thickBot="1">
      <c r="B19" s="1" t="s">
        <v>1</v>
      </c>
      <c r="C19" s="4">
        <f>_xll.acq_convert_todate(C18)</f>
        <v>42185</v>
      </c>
      <c r="G19" s="8"/>
      <c r="H19" s="15" t="s">
        <v>26</v>
      </c>
      <c r="J19" s="8"/>
      <c r="K19" s="15" t="s">
        <v>27</v>
      </c>
      <c r="M19" s="8" t="s">
        <v>29</v>
      </c>
      <c r="N19" s="15" t="s">
        <v>28</v>
      </c>
    </row>
    <row r="20" spans="2:14">
      <c r="B20" s="1" t="s">
        <v>15</v>
      </c>
      <c r="C20" s="4">
        <f>_xll.acq_nextbusinessday(C19)</f>
        <v>42186</v>
      </c>
      <c r="G20" s="16">
        <v>0</v>
      </c>
      <c r="H20" s="9" t="b">
        <f>_xll.acq_isprime(G20)</f>
        <v>0</v>
      </c>
      <c r="J20" s="16">
        <v>1</v>
      </c>
      <c r="K20" s="9" t="b">
        <f>_xll.acq_isinteger(J20)</f>
        <v>1</v>
      </c>
      <c r="M20" s="11">
        <v>1992</v>
      </c>
      <c r="N20" s="9" t="b">
        <f>_xll.acq_isleap_year(M20)</f>
        <v>1</v>
      </c>
    </row>
    <row r="21" spans="2:14">
      <c r="B21" s="1" t="s">
        <v>16</v>
      </c>
      <c r="C21" s="4">
        <f>_xll.acq_adjustbusinessday(C19,-1)</f>
        <v>42185</v>
      </c>
      <c r="G21" s="16">
        <v>1</v>
      </c>
      <c r="H21" s="9" t="b">
        <f>_xll.acq_isprime(G21)</f>
        <v>0</v>
      </c>
      <c r="J21" s="16">
        <f>PI()</f>
        <v>3.1415926535897931</v>
      </c>
      <c r="K21" s="9" t="b">
        <f>_xll.acq_isinteger(J21)</f>
        <v>0</v>
      </c>
      <c r="M21" s="11">
        <v>2000</v>
      </c>
      <c r="N21" s="9" t="b">
        <f>_xll.acq_isleap_year(M21)</f>
        <v>1</v>
      </c>
    </row>
    <row r="22" spans="2:14">
      <c r="G22" s="16">
        <v>2</v>
      </c>
      <c r="H22" s="9" t="b">
        <f>_xll.acq_isprime(G22)</f>
        <v>1</v>
      </c>
      <c r="J22" s="16" t="str">
        <f>"text"</f>
        <v>text</v>
      </c>
      <c r="K22" s="9" t="b">
        <f>_xll.acq_isinteger(J22)</f>
        <v>0</v>
      </c>
      <c r="M22" s="11">
        <v>1900</v>
      </c>
      <c r="N22" s="9" t="b">
        <f>_xll.acq_isleap_year(M22)</f>
        <v>0</v>
      </c>
    </row>
    <row r="23" spans="2:14">
      <c r="G23" s="16">
        <v>3</v>
      </c>
      <c r="H23" s="9" t="b">
        <f>_xll.acq_isprime(G23)</f>
        <v>1</v>
      </c>
      <c r="J23" s="16" t="str">
        <f>"3.14"</f>
        <v>3.14</v>
      </c>
      <c r="K23" s="9" t="b">
        <f>_xll.acq_isinteger(J23)</f>
        <v>0</v>
      </c>
      <c r="M23" s="11">
        <v>1700</v>
      </c>
      <c r="N23" s="9" t="b">
        <f>_xll.acq_isleap_year(M23)</f>
        <v>0</v>
      </c>
    </row>
    <row r="24" spans="2:14">
      <c r="G24" s="16">
        <v>4</v>
      </c>
      <c r="H24" s="9" t="b">
        <f>_xll.acq_isprime(G24)</f>
        <v>0</v>
      </c>
      <c r="J24" s="16" t="str">
        <f>"3"</f>
        <v>3</v>
      </c>
      <c r="K24" s="9" t="b">
        <f>_xll.acq_isinteger(J24)</f>
        <v>1</v>
      </c>
      <c r="M24" s="11">
        <v>1800</v>
      </c>
      <c r="N24" s="9" t="b">
        <f>_xll.acq_isleap_year(M24)</f>
        <v>0</v>
      </c>
    </row>
    <row r="25" spans="2:14">
      <c r="G25" s="16">
        <v>5</v>
      </c>
      <c r="H25" s="9" t="b">
        <f>_xll.acq_isprime(G25)</f>
        <v>1</v>
      </c>
      <c r="J25" s="16" t="str">
        <f>"3.00"</f>
        <v>3.00</v>
      </c>
      <c r="K25" s="9" t="b">
        <f>_xll.acq_isinteger(J25)</f>
        <v>1</v>
      </c>
      <c r="M25" s="11">
        <v>1900</v>
      </c>
      <c r="N25" s="9" t="b">
        <f>_xll.acq_isleap_year(M25)</f>
        <v>0</v>
      </c>
    </row>
    <row r="26" spans="2:14">
      <c r="G26" s="16">
        <v>6</v>
      </c>
      <c r="H26" s="9" t="b">
        <f>_xll.acq_isprime(G26)</f>
        <v>0</v>
      </c>
      <c r="J26" s="16">
        <v>2</v>
      </c>
      <c r="K26" s="9" t="b">
        <f>_xll.acq_isinteger(J26)</f>
        <v>1</v>
      </c>
      <c r="M26" s="11">
        <v>2100</v>
      </c>
      <c r="N26" s="9" t="b">
        <f>_xll.acq_isleap_year(M26)</f>
        <v>0</v>
      </c>
    </row>
    <row r="27" spans="2:14">
      <c r="G27" s="17">
        <v>7</v>
      </c>
      <c r="H27" s="10" t="b">
        <f>_xll.acq_isprime(G27)</f>
        <v>1</v>
      </c>
      <c r="J27" s="17">
        <v>8</v>
      </c>
      <c r="K27" s="10" t="b">
        <f>_xll.acq_isinteger(J27)</f>
        <v>1</v>
      </c>
      <c r="M27" s="11">
        <v>2200</v>
      </c>
      <c r="N27" s="9" t="b">
        <f>_xll.acq_isleap_year(M27)</f>
        <v>0</v>
      </c>
    </row>
    <row r="28" spans="2:14">
      <c r="G28" s="17">
        <v>7.2</v>
      </c>
      <c r="H28" s="10" t="b">
        <f>_xll.acq_isprime(G28)</f>
        <v>0</v>
      </c>
      <c r="M28" s="11">
        <v>2300</v>
      </c>
      <c r="N28" s="9" t="b">
        <f>_xll.acq_isleap_year(M28)</f>
        <v>0</v>
      </c>
    </row>
    <row r="29" spans="2:14">
      <c r="M29" s="11">
        <v>2500</v>
      </c>
      <c r="N29" s="9" t="b">
        <f>_xll.acq_isleap_year(M29)</f>
        <v>0</v>
      </c>
    </row>
    <row r="30" spans="2:14">
      <c r="M30" s="11">
        <v>2600</v>
      </c>
      <c r="N30" s="9" t="b">
        <f>_xll.acq_isleap_year(M30)</f>
        <v>0</v>
      </c>
    </row>
    <row r="31" spans="2:14">
      <c r="M31" s="11">
        <v>1600</v>
      </c>
      <c r="N31" s="9" t="b">
        <f>_xll.acq_isleap_year(M31)</f>
        <v>1</v>
      </c>
    </row>
    <row r="32" spans="2:14">
      <c r="M32" s="11">
        <v>2000</v>
      </c>
      <c r="N32" s="9" t="b">
        <f>_xll.acq_isleap_year(M32)</f>
        <v>1</v>
      </c>
    </row>
    <row r="33" spans="7:14">
      <c r="G33" s="7"/>
      <c r="M33" s="11">
        <v>2400</v>
      </c>
      <c r="N33" s="9" t="b">
        <f>_xll.acq_isleap_year(M33)</f>
        <v>1</v>
      </c>
    </row>
    <row r="34" spans="7:14">
      <c r="G34" s="7"/>
      <c r="M34" s="11">
        <v>23.4</v>
      </c>
      <c r="N34" s="9" t="e">
        <f>_xll.acq_isleap_year(M34)</f>
        <v>#VALUE!</v>
      </c>
    </row>
    <row r="35" spans="7:14">
      <c r="G35" s="7"/>
      <c r="M35" s="11">
        <v>2000</v>
      </c>
      <c r="N35" s="9" t="b">
        <f>_xll.acq_isleap_year(M35)</f>
        <v>1</v>
      </c>
    </row>
    <row r="36" spans="7:14">
      <c r="G36" s="7"/>
      <c r="M36" s="11">
        <v>2001</v>
      </c>
      <c r="N36" s="9" t="b">
        <f>_xll.acq_isleap_year(M36)</f>
        <v>0</v>
      </c>
    </row>
    <row r="37" spans="7:14">
      <c r="G37" s="7"/>
      <c r="M37" s="11">
        <v>2002</v>
      </c>
      <c r="N37" s="9" t="b">
        <f>_xll.acq_isleap_year(M37)</f>
        <v>0</v>
      </c>
    </row>
    <row r="38" spans="7:14">
      <c r="G38" s="7"/>
      <c r="M38" s="11">
        <v>2003</v>
      </c>
      <c r="N38" s="9" t="b">
        <f>_xll.acq_isleap_year(M38)</f>
        <v>0</v>
      </c>
    </row>
    <row r="39" spans="7:14">
      <c r="G39" s="7"/>
      <c r="M39" s="11">
        <v>2004</v>
      </c>
      <c r="N39" s="9" t="b">
        <f>_xll.acq_isleap_year(M39)</f>
        <v>1</v>
      </c>
    </row>
    <row r="40" spans="7:14">
      <c r="G40" s="7"/>
      <c r="M40" s="11">
        <v>2005</v>
      </c>
      <c r="N40" s="9" t="b">
        <f>_xll.acq_isleap_year(M40)</f>
        <v>0</v>
      </c>
    </row>
    <row r="41" spans="7:14">
      <c r="M41" s="11">
        <v>2006</v>
      </c>
      <c r="N41" s="9" t="b">
        <f>_xll.acq_isleap_year(M41)</f>
        <v>0</v>
      </c>
    </row>
    <row r="42" spans="7:14">
      <c r="M42" s="11">
        <v>2007</v>
      </c>
      <c r="N42" s="9" t="b">
        <f>_xll.acq_isleap_year(M42)</f>
        <v>0</v>
      </c>
    </row>
    <row r="43" spans="7:14">
      <c r="M43" s="11">
        <v>2008</v>
      </c>
      <c r="N43" s="9" t="b">
        <f>_xll.acq_isleap_year(M43)</f>
        <v>1</v>
      </c>
    </row>
    <row r="44" spans="7:14">
      <c r="M44" s="11">
        <v>2009</v>
      </c>
      <c r="N44" s="9" t="b">
        <f>_xll.acq_isleap_year(M44)</f>
        <v>0</v>
      </c>
    </row>
    <row r="45" spans="7:14">
      <c r="M45" s="11">
        <v>2010</v>
      </c>
      <c r="N45" s="9" t="b">
        <f>_xll.acq_isleap_year(M45)</f>
        <v>0</v>
      </c>
    </row>
    <row r="46" spans="7:14">
      <c r="M46" s="11">
        <v>2011</v>
      </c>
      <c r="N46" s="9" t="b">
        <f>_xll.acq_isleap_year(M46)</f>
        <v>0</v>
      </c>
    </row>
    <row r="47" spans="7:14">
      <c r="M47" s="11">
        <v>2012</v>
      </c>
      <c r="N47" s="9" t="b">
        <f>_xll.acq_isleap_year(M47)</f>
        <v>1</v>
      </c>
    </row>
    <row r="48" spans="7:14">
      <c r="M48" s="11">
        <v>2013</v>
      </c>
      <c r="N48" s="9" t="b">
        <f>_xll.acq_isleap_year(M48)</f>
        <v>0</v>
      </c>
    </row>
    <row r="49" spans="13:14">
      <c r="M49" s="11">
        <v>2014</v>
      </c>
      <c r="N49" s="9" t="b">
        <f>_xll.acq_isleap_year(M49)</f>
        <v>0</v>
      </c>
    </row>
    <row r="50" spans="13:14">
      <c r="M50" s="11">
        <v>2015</v>
      </c>
      <c r="N50" s="9" t="b">
        <f>_xll.acq_isleap_year(M50)</f>
        <v>0</v>
      </c>
    </row>
    <row r="51" spans="13:14">
      <c r="M51" s="11">
        <v>2016</v>
      </c>
      <c r="N51" s="9" t="b">
        <f>_xll.acq_isleap_year(M51)</f>
        <v>1</v>
      </c>
    </row>
    <row r="52" spans="13:14">
      <c r="M52" s="11">
        <v>2017</v>
      </c>
      <c r="N52" s="9" t="b">
        <f>_xll.acq_isleap_year(M52)</f>
        <v>0</v>
      </c>
    </row>
    <row r="53" spans="13:14">
      <c r="M53" s="11">
        <v>2018</v>
      </c>
      <c r="N53" s="9" t="b">
        <f>_xll.acq_isleap_year(M53)</f>
        <v>0</v>
      </c>
    </row>
    <row r="54" spans="13:14">
      <c r="M54" s="11">
        <v>2019</v>
      </c>
      <c r="N54" s="9" t="b">
        <f>_xll.acq_isleap_year(M54)</f>
        <v>0</v>
      </c>
    </row>
    <row r="55" spans="13:14">
      <c r="M55" s="11">
        <v>2020</v>
      </c>
      <c r="N55" s="9" t="b">
        <f>_xll.acq_isleap_year(M55)</f>
        <v>1</v>
      </c>
    </row>
    <row r="56" spans="13:14">
      <c r="M56" s="12">
        <v>2021</v>
      </c>
      <c r="N56" s="10" t="b">
        <f>_xll.acq_isleap_year(M56)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52BA-B6C4-41DD-BA87-7F24132F99FF}">
  <dimension ref="A3:H30"/>
  <sheetViews>
    <sheetView workbookViewId="0">
      <selection activeCell="C17" sqref="C17"/>
    </sheetView>
  </sheetViews>
  <sheetFormatPr defaultRowHeight="15"/>
  <cols>
    <col min="1" max="1" width="16.140625" customWidth="1"/>
    <col min="2" max="2" width="15" customWidth="1"/>
    <col min="3" max="3" width="36.28515625" customWidth="1"/>
    <col min="4" max="5" width="28.7109375" customWidth="1"/>
    <col min="6" max="6" width="23" bestFit="1" customWidth="1"/>
    <col min="7" max="7" width="20.85546875" customWidth="1"/>
  </cols>
  <sheetData>
    <row r="3" spans="1:8" ht="15.75" thickBot="1">
      <c r="A3" t="s">
        <v>37</v>
      </c>
      <c r="B3" s="3" t="s">
        <v>31</v>
      </c>
      <c r="C3" s="20">
        <f>_xll.acq_mean(C8:C15)</f>
        <v>1.25</v>
      </c>
      <c r="D3" s="20">
        <f>_xll.acq_mean(D8:D15)</f>
        <v>0.75</v>
      </c>
      <c r="E3" s="20">
        <f>_xll.acq_mean(E8:E15)</f>
        <v>0</v>
      </c>
      <c r="F3" s="20">
        <f>_xll.acq_mean(F8:F15)</f>
        <v>0.25</v>
      </c>
    </row>
    <row r="4" spans="1:8" ht="15.75" thickBot="1">
      <c r="A4" t="s">
        <v>38</v>
      </c>
      <c r="B4" s="3" t="s">
        <v>31</v>
      </c>
      <c r="C4" s="20">
        <f>_xll.acq_mean(C8:C15,H8:H15)</f>
        <v>1.25</v>
      </c>
      <c r="D4" s="20">
        <f>_xll.acq_mean(D8:D15,H8:H15)</f>
        <v>0.75</v>
      </c>
      <c r="E4" s="20">
        <f>_xll.acq_mean(E8:E15,H8:H15)</f>
        <v>0</v>
      </c>
      <c r="F4" s="20">
        <f>_xll.acq_mean(F8:F15,H8:H15)</f>
        <v>0.25</v>
      </c>
    </row>
    <row r="5" spans="1:8">
      <c r="B5" t="s">
        <v>30</v>
      </c>
      <c r="C5" s="20">
        <f>AVERAGE(C8:C15)</f>
        <v>1.25</v>
      </c>
      <c r="D5" s="20">
        <f>AVERAGE(D8:D15)</f>
        <v>0.75</v>
      </c>
      <c r="E5" s="20">
        <f>AVERAGE(E8:E15)</f>
        <v>0</v>
      </c>
      <c r="F5" s="20">
        <f>AVERAGE(F8:F15)</f>
        <v>0.25</v>
      </c>
    </row>
    <row r="6" spans="1:8">
      <c r="B6" t="s">
        <v>35</v>
      </c>
      <c r="C6" s="20">
        <f>SUMPRODUCT(C8:C15,$H$8:$H$15)/SUM($H$8:$H$15)</f>
        <v>1.25</v>
      </c>
      <c r="D6" s="20">
        <f t="shared" ref="D6:F6" si="0">SUMPRODUCT(D8:D15,$H$8:$H$15)/SUM($H$8:$H$15)</f>
        <v>0.75</v>
      </c>
      <c r="E6" s="20">
        <f t="shared" si="0"/>
        <v>0</v>
      </c>
      <c r="F6" s="20">
        <f t="shared" si="0"/>
        <v>0.25</v>
      </c>
    </row>
    <row r="7" spans="1:8">
      <c r="B7" t="s">
        <v>34</v>
      </c>
      <c r="C7" s="23">
        <f>C3-C5</f>
        <v>0</v>
      </c>
      <c r="D7" s="23">
        <f>D3-D5</f>
        <v>0</v>
      </c>
      <c r="E7" s="23">
        <f>E3-E5</f>
        <v>0</v>
      </c>
      <c r="F7" s="23">
        <f>F3-F5</f>
        <v>0</v>
      </c>
      <c r="H7" t="s">
        <v>36</v>
      </c>
    </row>
    <row r="8" spans="1:8">
      <c r="C8" s="18">
        <f>1+100000000000000</f>
        <v>100000000000001</v>
      </c>
      <c r="D8" s="18">
        <f>1+100000000000000</f>
        <v>100000000000001</v>
      </c>
      <c r="E8" s="18">
        <v>1</v>
      </c>
      <c r="F8" s="21">
        <v>1000000000000</v>
      </c>
      <c r="G8" s="19"/>
      <c r="H8">
        <v>1</v>
      </c>
    </row>
    <row r="9" spans="1:8">
      <c r="C9" s="18">
        <f>2+100000000000000</f>
        <v>100000000000002</v>
      </c>
      <c r="D9" s="18">
        <f>0.00000000000001</f>
        <v>1E-14</v>
      </c>
      <c r="E9" s="18">
        <v>1E+100</v>
      </c>
      <c r="F9" s="22">
        <v>1000000000000</v>
      </c>
      <c r="H9">
        <v>1</v>
      </c>
    </row>
    <row r="10" spans="1:8">
      <c r="C10" s="18">
        <f>1+100000000000000</f>
        <v>100000000000001</v>
      </c>
      <c r="D10" s="18">
        <f>0.00000000000001</f>
        <v>1E-14</v>
      </c>
      <c r="E10" s="18">
        <v>1</v>
      </c>
      <c r="F10">
        <v>1</v>
      </c>
      <c r="H10">
        <v>1</v>
      </c>
    </row>
    <row r="11" spans="1:8">
      <c r="C11" s="18">
        <f>2+100000000000000</f>
        <v>100000000000002</v>
      </c>
      <c r="D11" s="18">
        <f>1-100000000000000</f>
        <v>-99999999999999</v>
      </c>
      <c r="E11" s="18">
        <v>-1E+100</v>
      </c>
      <c r="F11">
        <v>1</v>
      </c>
      <c r="H11">
        <v>1</v>
      </c>
    </row>
    <row r="12" spans="1:8">
      <c r="C12" s="18">
        <f>1-100000000000000</f>
        <v>-99999999999999</v>
      </c>
      <c r="D12" s="18">
        <f>1-100000000000000</f>
        <v>-99999999999999</v>
      </c>
      <c r="E12" s="18">
        <v>1</v>
      </c>
      <c r="F12" s="22">
        <v>-1000000000000</v>
      </c>
      <c r="H12">
        <v>1</v>
      </c>
    </row>
    <row r="13" spans="1:8">
      <c r="C13" s="18">
        <f>1-100000000000000</f>
        <v>-99999999999999</v>
      </c>
      <c r="D13" s="18">
        <f>1+100000000000000</f>
        <v>100000000000001</v>
      </c>
      <c r="E13" s="18">
        <v>-1E+100</v>
      </c>
      <c r="F13" s="22">
        <v>-1000000000000</v>
      </c>
      <c r="H13">
        <v>1</v>
      </c>
    </row>
    <row r="14" spans="1:8">
      <c r="C14" s="18">
        <f>1-100000000000000</f>
        <v>-99999999999999</v>
      </c>
      <c r="D14" s="18">
        <f>1-100000000000000</f>
        <v>-99999999999999</v>
      </c>
      <c r="E14" s="18">
        <v>1</v>
      </c>
      <c r="F14" s="22">
        <v>100000000000000</v>
      </c>
      <c r="H14">
        <v>1</v>
      </c>
    </row>
    <row r="15" spans="1:8">
      <c r="C15" s="18">
        <f>1-100000000000000</f>
        <v>-99999999999999</v>
      </c>
      <c r="D15" s="18">
        <f>1+100000000000000</f>
        <v>100000000000001</v>
      </c>
      <c r="E15" s="18">
        <v>1E+100</v>
      </c>
      <c r="F15" s="22">
        <v>-100000000000000</v>
      </c>
      <c r="H15">
        <v>1</v>
      </c>
    </row>
    <row r="16" spans="1:8">
      <c r="C16" s="18"/>
      <c r="F16" s="18"/>
      <c r="G16" s="18"/>
    </row>
    <row r="17" spans="2:4">
      <c r="C17" s="19"/>
    </row>
    <row r="19" spans="2:4">
      <c r="C19" s="19"/>
    </row>
    <row r="21" spans="2:4" ht="15.75" thickBot="1">
      <c r="B21" s="3" t="s">
        <v>31</v>
      </c>
      <c r="C21" s="6">
        <f>_xll.acq_mean(C25:C33,D25:D33)</f>
        <v>4.1481481481481479</v>
      </c>
    </row>
    <row r="22" spans="2:4">
      <c r="B22" t="s">
        <v>35</v>
      </c>
      <c r="C22">
        <f>SUMPRODUCT(C25:C30,D25:D30)/SUM(D25:D30)</f>
        <v>4.1481481481481479</v>
      </c>
    </row>
    <row r="24" spans="2:4">
      <c r="C24" t="s">
        <v>32</v>
      </c>
      <c r="D24" t="s">
        <v>33</v>
      </c>
    </row>
    <row r="25" spans="2:4">
      <c r="C25">
        <v>1</v>
      </c>
      <c r="D25">
        <v>1</v>
      </c>
    </row>
    <row r="26" spans="2:4">
      <c r="C26">
        <v>2</v>
      </c>
      <c r="D26">
        <v>1.5</v>
      </c>
    </row>
    <row r="27" spans="2:4">
      <c r="C27">
        <v>3</v>
      </c>
      <c r="D27">
        <v>2</v>
      </c>
    </row>
    <row r="28" spans="2:4">
      <c r="C28">
        <v>4</v>
      </c>
      <c r="D28">
        <v>2.5</v>
      </c>
    </row>
    <row r="29" spans="2:4">
      <c r="C29">
        <v>5</v>
      </c>
      <c r="D29">
        <v>3</v>
      </c>
    </row>
    <row r="30" spans="2:4">
      <c r="C30">
        <v>6</v>
      </c>
      <c r="D3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3368-5BB9-4931-95EC-690D8D570C5B}">
  <dimension ref="A2:H19"/>
  <sheetViews>
    <sheetView workbookViewId="0">
      <selection activeCell="F11" sqref="F11"/>
    </sheetView>
  </sheetViews>
  <sheetFormatPr defaultRowHeight="15"/>
  <cols>
    <col min="1" max="1" width="14.140625" customWidth="1"/>
  </cols>
  <sheetData>
    <row r="2" spans="1:8" ht="15.75" thickBot="1">
      <c r="A2" t="s">
        <v>42</v>
      </c>
      <c r="B2" s="5">
        <v>0.95</v>
      </c>
      <c r="E2" s="24" t="s">
        <v>43</v>
      </c>
      <c r="F2" s="24"/>
      <c r="G2" s="24"/>
      <c r="H2" s="24"/>
    </row>
    <row r="4" spans="1:8">
      <c r="E4" t="s">
        <v>32</v>
      </c>
      <c r="F4" t="s">
        <v>39</v>
      </c>
      <c r="G4" t="s">
        <v>40</v>
      </c>
      <c r="H4" t="s">
        <v>41</v>
      </c>
    </row>
    <row r="5" spans="1:8">
      <c r="E5">
        <v>-1</v>
      </c>
      <c r="F5">
        <v>10</v>
      </c>
      <c r="G5" t="e">
        <f>_xll.acq_binomtest(E5,F5,$B$2,TRUE)</f>
        <v>#N/A</v>
      </c>
      <c r="H5" t="e">
        <f>_xll.acq_binomtest(E5,F5,$B$2,FALSE)</f>
        <v>#N/A</v>
      </c>
    </row>
    <row r="6" spans="1:8">
      <c r="E6">
        <v>0</v>
      </c>
      <c r="F6">
        <v>10</v>
      </c>
      <c r="G6">
        <f>_xll.acq_binomtest(E6,F6,$B$2,TRUE)</f>
        <v>0</v>
      </c>
      <c r="H6">
        <f>_xll.acq_binomtest(E6,F6,$B$2,FALSE)</f>
        <v>0.2775327998628892</v>
      </c>
    </row>
    <row r="7" spans="1:8">
      <c r="E7">
        <v>1</v>
      </c>
      <c r="F7">
        <v>10</v>
      </c>
      <c r="G7">
        <f>_xll.acq_binomtest(E7,F7,$B$2,TRUE)</f>
        <v>1.7876213095072889E-2</v>
      </c>
      <c r="H7">
        <f>_xll.acq_binomtest(E7,F7,$B$2,FALSE)</f>
        <v>0.40415002679523848</v>
      </c>
    </row>
    <row r="8" spans="1:8">
      <c r="E8">
        <v>2</v>
      </c>
      <c r="F8">
        <v>10</v>
      </c>
      <c r="G8">
        <f>_xll.acq_binomtest(E8,F8,$B$2,TRUE)</f>
        <v>5.6682151454375218E-2</v>
      </c>
      <c r="H8">
        <f>_xll.acq_binomtest(E8,F8,$B$2,FALSE)</f>
        <v>0.50983752846335817</v>
      </c>
    </row>
    <row r="9" spans="1:8">
      <c r="E9">
        <v>3</v>
      </c>
      <c r="F9">
        <v>10</v>
      </c>
      <c r="G9">
        <f>_xll.acq_binomtest(E9,F9,$B$2,TRUE)</f>
        <v>0.10779126740630099</v>
      </c>
      <c r="H9">
        <f>_xll.acq_binomtest(E9,F9,$B$2,FALSE)</f>
        <v>0.60322185253885463</v>
      </c>
    </row>
    <row r="10" spans="1:8">
      <c r="E10">
        <v>4</v>
      </c>
      <c r="F10">
        <v>10</v>
      </c>
      <c r="G10">
        <f>_xll.acq_binomtest(E10,F10,$B$2,TRUE)</f>
        <v>0.16818032970623617</v>
      </c>
      <c r="H10">
        <f>_xll.acq_binomtest(E10,F10,$B$2,FALSE)</f>
        <v>0.68732623026634165</v>
      </c>
    </row>
    <row r="11" spans="1:8">
      <c r="E11">
        <v>5</v>
      </c>
      <c r="F11">
        <v>10</v>
      </c>
      <c r="G11">
        <f>_xll.acq_binomtest(E11,F11,$B$2,TRUE)</f>
        <v>0.236593090512564</v>
      </c>
      <c r="H11">
        <f>_xll.acq_binomtest(E11,F11,$B$2,FALSE)</f>
        <v>0.76340690948743595</v>
      </c>
    </row>
    <row r="12" spans="1:8">
      <c r="E12">
        <v>6</v>
      </c>
      <c r="F12">
        <v>10</v>
      </c>
      <c r="G12">
        <f>_xll.acq_binomtest(E12,F12,$B$2,TRUE)</f>
        <v>0.31267376973365829</v>
      </c>
      <c r="H12">
        <f>_xll.acq_binomtest(E12,F12,$B$2,FALSE)</f>
        <v>0.8318196702937638</v>
      </c>
    </row>
    <row r="13" spans="1:8">
      <c r="E13">
        <v>7</v>
      </c>
      <c r="F13">
        <v>10</v>
      </c>
      <c r="G13">
        <f>_xll.acq_binomtest(E13,F13,$B$2,TRUE)</f>
        <v>0.39677814746114531</v>
      </c>
      <c r="H13">
        <f>_xll.acq_binomtest(E13,F13,$B$2,FALSE)</f>
        <v>0.89220873259369882</v>
      </c>
    </row>
    <row r="14" spans="1:8">
      <c r="E14">
        <v>8</v>
      </c>
      <c r="F14">
        <v>10</v>
      </c>
      <c r="G14">
        <f>_xll.acq_binomtest(E14,F14,$B$2,TRUE)</f>
        <v>0.49016247153664178</v>
      </c>
      <c r="H14">
        <f>_xll.acq_binomtest(E14,F14,$B$2,FALSE)</f>
        <v>0.94331784854562473</v>
      </c>
    </row>
    <row r="15" spans="1:8">
      <c r="E15">
        <v>9</v>
      </c>
      <c r="F15">
        <v>10</v>
      </c>
      <c r="G15">
        <f>_xll.acq_binomtest(E15,F15,$B$2,TRUE)</f>
        <v>0.59584997320476163</v>
      </c>
      <c r="H15">
        <f>_xll.acq_binomtest(E15,F15,$B$2,FALSE)</f>
        <v>0.98212378690492708</v>
      </c>
    </row>
    <row r="16" spans="1:8">
      <c r="E16">
        <v>10</v>
      </c>
      <c r="F16">
        <v>10</v>
      </c>
      <c r="G16">
        <f>_xll.acq_binomtest(E16,F16,$B$2,TRUE)</f>
        <v>0.72246720013711063</v>
      </c>
      <c r="H16">
        <f>_xll.acq_binomtest(E16,F16,$B$2,FALSE)</f>
        <v>0.99999999999999989</v>
      </c>
    </row>
    <row r="17" spans="5:8">
      <c r="E17">
        <v>11</v>
      </c>
      <c r="F17">
        <v>10</v>
      </c>
      <c r="G17" t="e">
        <f>_xll.acq_binomtest(E17,F17,$B$2,TRUE)</f>
        <v>#N/A</v>
      </c>
      <c r="H17" t="e">
        <f>_xll.acq_binomtest(E17,F17,$B$2,FALSE)</f>
        <v>#N/A</v>
      </c>
    </row>
    <row r="18" spans="5:8">
      <c r="E18">
        <v>99</v>
      </c>
      <c r="F18">
        <v>100</v>
      </c>
      <c r="G18">
        <f>_xll.acq_binomtest(E18,F18,$B$2,TRUE)</f>
        <v>0.94551380382129468</v>
      </c>
      <c r="H18">
        <f>_xll.acq_binomtest(E18,F18,$B$2,FALSE)</f>
        <v>0.99823256793585935</v>
      </c>
    </row>
    <row r="19" spans="5:8">
      <c r="E19">
        <v>1</v>
      </c>
      <c r="F19">
        <v>100</v>
      </c>
      <c r="G19">
        <f>_xll.acq_binomtest(E19,F19,$B$2,TRUE)</f>
        <v>1.7674320641406526E-3</v>
      </c>
      <c r="H19">
        <f>_xll.acq_binomtest(E19,F19,$B$2,FALSE)</f>
        <v>5.4486196178705315E-2</v>
      </c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D5F-797C-49CC-9435-B3BF433B0ECB}">
  <dimension ref="B1:O18"/>
  <sheetViews>
    <sheetView tabSelected="1" workbookViewId="0">
      <selection activeCell="O3" sqref="O3"/>
    </sheetView>
  </sheetViews>
  <sheetFormatPr defaultRowHeight="15"/>
  <cols>
    <col min="2" max="2" width="17.5703125" bestFit="1" customWidth="1"/>
  </cols>
  <sheetData>
    <row r="1" spans="2:15" ht="15.75" thickBot="1">
      <c r="C1" s="3" t="s">
        <v>51</v>
      </c>
      <c r="D1" s="3" t="s">
        <v>50</v>
      </c>
      <c r="H1" t="s">
        <v>52</v>
      </c>
    </row>
    <row r="2" spans="2:15">
      <c r="B2" t="s">
        <v>46</v>
      </c>
      <c r="C2" s="6">
        <f ca="1">_xll.acq_min(H2:L18)</f>
        <v>-0.92800000000000005</v>
      </c>
      <c r="D2" s="6">
        <f t="array" aca="1" ref="D2" ca="1">MIN(IF(ISNUMBER(H2:L18), H2:L18))</f>
        <v>-0.92800000000000005</v>
      </c>
      <c r="E2">
        <f ca="1">C2-D2</f>
        <v>0</v>
      </c>
      <c r="H2" s="5">
        <f ca="1">RANDBETWEEN(-1000,1000)/1000</f>
        <v>0.45800000000000002</v>
      </c>
      <c r="I2" s="5">
        <f t="shared" ref="I2:L18" ca="1" si="0">RANDBETWEEN(-1000,1000)/1000</f>
        <v>0.7</v>
      </c>
      <c r="J2" s="5">
        <f t="shared" ca="1" si="0"/>
        <v>0.73599999999999999</v>
      </c>
      <c r="K2" s="5">
        <f t="shared" ca="1" si="0"/>
        <v>-0.57699999999999996</v>
      </c>
      <c r="L2" s="5">
        <f t="shared" ca="1" si="0"/>
        <v>0.64</v>
      </c>
    </row>
    <row r="3" spans="2:15">
      <c r="B3" t="s">
        <v>47</v>
      </c>
      <c r="C3" s="6">
        <f ca="1">_xll.acq_absmin(H2:L18)</f>
        <v>8.0000000000000002E-3</v>
      </c>
      <c r="D3" s="6">
        <f t="array" aca="1" ref="D3" ca="1">MIN(ABS(IF(ISNUMBER(H2:L18), H2:L18)))</f>
        <v>0</v>
      </c>
      <c r="E3">
        <f t="shared" ref="E3:E10" ca="1" si="1">C3-D3</f>
        <v>8.0000000000000002E-3</v>
      </c>
      <c r="H3" s="5">
        <f t="shared" ref="H3:H18" ca="1" si="2">RANDBETWEEN(-1000,1000)/1000</f>
        <v>0.95499999999999996</v>
      </c>
      <c r="I3" s="5">
        <f t="shared" ca="1" si="0"/>
        <v>0.08</v>
      </c>
      <c r="J3" s="5">
        <f t="shared" ca="1" si="0"/>
        <v>-0.57799999999999996</v>
      </c>
      <c r="K3" s="5">
        <f t="shared" ca="1" si="0"/>
        <v>7.6999999999999999E-2</v>
      </c>
      <c r="L3" s="5">
        <f t="shared" ca="1" si="0"/>
        <v>0.90300000000000002</v>
      </c>
      <c r="O3">
        <f>17*5</f>
        <v>85</v>
      </c>
    </row>
    <row r="4" spans="2:15">
      <c r="B4" t="s">
        <v>44</v>
      </c>
      <c r="C4" s="6">
        <f ca="1">_xll.acq_max(H2:L18)</f>
        <v>0.95499999999999996</v>
      </c>
      <c r="D4" s="6">
        <f t="array" aca="1" ref="D4" ca="1">MAX(IF(ISNUMBER(H2:L18), H2:L18))</f>
        <v>0.95499999999999996</v>
      </c>
      <c r="E4">
        <f t="shared" ca="1" si="1"/>
        <v>0</v>
      </c>
      <c r="H4" s="5">
        <f t="shared" ca="1" si="2"/>
        <v>8.0000000000000002E-3</v>
      </c>
      <c r="I4" s="5">
        <f t="shared" ca="1" si="0"/>
        <v>-0.51400000000000001</v>
      </c>
      <c r="J4" s="5">
        <f t="shared" ca="1" si="0"/>
        <v>0.33800000000000002</v>
      </c>
      <c r="K4" s="5" t="s">
        <v>49</v>
      </c>
      <c r="L4" s="5">
        <f t="shared" ca="1" si="0"/>
        <v>0.54700000000000004</v>
      </c>
    </row>
    <row r="5" spans="2:15">
      <c r="B5" t="s">
        <v>45</v>
      </c>
      <c r="C5" s="6">
        <f ca="1">_xll.acq_absmax(H2:L18)</f>
        <v>0.95499999999999996</v>
      </c>
      <c r="D5" s="6">
        <f t="array" aca="1" ref="D5" ca="1">MAX(ABS(IF(ISNUMBER(H2:L18), H2:L18)))</f>
        <v>0.95499999999999996</v>
      </c>
      <c r="E5">
        <f t="shared" ca="1" si="1"/>
        <v>0</v>
      </c>
      <c r="H5" s="5">
        <f t="shared" ca="1" si="2"/>
        <v>0.90200000000000002</v>
      </c>
      <c r="I5" s="5" t="s">
        <v>49</v>
      </c>
      <c r="J5" s="5">
        <f t="shared" ca="1" si="0"/>
        <v>0.19800000000000001</v>
      </c>
      <c r="K5" s="5">
        <f t="shared" ca="1" si="0"/>
        <v>-0.65800000000000003</v>
      </c>
      <c r="L5" s="5">
        <f t="shared" ca="1" si="0"/>
        <v>-0.245</v>
      </c>
    </row>
    <row r="6" spans="2:15">
      <c r="B6" t="s">
        <v>48</v>
      </c>
      <c r="C6" s="6">
        <f ca="1">_xll.acq_sum(H2:L18)</f>
        <v>4.4000000000000233E-2</v>
      </c>
      <c r="D6" s="6">
        <f t="array" aca="1" ref="D6" ca="1">SUM(IF(ISNUMBER(H2:L18), H2:L18))</f>
        <v>4.3999999999999789E-2</v>
      </c>
      <c r="E6">
        <f t="shared" ca="1" si="1"/>
        <v>4.4408920985006262E-16</v>
      </c>
      <c r="H6" s="5">
        <f t="shared" ca="1" si="2"/>
        <v>-0.35899999999999999</v>
      </c>
      <c r="I6" s="5">
        <f t="shared" ca="1" si="0"/>
        <v>0.32900000000000001</v>
      </c>
      <c r="J6" s="5">
        <f t="shared" ca="1" si="0"/>
        <v>-0.19800000000000001</v>
      </c>
      <c r="K6" s="5">
        <f t="shared" ca="1" si="0"/>
        <v>-0.56899999999999995</v>
      </c>
      <c r="L6" s="5">
        <f t="shared" ca="1" si="0"/>
        <v>-0.749</v>
      </c>
    </row>
    <row r="7" spans="2:15">
      <c r="B7" t="s">
        <v>25</v>
      </c>
      <c r="C7" s="6">
        <f ca="1">_xll.acq_count_unique(H2:L18, TRUE)</f>
        <v>80</v>
      </c>
      <c r="D7" s="6">
        <f t="array" aca="1" ref="D7" ca="1">COUNT(H2:L18)</f>
        <v>78</v>
      </c>
      <c r="E7">
        <f t="shared" ca="1" si="1"/>
        <v>2</v>
      </c>
      <c r="H7" s="5">
        <f t="shared" ca="1" si="2"/>
        <v>-6.4000000000000001E-2</v>
      </c>
      <c r="I7" s="5">
        <f t="shared" ca="1" si="0"/>
        <v>0.23899999999999999</v>
      </c>
      <c r="J7" s="5">
        <f t="shared" ca="1" si="0"/>
        <v>-0.36899999999999999</v>
      </c>
      <c r="K7" s="5">
        <f t="shared" ca="1" si="0"/>
        <v>0.35299999999999998</v>
      </c>
      <c r="L7" s="5">
        <f t="shared" ca="1" si="0"/>
        <v>0.20499999999999999</v>
      </c>
    </row>
    <row r="8" spans="2:15">
      <c r="B8" t="s">
        <v>31</v>
      </c>
      <c r="C8" s="6">
        <f ca="1">_xll.acq_mean(H2:L18)</f>
        <v>5.6410256410256709E-4</v>
      </c>
      <c r="D8" s="6">
        <f t="array" aca="1" ref="D8" ca="1">AVERAGE(IF(ISNUMBER(H2:L18), H2:L18))</f>
        <v>5.6410256410256135E-4</v>
      </c>
      <c r="E8">
        <f t="shared" ca="1" si="1"/>
        <v>5.7462715141731735E-18</v>
      </c>
      <c r="H8" s="5">
        <f t="shared" ca="1" si="2"/>
        <v>-0.68799999999999994</v>
      </c>
      <c r="I8" s="5">
        <f t="shared" ca="1" si="0"/>
        <v>0.182</v>
      </c>
      <c r="J8" s="5">
        <f t="shared" ca="1" si="0"/>
        <v>-0.28899999999999998</v>
      </c>
      <c r="K8" s="5">
        <f t="shared" ca="1" si="0"/>
        <v>-7.1999999999999995E-2</v>
      </c>
      <c r="L8" s="5">
        <f t="shared" ca="1" si="0"/>
        <v>0.72799999999999998</v>
      </c>
    </row>
    <row r="9" spans="2:15">
      <c r="B9" t="s">
        <v>53</v>
      </c>
      <c r="C9" s="6">
        <f ca="1">_xll.acq_stdev(H2:L18)</f>
        <v>0.51218527465923458</v>
      </c>
      <c r="D9" s="6">
        <f t="array" aca="1" ref="D9" ca="1">_xlfn.STDEV.S(IF(ISNUMBER(H2:L18), H2:L18))</f>
        <v>0.51218527465923458</v>
      </c>
      <c r="E9">
        <f t="shared" ca="1" si="1"/>
        <v>0</v>
      </c>
      <c r="H9" s="5">
        <f t="shared" ca="1" si="2"/>
        <v>-0.88500000000000001</v>
      </c>
      <c r="I9" s="5">
        <f t="shared" ca="1" si="0"/>
        <v>-1.4999999999999999E-2</v>
      </c>
      <c r="J9" s="5" t="s">
        <v>49</v>
      </c>
      <c r="K9" s="5">
        <f t="shared" ca="1" si="0"/>
        <v>0.23599999999999999</v>
      </c>
      <c r="L9" s="5">
        <f t="shared" ca="1" si="0"/>
        <v>-0.29899999999999999</v>
      </c>
    </row>
    <row r="10" spans="2:15">
      <c r="B10" t="s">
        <v>54</v>
      </c>
      <c r="C10" s="6">
        <f ca="1">_xll.acq_sumofsquares(H2:L18)</f>
        <v>20.199723999999993</v>
      </c>
      <c r="D10" s="6">
        <f t="array" aca="1" ref="D10" ca="1">SUM(IF(ISNUMBER(H2:L18), H2:L18^2))</f>
        <v>20.199723999999993</v>
      </c>
      <c r="E10">
        <f t="shared" ca="1" si="1"/>
        <v>0</v>
      </c>
      <c r="H10" s="5">
        <f t="shared" ca="1" si="2"/>
        <v>9.1999999999999998E-2</v>
      </c>
      <c r="I10" s="5">
        <f t="shared" ca="1" si="0"/>
        <v>-0.57599999999999996</v>
      </c>
      <c r="J10" s="5" t="e">
        <f>1/0</f>
        <v>#DIV/0!</v>
      </c>
      <c r="K10" s="5">
        <f t="shared" ca="1" si="0"/>
        <v>8.9999999999999993E-3</v>
      </c>
      <c r="L10" s="5">
        <f t="shared" ca="1" si="0"/>
        <v>0.28399999999999997</v>
      </c>
    </row>
    <row r="11" spans="2:15">
      <c r="H11" s="5">
        <f t="shared" ca="1" si="2"/>
        <v>-0.22500000000000001</v>
      </c>
      <c r="I11" s="5">
        <f t="shared" ca="1" si="0"/>
        <v>-0.11600000000000001</v>
      </c>
      <c r="J11" s="5" t="s">
        <v>49</v>
      </c>
      <c r="K11" s="5">
        <f t="shared" ca="1" si="0"/>
        <v>0.13800000000000001</v>
      </c>
      <c r="L11" s="5">
        <f t="shared" ca="1" si="0"/>
        <v>0.56200000000000006</v>
      </c>
    </row>
    <row r="12" spans="2:15">
      <c r="H12" s="5">
        <f t="shared" ca="1" si="2"/>
        <v>-0.498</v>
      </c>
      <c r="I12" s="5">
        <f t="shared" ca="1" si="0"/>
        <v>0.45700000000000002</v>
      </c>
      <c r="J12" s="5" t="s">
        <v>49</v>
      </c>
      <c r="K12" s="5">
        <f t="shared" ca="1" si="0"/>
        <v>-0.46700000000000003</v>
      </c>
      <c r="L12" s="5">
        <f t="shared" ca="1" si="0"/>
        <v>0.374</v>
      </c>
    </row>
    <row r="13" spans="2:15">
      <c r="H13" s="5">
        <f t="shared" ca="1" si="2"/>
        <v>-0.13800000000000001</v>
      </c>
      <c r="I13" s="5">
        <f t="shared" ca="1" si="0"/>
        <v>0.151</v>
      </c>
      <c r="J13" s="5">
        <f t="shared" ca="1" si="0"/>
        <v>-0.92800000000000005</v>
      </c>
      <c r="K13" s="5">
        <f t="shared" ca="1" si="0"/>
        <v>-0.17699999999999999</v>
      </c>
      <c r="L13" s="5">
        <f t="shared" ca="1" si="0"/>
        <v>0.13200000000000001</v>
      </c>
    </row>
    <row r="14" spans="2:15">
      <c r="H14" s="5">
        <f t="shared" ca="1" si="2"/>
        <v>0.86599999999999999</v>
      </c>
      <c r="I14" s="5">
        <f t="shared" ca="1" si="0"/>
        <v>0.67900000000000005</v>
      </c>
      <c r="J14" s="5">
        <f t="shared" ca="1" si="0"/>
        <v>-0.313</v>
      </c>
      <c r="K14" s="5">
        <f t="shared" ca="1" si="0"/>
        <v>0.3</v>
      </c>
      <c r="L14" s="5">
        <f t="shared" ca="1" si="0"/>
        <v>0.71899999999999997</v>
      </c>
    </row>
    <row r="15" spans="2:15">
      <c r="H15" s="5">
        <f t="shared" ca="1" si="2"/>
        <v>-0.34599999999999997</v>
      </c>
      <c r="I15" s="5">
        <f t="shared" ca="1" si="0"/>
        <v>-0.38100000000000001</v>
      </c>
      <c r="J15" s="5">
        <f t="shared" ca="1" si="0"/>
        <v>-0.74299999999999999</v>
      </c>
      <c r="K15" s="5">
        <f t="shared" ca="1" si="0"/>
        <v>0.13</v>
      </c>
      <c r="L15" s="5">
        <f t="shared" ca="1" si="0"/>
        <v>-0.40799999999999997</v>
      </c>
    </row>
    <row r="16" spans="2:15">
      <c r="H16" s="5">
        <f t="shared" ca="1" si="2"/>
        <v>-0.04</v>
      </c>
      <c r="I16" s="5" t="s">
        <v>49</v>
      </c>
      <c r="J16" s="5">
        <f t="shared" ca="1" si="0"/>
        <v>-0.64900000000000002</v>
      </c>
      <c r="K16" s="5">
        <f t="shared" ca="1" si="0"/>
        <v>0.92500000000000004</v>
      </c>
      <c r="L16" s="5">
        <f t="shared" ca="1" si="0"/>
        <v>0.8</v>
      </c>
    </row>
    <row r="17" spans="8:12">
      <c r="H17" s="5">
        <f t="shared" ca="1" si="2"/>
        <v>-0.39200000000000002</v>
      </c>
      <c r="I17" s="5">
        <f t="shared" ca="1" si="0"/>
        <v>0.48499999999999999</v>
      </c>
      <c r="J17" s="5">
        <f t="shared" ca="1" si="0"/>
        <v>0.375</v>
      </c>
      <c r="K17" s="5">
        <f t="shared" ca="1" si="0"/>
        <v>0.47399999999999998</v>
      </c>
      <c r="L17" s="5">
        <f t="shared" ca="1" si="0"/>
        <v>-0.47699999999999998</v>
      </c>
    </row>
    <row r="18" spans="8:12">
      <c r="H18" s="5">
        <f t="shared" ca="1" si="2"/>
        <v>-0.114</v>
      </c>
      <c r="I18" s="5">
        <f t="shared" ca="1" si="0"/>
        <v>-0.82699999999999996</v>
      </c>
      <c r="J18" s="5">
        <f t="shared" ca="1" si="0"/>
        <v>-0.75700000000000001</v>
      </c>
      <c r="K18" s="5">
        <f t="shared" ca="1" si="0"/>
        <v>-0.92600000000000005</v>
      </c>
      <c r="L18" s="5">
        <f t="shared" ca="1" si="0"/>
        <v>-9.6000000000000002E-2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Utils</vt:lpstr>
      <vt:lpstr>Stats</vt:lpstr>
      <vt:lpstr>BinomialConfidence</vt:lpstr>
      <vt:lpstr>MinMax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chirokov</dc:creator>
  <cp:lastModifiedBy>chirokov</cp:lastModifiedBy>
  <dcterms:created xsi:type="dcterms:W3CDTF">2016-03-23T01:12:02Z</dcterms:created>
  <dcterms:modified xsi:type="dcterms:W3CDTF">2022-01-01T02:19:43Z</dcterms:modified>
</cp:coreProperties>
</file>