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AFE3F9DD-7576-4D2D-B454-2ABAA56C8E32}" xr6:coauthVersionLast="47" xr6:coauthVersionMax="47" xr10:uidLastSave="{00000000-0000-0000-0000-000000000000}"/>
  <bookViews>
    <workbookView xWindow="-120" yWindow="-120" windowWidth="29040" windowHeight="15840" tabRatio="900" activeTab="2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Description" sheetId="7" r:id="rId5"/>
    <sheet name="Special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5" l="1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E28" i="14" s="1"/>
  <c r="AD17" i="14"/>
  <c r="AD16" i="14" s="1"/>
  <c r="AG16" i="14" s="1"/>
  <c r="AD6" i="14"/>
  <c r="AD7" i="14" s="1"/>
  <c r="AG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H28" i="13" s="1"/>
  <c r="AB28" i="13"/>
  <c r="AD28" i="13" s="1"/>
  <c r="AB17" i="13"/>
  <c r="AD17" i="13" s="1"/>
  <c r="AB6" i="13"/>
  <c r="AE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4" i="3"/>
  <c r="C3" i="3"/>
  <c r="C6" i="3"/>
  <c r="C7" i="3"/>
  <c r="C5" i="3"/>
  <c r="R44" i="15" l="1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D38" i="15"/>
  <c r="AE6" i="15"/>
  <c r="AC7" i="15"/>
  <c r="AC6" i="15"/>
  <c r="AC16" i="15"/>
  <c r="AI39" i="15"/>
  <c r="AC17" i="15"/>
  <c r="AH39" i="15"/>
  <c r="AI38" i="15"/>
  <c r="AB40" i="15"/>
  <c r="AH38" i="15"/>
  <c r="AE17" i="15"/>
  <c r="AD17" i="15"/>
  <c r="AE16" i="15"/>
  <c r="AM39" i="15"/>
  <c r="AG28" i="15"/>
  <c r="AL39" i="15"/>
  <c r="AM38" i="15"/>
  <c r="AL38" i="15"/>
  <c r="AQ38" i="15"/>
  <c r="AP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C38" i="15" s="1"/>
  <c r="AQ40" i="14"/>
  <c r="AR40" i="14"/>
  <c r="AR39" i="14"/>
  <c r="AQ39" i="14"/>
  <c r="AM40" i="14"/>
  <c r="AF40" i="14"/>
  <c r="AE40" i="14"/>
  <c r="AF39" i="14"/>
  <c r="AE39" i="14"/>
  <c r="AJ40" i="14"/>
  <c r="AI40" i="14"/>
  <c r="AJ39" i="14"/>
  <c r="AI39" i="14"/>
  <c r="AN40" i="14"/>
  <c r="AN39" i="14"/>
  <c r="AM39" i="14"/>
  <c r="AJ28" i="14"/>
  <c r="AF28" i="14"/>
  <c r="AF16" i="14"/>
  <c r="AF17" i="14"/>
  <c r="AE16" i="14"/>
  <c r="AE17" i="14"/>
  <c r="AG17" i="14"/>
  <c r="AE7" i="14"/>
  <c r="AE6" i="14"/>
  <c r="AF7" i="14"/>
  <c r="AF6" i="14"/>
  <c r="AG6" i="14"/>
  <c r="AF27" i="13"/>
  <c r="AH27" i="13" s="1"/>
  <c r="I12" i="14"/>
  <c r="I10" i="14"/>
  <c r="I7" i="14"/>
  <c r="I14" i="14"/>
  <c r="AG37" i="14"/>
  <c r="AS40" i="14" s="1"/>
  <c r="AD38" i="14"/>
  <c r="I19" i="14"/>
  <c r="I6" i="14"/>
  <c r="I18" i="14"/>
  <c r="I9" i="14"/>
  <c r="I8" i="14"/>
  <c r="I4" i="14"/>
  <c r="AD29" i="14"/>
  <c r="AF29" i="14" s="1"/>
  <c r="I20" i="14"/>
  <c r="AD27" i="14"/>
  <c r="AF27" i="14" s="1"/>
  <c r="I17" i="14"/>
  <c r="I16" i="14"/>
  <c r="I15" i="14"/>
  <c r="I13" i="14"/>
  <c r="I11" i="14"/>
  <c r="I5" i="14"/>
  <c r="AH29" i="14"/>
  <c r="AH27" i="14"/>
  <c r="AD18" i="14"/>
  <c r="AD5" i="14"/>
  <c r="AB27" i="13"/>
  <c r="AC27" i="13" s="1"/>
  <c r="AC28" i="13"/>
  <c r="AG28" i="13"/>
  <c r="AP40" i="13"/>
  <c r="I14" i="13"/>
  <c r="AF29" i="13"/>
  <c r="AH29" i="13" s="1"/>
  <c r="AH40" i="13"/>
  <c r="AH39" i="13"/>
  <c r="AP39" i="13"/>
  <c r="AE39" i="13"/>
  <c r="AI39" i="13"/>
  <c r="AI40" i="13"/>
  <c r="AC6" i="13"/>
  <c r="AG27" i="13"/>
  <c r="AD6" i="13"/>
  <c r="I16" i="13"/>
  <c r="AM40" i="13"/>
  <c r="AL40" i="13"/>
  <c r="AC37" i="13"/>
  <c r="AK39" i="13" s="1"/>
  <c r="AM39" i="13"/>
  <c r="AL39" i="13"/>
  <c r="AE40" i="13"/>
  <c r="AD40" i="13"/>
  <c r="AQ40" i="13"/>
  <c r="AD39" i="13"/>
  <c r="AQ39" i="13"/>
  <c r="AB38" i="13"/>
  <c r="AB29" i="13"/>
  <c r="AB16" i="13"/>
  <c r="AD16" i="13" s="1"/>
  <c r="AC17" i="13"/>
  <c r="I10" i="13"/>
  <c r="AB18" i="13"/>
  <c r="AC18" i="13" s="1"/>
  <c r="AE17" i="13"/>
  <c r="AB5" i="13"/>
  <c r="AE5" i="13" s="1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R35" i="15" l="1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E42" i="15" s="1"/>
  <c r="AE43" i="15" s="1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R38" i="14"/>
  <c r="AS38" i="14"/>
  <c r="AS39" i="14"/>
  <c r="AO39" i="14"/>
  <c r="AO40" i="14"/>
  <c r="AK39" i="14"/>
  <c r="AF42" i="14" s="1"/>
  <c r="AF43" i="14" s="1"/>
  <c r="AK40" i="14"/>
  <c r="AQ38" i="14"/>
  <c r="AN38" i="14"/>
  <c r="AG42" i="14" s="1"/>
  <c r="AG43" i="14" s="1"/>
  <c r="AO38" i="14"/>
  <c r="AM38" i="14"/>
  <c r="AJ38" i="14"/>
  <c r="AK38" i="14"/>
  <c r="AI38" i="14"/>
  <c r="AF38" i="14"/>
  <c r="AG38" i="14"/>
  <c r="AE38" i="14"/>
  <c r="AG39" i="14"/>
  <c r="AG40" i="14"/>
  <c r="AI27" i="14"/>
  <c r="AJ27" i="14"/>
  <c r="AI29" i="14"/>
  <c r="AJ29" i="14"/>
  <c r="AE27" i="14"/>
  <c r="AE29" i="14"/>
  <c r="AG18" i="14"/>
  <c r="AE18" i="14"/>
  <c r="AF20" i="14" s="1"/>
  <c r="AF21" i="14" s="1"/>
  <c r="AF18" i="14"/>
  <c r="AH20" i="14" s="1"/>
  <c r="AH21" i="14" s="1"/>
  <c r="K199" i="9"/>
  <c r="K167" i="9"/>
  <c r="K135" i="9"/>
  <c r="AG29" i="13"/>
  <c r="AH31" i="13" s="1"/>
  <c r="AH32" i="13" s="1"/>
  <c r="K179" i="9"/>
  <c r="K147" i="9"/>
  <c r="AG5" i="14"/>
  <c r="AF5" i="14"/>
  <c r="AH9" i="14" s="1"/>
  <c r="AH10" i="14" s="1"/>
  <c r="AE5" i="14"/>
  <c r="AG9" i="14" s="1"/>
  <c r="AG10" i="14" s="1"/>
  <c r="K184" i="9"/>
  <c r="K152" i="9"/>
  <c r="K120" i="9"/>
  <c r="K88" i="9"/>
  <c r="K56" i="9"/>
  <c r="K115" i="9"/>
  <c r="K83" i="9"/>
  <c r="K196" i="9"/>
  <c r="K164" i="9"/>
  <c r="K132" i="9"/>
  <c r="K100" i="9"/>
  <c r="AD27" i="13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29" i="13"/>
  <c r="AC29" i="13"/>
  <c r="AD31" i="13" s="1"/>
  <c r="AD32" i="13" s="1"/>
  <c r="AH38" i="13"/>
  <c r="AI38" i="13"/>
  <c r="AG38" i="13"/>
  <c r="AP38" i="13"/>
  <c r="AQ38" i="13"/>
  <c r="AD38" i="13"/>
  <c r="AO38" i="13"/>
  <c r="AE38" i="13"/>
  <c r="AC38" i="13"/>
  <c r="AL38" i="13"/>
  <c r="AE42" i="13" s="1"/>
  <c r="AE43" i="13" s="1"/>
  <c r="AM38" i="13"/>
  <c r="AK38" i="13"/>
  <c r="E147" i="9"/>
  <c r="E115" i="9"/>
  <c r="E83" i="9"/>
  <c r="E179" i="9"/>
  <c r="AO39" i="13"/>
  <c r="AC39" i="13"/>
  <c r="AO40" i="13"/>
  <c r="AG39" i="13"/>
  <c r="AD42" i="13" s="1"/>
  <c r="AD43" i="13" s="1"/>
  <c r="AK40" i="13"/>
  <c r="AD7" i="13"/>
  <c r="AC7" i="13"/>
  <c r="AG40" i="13"/>
  <c r="AD5" i="13"/>
  <c r="AC5" i="13"/>
  <c r="AD18" i="13"/>
  <c r="AF20" i="13" s="1"/>
  <c r="AF21" i="13" s="1"/>
  <c r="E156" i="9"/>
  <c r="K3" i="9"/>
  <c r="AE16" i="13"/>
  <c r="AC16" i="13"/>
  <c r="AD20" i="13" s="1"/>
  <c r="AD21" i="13" s="1"/>
  <c r="E146" i="9"/>
  <c r="E114" i="9"/>
  <c r="K200" i="9"/>
  <c r="K168" i="9"/>
  <c r="K136" i="9"/>
  <c r="K104" i="9"/>
  <c r="K72" i="9"/>
  <c r="K40" i="9"/>
  <c r="K8" i="9"/>
  <c r="AE18" i="13"/>
  <c r="E182" i="9"/>
  <c r="E150" i="9"/>
  <c r="E118" i="9"/>
  <c r="AE7" i="13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D42" i="15" l="1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<sst xmlns="http://schemas.openxmlformats.org/spreadsheetml/2006/main" count="349" uniqueCount="135">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</sst>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"/>
    <numFmt numFmtId="165" formatCode="0.0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</cellStyleXfs>
  <cellXfs count="46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9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21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1.3.8023.27332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C20" s="4">
        <f>_xll.acq_nextbusinessday(C19)</f>
        <v>42186</v>
      </c>
    </row>
    <row r="21" spans="2:3" x14ac:dyDescent="0.25"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dimension ref="A1:AQ43"/>
  <sheetViews>
    <sheetView workbookViewId="0">
      <selection activeCell="N4" sqref="N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5" t="s">
        <v>129</v>
      </c>
      <c r="B1" s="45"/>
      <c r="C1" s="45"/>
      <c r="D1" s="45"/>
    </row>
    <row r="2" spans="1:43" ht="16.5" thickTop="1" thickBot="1" x14ac:dyDescent="0.3">
      <c r="F2" s="44" t="s">
        <v>97</v>
      </c>
      <c r="G2" s="44"/>
      <c r="H2" s="44"/>
      <c r="I2" s="44"/>
      <c r="L2" s="44" t="s">
        <v>98</v>
      </c>
      <c r="M2" s="44"/>
      <c r="N2" s="44"/>
      <c r="O2" s="44"/>
      <c r="P2" s="44"/>
      <c r="S2" s="44" t="s">
        <v>107</v>
      </c>
      <c r="T2" s="44"/>
      <c r="U2" s="44"/>
      <c r="V2" s="44"/>
      <c r="W2" s="44"/>
      <c r="X2" s="44"/>
      <c r="Y2" s="44"/>
      <c r="Z2" s="44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_xll.acq_options_black_price($AB5,$C$5,$C$6,$C$8,$C$7,$C$9)</f>
        <v>15.519036627414497</v>
      </c>
      <c r="AD5" s="13">
        <f>_xll.acq_options_black_delta($AB5,$C$5,$C$6,$C$8,$C$7,$C$9)</f>
        <v>-0.50257071403175657</v>
      </c>
      <c r="AE5" s="13">
        <f>_xll.acq_options_black_gamma($AB5,$C$5,$C$6,$C$8,$C$7)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8">
        <f>_xll.acq_options_black_price($AB6,$C$5,$C$6,$C$8,$C$7,$C$9)</f>
        <v>15.518986370404006</v>
      </c>
      <c r="AD6" s="18">
        <f>_xll.acq_options_black_delta($AB6,$C$5,$C$6,$C$8,$C$7,$C$9)</f>
        <v>-0.50256949581167554</v>
      </c>
      <c r="AE6" s="18">
        <f>_xll.acq_options_black_gamma($AB6,$C$5,$C$6,$C$8,$C$7)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_xll.acq_options_black_price($AB7,$C$5,$C$6,$C$8,$C$7,$C$9)</f>
        <v>15.518936113515325</v>
      </c>
      <c r="AD7" s="13">
        <f>_xll.acq_options_black_delta($AB7,$C$5,$C$6,$C$8,$C$7,$C$9)</f>
        <v>-0.50256827759219869</v>
      </c>
      <c r="AE7" s="13">
        <f>_xll.acq_options_black_gamma($AB7,$C$5,$C$6,$C$8,$C$7)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6">
        <f>AD6-AD9</f>
        <v>3.1002755918052571E-11</v>
      </c>
      <c r="AE10" s="36">
        <f>AE6-AE9</f>
        <v>1.186034878804948E-6</v>
      </c>
      <c r="AF10" s="36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_xll.acq_options_black_price($C$4,F12,$C$6,$C$8,$C$7,TRUE)</f>
        <v>9.9783611447713145</v>
      </c>
      <c r="H12">
        <f>_xll.acq_options_black_price($C$4,F12,$C$6,$C$8,$C$7,FALSE)</f>
        <v>9.9783611447713145</v>
      </c>
      <c r="I12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>
        <f>_xll.acq_options_black_price($C$4,$C$5,$C$6,$C$8,AB16,C9)</f>
        <v>15.514052686458282</v>
      </c>
      <c r="AD16" s="13">
        <f>_xll.acq_options_black_vega($C$4,$C$5,$C$6,$C$8,AB16)</f>
        <v>49.335777146424881</v>
      </c>
      <c r="AE16" s="13">
        <f>_xll.acq_options_black_vomma($C$4,$C$5,$C$6,$C$8,AB16)</f>
        <v>21.26065171426006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44" t="s">
        <v>108</v>
      </c>
      <c r="T17" s="44"/>
      <c r="U17" s="44"/>
      <c r="V17" s="44"/>
      <c r="W17" s="44"/>
      <c r="X17" s="44"/>
      <c r="Y17" s="44"/>
      <c r="Z17" s="44"/>
      <c r="AB17" s="16">
        <f>C7</f>
        <v>0.2</v>
      </c>
      <c r="AC17" s="19">
        <f>_xll.acq_options_black_price($C$4,$C$5,$C$6,$C$8,AB17,C9)</f>
        <v>15.518986370404006</v>
      </c>
      <c r="AD17" s="18">
        <f>_xll.acq_options_black_vega($C$4,$C$5,$C$6,$C$8,AB17)</f>
        <v>49.3379010466398</v>
      </c>
      <c r="AE17" s="18">
        <f>_xll.acq_options_black_vomma($C$4,$C$5,$C$6,$C$8,AB17)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>
        <f>_xll.acq_options_black_price($C$4,$C$5,$C$6,$C$8,AB18,C9)</f>
        <v>15.523920266523435</v>
      </c>
      <c r="AD18" s="13">
        <f>_xll.acq_options_black_vega($C$4,$C$5,$C$6,$C$8,AB18)</f>
        <v>49.340020622044484</v>
      </c>
      <c r="AE18" s="13">
        <f>_xll.acq_options_black_vomma($C$4,$C$5,$C$6,$C$8,AB18)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6">
        <f>AD17-AD20</f>
        <v>7.2086890412492721E-7</v>
      </c>
      <c r="AE21" s="36">
        <f>AE17-AE20</f>
        <v>-5.0896470042971487E-6</v>
      </c>
      <c r="AF21" s="36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>
        <f>_xll.acq_options_black_price($C$4,$C$5,$C$6,AB27,$C$7,$C$20)</f>
        <v>15.522866602005347</v>
      </c>
      <c r="AD27" s="13">
        <f>_xll.acq_options_black_rho($C$4,$C$5,$C$6,AB27,$C$7,$C$9)</f>
        <v>-38.80716650501337</v>
      </c>
      <c r="AE27" s="13"/>
      <c r="AF27" s="15">
        <f>AF28-AG31</f>
        <v>2.4998999999999998</v>
      </c>
      <c r="AG27">
        <f>_xll.acq_options_black_price($C$4,$C$5,AF27,$C$8,$C$7,$C$20)</f>
        <v>15.518866611135088</v>
      </c>
      <c r="AH27" s="13">
        <f>_xll.acq_options_black_theta($C$4,$C$5,AF27,$C$8,$C$7,$C$9)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9">
        <f>_xll.acq_options_black_price($C$4,$C$5,$C$6,AB28,$C$7,$C$20)</f>
        <v>15.518986370404006</v>
      </c>
      <c r="AD28" s="18">
        <f>_xll.acq_options_black_rho($C$4,$C$5,$C$6,AB28,$C$7,$C$9)</f>
        <v>-38.797465926010013</v>
      </c>
      <c r="AE28" s="13"/>
      <c r="AF28" s="16">
        <f>C6</f>
        <v>2.5</v>
      </c>
      <c r="AG28">
        <f>_xll.acq_options_black_price($C$4,$C$5,AF28,$C$8,$C$7,$C$20)</f>
        <v>15.518986370404006</v>
      </c>
      <c r="AH28" s="13">
        <f>_xll.acq_options_black_theta($C$4,$C$5,AF28,$C$8,$C$7,$C$9)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>
        <f>_xll.acq_options_black_price($C$4,$C$5,$C$6,AB29,$C$7,$C$20)</f>
        <v>15.515107108739317</v>
      </c>
      <c r="AD29" s="13">
        <f>_xll.acq_options_black_rho($C$4,$C$5,$C$6,AB29,$C$7,$C$9)</f>
        <v>-38.787767771848287</v>
      </c>
      <c r="AE29" s="13"/>
      <c r="AF29" s="15">
        <f>AF28+AG31</f>
        <v>2.5001000000000002</v>
      </c>
      <c r="AG29">
        <f>_xll.acq_options_black_price($C$4,$C$5,AF29,$C$8,$C$7,$C$20)</f>
        <v>15.519106124479837</v>
      </c>
      <c r="AH29" s="13">
        <f>_xll.acq_options_black_theta($C$4,$C$5,AF29,$C$8,$C$7,$C$9)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6">
        <f>AD28-AD31</f>
        <v>4.0414267488131372E-7</v>
      </c>
      <c r="AE32" s="11"/>
      <c r="AF32" t="s">
        <v>111</v>
      </c>
      <c r="AH32" s="36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9" t="s">
        <v>120</v>
      </c>
      <c r="AC37" s="30">
        <f>AD37-AC42</f>
        <v>0.19990000000000002</v>
      </c>
      <c r="AD37" s="31">
        <f>C7</f>
        <v>0.2</v>
      </c>
      <c r="AE37" s="32">
        <f>AD37+AC42</f>
        <v>0.2001</v>
      </c>
    </row>
    <row r="38" spans="18:43" x14ac:dyDescent="0.25">
      <c r="T38" s="12"/>
      <c r="AB38" s="26">
        <f>AB39-AC42</f>
        <v>89.999899999999997</v>
      </c>
      <c r="AC38" s="20">
        <f>_xll.acq_options_black_price($AB38,$C$5,$C$6,$C$8,AC$37,$C$9)</f>
        <v>15.514102951988354</v>
      </c>
      <c r="AD38" s="21">
        <f>_xll.acq_options_black_price($AB38,$C$5,$C$6,$C$8,AD$37,$C$9)</f>
        <v>15.519036627414497</v>
      </c>
      <c r="AE38" s="33">
        <f>_xll.acq_options_black_price($AB38,$C$5,$C$6,$C$8,AE$37,$C$9)</f>
        <v>15.523970515019768</v>
      </c>
      <c r="AG38">
        <f>_xll.acq_options_black_delta($AB38,$C$5,$C$6,$C$8,AC$37,$C$9)</f>
        <v>-0.50265591011290189</v>
      </c>
      <c r="AH38">
        <f>_xll.acq_options_black_delta($AB38,$C$5,$C$6,$C$8,AD$37,$C$9)</f>
        <v>-0.50257071403175657</v>
      </c>
      <c r="AI38">
        <f>_xll.acq_options_black_delta($AB38,$C$5,$C$6,$C$8,AE$37,$C$9)</f>
        <v>-0.50248557204699029</v>
      </c>
      <c r="AK38">
        <f>_xll.acq_options_black_vega($AB38,$C$5,$C$6,$C$8,AC$37)</f>
        <v>49.335691923549369</v>
      </c>
      <c r="AL38" s="19">
        <f>_xll.acq_options_black_vega($AB38,$C$5,$C$6,$C$8,AD$37)</f>
        <v>49.337815877897569</v>
      </c>
      <c r="AM38">
        <f>_xll.acq_options_black_vega($AB38,$C$5,$C$6,$C$8,AE$37)</f>
        <v>49.339935507361311</v>
      </c>
      <c r="AO38">
        <f>_xll.acq_options_black_vanna($AB38,$C$5,$C$6,$C$8,AC$37)</f>
        <v>0.8522315408095249</v>
      </c>
      <c r="AP38">
        <f>_xll.acq_options_black_vanna($AB38,$C$5,$C$6,$C$8,AD$37)</f>
        <v>0.8516902058832212</v>
      </c>
      <c r="AQ38">
        <f>_xll.acq_options_black_vanna($AB38,$C$5,$C$6,$C$8,AE$37)</f>
        <v>0.85114961300657732</v>
      </c>
    </row>
    <row r="39" spans="18:43" x14ac:dyDescent="0.25">
      <c r="T39" s="12"/>
      <c r="AB39" s="27">
        <f>C4</f>
        <v>90</v>
      </c>
      <c r="AC39" s="34">
        <f>_xll.acq_options_black_price($AB39,$C$5,$C$6,$C$8,AC$37,$C$9)</f>
        <v>15.514052686458282</v>
      </c>
      <c r="AD39" s="22">
        <f>_xll.acq_options_black_price($AB39,$C$5,$C$6,$C$8,AD$37,$C$9)</f>
        <v>15.518986370404006</v>
      </c>
      <c r="AE39" s="23">
        <f>_xll.acq_options_black_price($AB39,$C$5,$C$6,$C$8,AE$37,$C$9)</f>
        <v>15.523920266523435</v>
      </c>
      <c r="AG39" s="19">
        <f>_xll.acq_options_black_delta($AB39,$C$5,$C$6,$C$8,AC$37,$C$9)</f>
        <v>-0.50265469133587493</v>
      </c>
      <c r="AH39" s="19">
        <f>_xll.acq_options_black_delta($AB39,$C$5,$C$6,$C$8,AD$37,$C$9)</f>
        <v>-0.50256949581167554</v>
      </c>
      <c r="AI39" s="19">
        <f>_xll.acq_options_black_delta($AB39,$C$5,$C$6,$C$8,AE$37,$C$9)</f>
        <v>-0.50248435438340511</v>
      </c>
      <c r="AK39">
        <f>_xll.acq_options_black_vega($AB39,$C$5,$C$6,$C$8,AC$37)</f>
        <v>49.335777146424881</v>
      </c>
      <c r="AL39" s="19">
        <f>_xll.acq_options_black_vega($AB39,$C$5,$C$6,$C$8,AD$37)</f>
        <v>49.3379010466398</v>
      </c>
      <c r="AM39">
        <f>_xll.acq_options_black_vega($AB39,$C$5,$C$6,$C$8,AE$37)</f>
        <v>49.340020622044484</v>
      </c>
      <c r="AO39">
        <f>_xll.acq_options_black_vanna($AB39,$C$5,$C$6,$C$8,AC$37)</f>
        <v>0.85222596910017023</v>
      </c>
      <c r="AP39" s="19">
        <f>_xll.acq_options_black_vanna($AB39,$C$5,$C$6,$C$8,AD$37)</f>
        <v>0.85168463867564059</v>
      </c>
      <c r="AQ39">
        <f>_xll.acq_options_black_vanna($AB39,$C$5,$C$6,$C$8,AE$37)</f>
        <v>0.85114405029591067</v>
      </c>
    </row>
    <row r="40" spans="18:43" x14ac:dyDescent="0.25">
      <c r="T40" s="12"/>
      <c r="AB40" s="28">
        <f>AB39+AC42</f>
        <v>90.000100000000003</v>
      </c>
      <c r="AC40" s="35">
        <f>_xll.acq_options_black_price($AB40,$C$5,$C$6,$C$8,AC$37,$C$9)</f>
        <v>15.514002421050082</v>
      </c>
      <c r="AD40" s="24">
        <f>_xll.acq_options_black_price($AB40,$C$5,$C$6,$C$8,AD$37,$C$9)</f>
        <v>15.518936113515325</v>
      </c>
      <c r="AE40" s="25">
        <f>_xll.acq_options_black_price($AB40,$C$5,$C$6,$C$8,AE$37,$C$9)</f>
        <v>15.523870018148884</v>
      </c>
      <c r="AG40">
        <f>_xll.acq_options_black_delta($AB40,$C$5,$C$6,$C$8,AC$37,$C$9)</f>
        <v>-0.50265347255945125</v>
      </c>
      <c r="AH40">
        <f>_xll.acq_options_black_delta($AB40,$C$5,$C$6,$C$8,AD$37,$C$9)</f>
        <v>-0.50256827759219869</v>
      </c>
      <c r="AI40">
        <f>_xll.acq_options_black_delta($AB40,$C$5,$C$6,$C$8,AE$37,$C$9)</f>
        <v>-0.50248313672042533</v>
      </c>
      <c r="AK40">
        <f>_xll.acq_options_black_vega($AB40,$C$5,$C$6,$C$8,AC$37)</f>
        <v>49.3358623687432</v>
      </c>
      <c r="AL40" s="19">
        <f>_xll.acq_options_black_vega($AB40,$C$5,$C$6,$C$8,AD$37)</f>
        <v>49.337986214825321</v>
      </c>
      <c r="AM40">
        <f>_xll.acq_options_black_vega($AB40,$C$5,$C$6,$C$8,AE$37)</f>
        <v>49.340105736171374</v>
      </c>
      <c r="AO40">
        <f>_xll.acq_options_black_vanna($AB40,$C$5,$C$6,$C$8,AC$37)</f>
        <v>0.85222039737928323</v>
      </c>
      <c r="AP40">
        <f>_xll.acq_options_black_vanna($AB40,$C$5,$C$6,$C$8,AD$37)</f>
        <v>0.85167907145655986</v>
      </c>
      <c r="AQ40">
        <f>_xll.acq_options_black_vanna($AB40,$C$5,$C$6,$C$8,AE$37)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6">
        <f>AP39-AD42</f>
        <v>-1.2367354518261209E-7</v>
      </c>
      <c r="AE43" s="36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dimension ref="A1:AQ44"/>
  <sheetViews>
    <sheetView tabSelected="1" workbookViewId="0">
      <selection activeCell="U12" sqref="U12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5" t="s">
        <v>128</v>
      </c>
      <c r="B1" s="45"/>
      <c r="C1" s="45"/>
      <c r="D1" s="45"/>
    </row>
    <row r="2" spans="1:43" ht="16.5" thickTop="1" thickBot="1" x14ac:dyDescent="0.3">
      <c r="F2" s="44" t="s">
        <v>97</v>
      </c>
      <c r="G2" s="44"/>
      <c r="H2" s="44"/>
      <c r="I2" s="44"/>
      <c r="L2" s="44" t="s">
        <v>98</v>
      </c>
      <c r="M2" s="44"/>
      <c r="N2" s="44"/>
      <c r="O2" s="44"/>
      <c r="P2" s="44"/>
      <c r="S2" s="44" t="s">
        <v>107</v>
      </c>
      <c r="T2" s="44"/>
      <c r="U2" s="44"/>
      <c r="V2" s="44"/>
      <c r="W2" s="44"/>
      <c r="X2" s="44"/>
      <c r="Y2" s="44"/>
      <c r="Z2" s="44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6">
        <f>AD6-AD9</f>
        <v>-7.0438099797343057E-13</v>
      </c>
      <c r="AE10" s="36">
        <f>AE6-AE9</f>
        <v>2.2344919848454881E-8</v>
      </c>
      <c r="AF10" s="36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44" t="s">
        <v>108</v>
      </c>
      <c r="T17" s="44"/>
      <c r="U17" s="44"/>
      <c r="V17" s="44"/>
      <c r="W17" s="44"/>
      <c r="X17" s="44"/>
      <c r="Y17" s="44"/>
      <c r="Z17" s="44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6">
        <f>AD17-AD20</f>
        <v>8.6886053907164751E-13</v>
      </c>
      <c r="AE21" s="36">
        <f>AE17-AE20</f>
        <v>1.8322181984152877E-7</v>
      </c>
      <c r="AF21" s="36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44" t="s">
        <v>131</v>
      </c>
      <c r="M32" s="44"/>
      <c r="N32" s="44"/>
      <c r="O32" s="44"/>
      <c r="P32" s="44"/>
      <c r="Q32" s="44"/>
      <c r="AB32" t="s">
        <v>111</v>
      </c>
      <c r="AD32" s="36">
        <f>AD28-AD31</f>
        <v>4.7191761609610694E-10</v>
      </c>
      <c r="AE32" s="11"/>
      <c r="AF32" t="s">
        <v>111</v>
      </c>
      <c r="AH32" s="36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9" t="s">
        <v>120</v>
      </c>
      <c r="AC37" s="30">
        <f>AD37-AC42</f>
        <v>19.9999</v>
      </c>
      <c r="AD37" s="31">
        <f>C7</f>
        <v>20</v>
      </c>
      <c r="AE37" s="32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6">
        <f>AB39-AC42</f>
        <v>79.999899999999997</v>
      </c>
      <c r="AC38" s="20">
        <f>_xll.acq_options_bachelier_price($AB38,$C$5,$C$6,$C$8,AC$37,$C$9)</f>
        <v>7.2727838073410682</v>
      </c>
      <c r="AD38" s="21">
        <f>_xll.acq_options_bachelier_price($AB38,$C$5,$C$6,$C$8,AD$37,$C$9)</f>
        <v>7.2728367588076281</v>
      </c>
      <c r="AE38" s="33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9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7">
        <f>C4</f>
        <v>80</v>
      </c>
      <c r="AC39" s="34">
        <f>_xll.acq_options_bachelier_price($AB39,$C$5,$C$6,$C$8,AC$37,$C$9)</f>
        <v>7.2728169816013324</v>
      </c>
      <c r="AD39" s="22">
        <f>_xll.acq_options_bachelier_price($AB39,$C$5,$C$6,$C$8,AD$37,$C$9)</f>
        <v>7.2728699331208437</v>
      </c>
      <c r="AE39" s="23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9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9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8">
        <f>AB39+AC42</f>
        <v>80.000100000000003</v>
      </c>
      <c r="AC40" s="35">
        <f>_xll.acq_options_bachelier_price($AB40,$C$5,$C$6,$C$8,AC$37,$C$9)</f>
        <v>7.2728501559674976</v>
      </c>
      <c r="AD40" s="24">
        <f>_xll.acq_options_bachelier_price($AB40,$C$5,$C$6,$C$8,AD$37,$C$9)</f>
        <v>7.2729031075399622</v>
      </c>
      <c r="AE40" s="25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9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6">
        <f>AP39-AD42</f>
        <v>9.7506204499442362E-14</v>
      </c>
      <c r="AE43" s="36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dimension ref="A1:AS56"/>
  <sheetViews>
    <sheetView workbookViewId="0">
      <selection activeCell="E10" sqref="E10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45" t="s">
        <v>130</v>
      </c>
      <c r="B1" s="45"/>
      <c r="C1" s="45"/>
      <c r="D1" s="45"/>
    </row>
    <row r="2" spans="1:45" ht="16.5" thickTop="1" thickBot="1" x14ac:dyDescent="0.3">
      <c r="F2" s="44" t="s">
        <v>97</v>
      </c>
      <c r="G2" s="44"/>
      <c r="H2" s="44"/>
      <c r="I2" s="44"/>
      <c r="L2" s="44" t="s">
        <v>98</v>
      </c>
      <c r="M2" s="44"/>
      <c r="N2" s="44"/>
      <c r="O2" s="44"/>
      <c r="P2" s="44"/>
      <c r="S2" s="44" t="s">
        <v>107</v>
      </c>
      <c r="T2" s="44"/>
      <c r="U2" s="44"/>
      <c r="V2" s="44"/>
      <c r="W2" s="44"/>
      <c r="X2" s="44"/>
      <c r="Y2" s="44"/>
      <c r="Z2" s="44"/>
      <c r="AA2" s="38"/>
      <c r="AB2" s="38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109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_xll.acq_options_blackscholes_price($AD5,$C$5,$C$6,$C$8,$C$9,$C$7,$C$10)</f>
        <v>4.1927240301498756</v>
      </c>
      <c r="AF5" s="13">
        <f>_xll.acq_options_blackscholes_delta($AD5,$C$5,$C$6,$C$8,$C$9,$C$7,$C$10)</f>
        <v>0.26820378510747978</v>
      </c>
      <c r="AG5" s="13">
        <f>_xll.acq_options_blackscholes_gamma($AD5,$C$5,$C$6,$C$8,$C$9,$C$7)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_xll.acq_options_blackscholes_price($AD6,$C$5,$C$6,$C$8,$C$9,$C$7,$C$10)</f>
        <v>4.1927508505818558</v>
      </c>
      <c r="AF6" s="13">
        <f>_xll.acq_options_blackscholes_delta($AD6,$C$5,$C$6,$C$8,$C$9,$C$7,$C$10)</f>
        <v>0.2682048544347938</v>
      </c>
      <c r="AG6" s="13">
        <f>_xll.acq_options_blackscholes_gamma($AD6,$C$5,$C$6,$C$8,$C$9,$C$7)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_xll.acq_options_blackscholes_price($AD7,$C$5,$C$6,$C$8,$C$9,$C$7,$C$10)</f>
        <v>4.1927776711207656</v>
      </c>
      <c r="AF7" s="13">
        <f>_xll.acq_options_blackscholes_delta($AD7,$C$5,$C$6,$C$8,$C$9,$C$7,$C$10)</f>
        <v>0.26820592376276564</v>
      </c>
      <c r="AG7" s="13">
        <f>_xll.acq_options_blackscholes_gamma($AD7,$C$5,$C$6,$C$8,$C$9,$C$7)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7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6">
        <f>AF6-AF9</f>
        <v>-6.3076210921053644E-12</v>
      </c>
      <c r="AG10" s="36">
        <f>AG6-AG9</f>
        <v>3.1879922541069861E-7</v>
      </c>
      <c r="AH10" s="36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>
        <f>_xll.acq_options_blackscholes_price($C$4,$C$5,$C$6,$C$9,$C$8,AD16,$C$10)</f>
        <v>10.550537451075833</v>
      </c>
      <c r="AF16" s="13">
        <f>_xll.acq_options_blackscholes_vega($C$4,$C$5,$C$6,$C$9,$C$8,AD16)</f>
        <v>53.467042623037301</v>
      </c>
      <c r="AG16" s="13">
        <f>_xll.acq_options_blackscholes_vomma($C$4,$C$5,$C$6,$C$9,$C$8,AD16)</f>
        <v>-6.6031041777243216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44" t="s">
        <v>108</v>
      </c>
      <c r="T17" s="44"/>
      <c r="U17" s="44"/>
      <c r="V17" s="44"/>
      <c r="W17" s="44"/>
      <c r="X17" s="44"/>
      <c r="Y17" s="44"/>
      <c r="Z17" s="44"/>
      <c r="AA17" s="38"/>
      <c r="AB17" s="38"/>
      <c r="AD17" s="16">
        <f>C7</f>
        <v>0.2</v>
      </c>
      <c r="AE17">
        <f>_xll.acq_options_blackscholes_price($C$4,$C$5,$C$6,$C$9,$C$8,AD17,$C$10)</f>
        <v>10.555884122316996</v>
      </c>
      <c r="AF17" s="13">
        <f>_xll.acq_options_blackscholes_vega($C$4,$C$5,$C$6,$C$9,$C$8,AD17)</f>
        <v>53.466382143845387</v>
      </c>
      <c r="AG17" s="13">
        <f t="shared" ref="AG17:AG18" si="1">_xll.acq_options_blackscholes_vomma($C$4,$C$5,$C$6,$C$9,$C$8,AD17)</f>
        <v>-6.6064796009357405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>
        <f>_xll.acq_options_blackscholes_price($C$4,$C$5,$C$6,$C$9,$C$8,AD18,$C$10)</f>
        <v>10.561230727493346</v>
      </c>
      <c r="AF18" s="13">
        <f>_xll.acq_options_blackscholes_vega($C$4,$C$5,$C$6,$C$9,$C$8,AD18)</f>
        <v>53.465721327129046</v>
      </c>
      <c r="AG18" s="13">
        <f t="shared" si="1"/>
        <v>-6.6098546665583333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53.466382087569492</v>
      </c>
      <c r="AG20" s="17">
        <f>_xll.acq_diff2_c3pt(AD16:AD18,AE16:AE18)</f>
        <v>-6.6064814063800439</v>
      </c>
      <c r="AH20" s="17">
        <f>_xll.acq_diff1_c3pt(AD16:AD18,AF16:AF18)</f>
        <v>-6.6064795412764168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6">
        <f>AF17-AF20</f>
        <v>5.6275894166901708E-8</v>
      </c>
      <c r="AG21" s="36">
        <f>AG17-AG20</f>
        <v>1.8054443033932444E-6</v>
      </c>
      <c r="AH21" s="36">
        <f>AG17-AH20</f>
        <v>-5.9659323703442624E-8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_xll.acq_options_blackscholes_price($C$4,$C$5,$C$6,AD27,$C$9,$C$7,$C$10)</f>
        <v>4.1877665123257053</v>
      </c>
      <c r="AF27" s="13">
        <f>_xll.acq_options_blackscholes_rho($C$4,$C$5,$C$6,AD27,$C$9,$C$7,$C$10)</f>
        <v>49.822551772366097</v>
      </c>
      <c r="AG27" s="13"/>
      <c r="AH27" s="15">
        <f>AH28-AI31</f>
        <v>2.4998999999999998</v>
      </c>
      <c r="AI27">
        <f>_xll.acq_options_blackscholes_price($C$4,$C$5,AH27,$C$8,$C$9,$C$7,$C$10)</f>
        <v>4.1926825566795181</v>
      </c>
      <c r="AJ27" s="13">
        <f>_xll.acq_options_blackscholes_theta($C$4,$C$5,AH27,$C$8,$C$9,$C$7,$C$10)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_xll.acq_options_blackscholes_price($C$4,$C$5,$C$6,AD28,$C$9,$C$7,$C$10)</f>
        <v>4.1927508505818558</v>
      </c>
      <c r="AF28" s="13">
        <f>_xll.acq_options_blackscholes_rho($C$4,$C$5,$C$6,AD28,$C$9,$C$7,$C$10)</f>
        <v>49.864215121373967</v>
      </c>
      <c r="AG28" s="13"/>
      <c r="AH28" s="16">
        <f>C6</f>
        <v>2.5</v>
      </c>
      <c r="AI28">
        <f>_xll.acq_options_blackscholes_price($C$4,$C$5,AH28,$C$8,$C$9,$C$7,$C$10)</f>
        <v>4.1927508505818558</v>
      </c>
      <c r="AJ28" s="13">
        <f>_xll.acq_options_blackscholes_theta($C$4,$C$5,AH28,$C$8,$C$9,$C$7,$C$10)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_xll.acq_options_blackscholes_price($C$4,$C$5,$C$6,AD29,$C$9,$C$7,$C$10)</f>
        <v>4.1977393557035931</v>
      </c>
      <c r="AF29" s="13">
        <f>_xll.acq_options_blackscholes_rho($C$4,$C$5,$C$6,AD29,$C$9,$C$7,$C$10)</f>
        <v>49.905889079206759</v>
      </c>
      <c r="AG29" s="13"/>
      <c r="AH29" s="15">
        <f>AH28+AI31</f>
        <v>2.5001000000000002</v>
      </c>
      <c r="AI29">
        <f>_xll.acq_options_blackscholes_price($C$4,$C$5,AH29,$C$8,$C$9,$C$7,$C$10)</f>
        <v>4.1928191403372992</v>
      </c>
      <c r="AJ29" s="13">
        <f>_xll.acq_options_blackscholes_theta($C$4,$C$5,AH29,$C$8,$C$9,$C$7,$C$10)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6">
        <f>AF28-AF31</f>
        <v>-1.7680655375329479E-6</v>
      </c>
      <c r="AG32" s="11"/>
      <c r="AH32" t="s">
        <v>111</v>
      </c>
      <c r="AJ32" s="36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9" t="s">
        <v>120</v>
      </c>
      <c r="AE37" s="42">
        <f>AF37-AE42</f>
        <v>0.19990000000000002</v>
      </c>
      <c r="AF37" s="21">
        <f>C7</f>
        <v>0.2</v>
      </c>
      <c r="AG37" s="43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9">
        <f>AD39-AE42</f>
        <v>89.999899999999997</v>
      </c>
      <c r="AE38" s="20">
        <f>_xll.acq_options_blackscholes_price($AD38,$C$5,$C$6,$C$8,$C$9,AE$37,$C$10)</f>
        <v>4.1883936952289851</v>
      </c>
      <c r="AF38" s="21">
        <f>_xll.acq_options_blackscholes_price($AD38,$C$5,$C$6,$C$8,$C$9,AF$37,$C$10)</f>
        <v>4.1927240301498756</v>
      </c>
      <c r="AG38" s="33">
        <f>_xll.acq_options_blackscholes_price($AD38,$C$5,$C$6,$C$8,$C$9,AG$37,$C$10)</f>
        <v>4.1970552241516685</v>
      </c>
      <c r="AI38">
        <f>_xll.acq_options_blackscholes_delta($AD38,$C$5,$C$6,$C$8,$C$9,AE$37,$C$10)</f>
        <v>0.26808086872425324</v>
      </c>
      <c r="AJ38">
        <f>_xll.acq_options_blackscholes_delta($AD38,$C$5,$C$6,$C$8,$C$9,AF$37,$C$10)</f>
        <v>0.26820378510747978</v>
      </c>
      <c r="AK38">
        <f>_xll.acq_options_blackscholes_delta($AD38,$C$5,$C$6,$C$8,$C$9,AG$37,$C$10)</f>
        <v>0.26832662704654892</v>
      </c>
      <c r="AM38">
        <f>_xll.acq_options_blackscholes_vega($AD38,$C$5,$C$6,$C$8,$C$9,AE$37)</f>
        <v>43.299049714446767</v>
      </c>
      <c r="AN38" s="19">
        <f>_xll.acq_options_blackscholes_vega($AD38,$C$5,$C$6,$C$8,$C$9,AF$37)</f>
        <v>43.307646657527272</v>
      </c>
      <c r="AO38">
        <f>_xll.acq_options_blackscholes_vega($AD38,$C$5,$C$6,$C$8,$C$9,AG$37)</f>
        <v>43.316231335834985</v>
      </c>
      <c r="AQ38">
        <f>_xll.acq_options_blackscholes_vanna($AD38,$C$5,$C$6,$C$8,$C$9,AE$37)</f>
        <v>1.2295363005253457</v>
      </c>
      <c r="AR38">
        <f>_xll.acq_options_blackscholes_vanna($AD38,$C$5,$C$6,$C$8,$C$9,AF$37)</f>
        <v>1.2287914877713453</v>
      </c>
      <c r="AS38">
        <f>_xll.acq_options_blackscholes_vanna($AD38,$C$5,$C$6,$C$8,$C$9,AG$37)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40">
        <f>C4</f>
        <v>90</v>
      </c>
      <c r="AE39" s="34">
        <f>_xll.acq_options_blackscholes_price($AD39,$C$5,$C$6,$C$8,$C$9,AE$37,$C$10)</f>
        <v>4.1884205033693505</v>
      </c>
      <c r="AF39" s="22">
        <f>_xll.acq_options_blackscholes_price($AD39,$C$5,$C$6,$C$8,$C$9,AF$37,$C$10)</f>
        <v>4.1927508505818558</v>
      </c>
      <c r="AG39" s="23">
        <f>_xll.acq_options_blackscholes_price($AD39,$C$5,$C$6,$C$8,$C$9,AG$37,$C$10)</f>
        <v>4.1970820568678278</v>
      </c>
      <c r="AI39">
        <f>_xll.acq_options_blackscholes_delta($AD39,$C$5,$C$6,$C$8,$C$9,AE$37,$C$10)</f>
        <v>0.2680819383741227</v>
      </c>
      <c r="AJ39">
        <f>_xll.acq_options_blackscholes_delta($AD39,$C$5,$C$6,$C$8,$C$9,AF$37,$C$10)</f>
        <v>0.2682048544347938</v>
      </c>
      <c r="AK39">
        <f>_xll.acq_options_blackscholes_delta($AD39,$C$5,$C$6,$C$8,$C$9,AG$37,$C$10)</f>
        <v>0.26832769605132722</v>
      </c>
      <c r="AM39">
        <f>_xll.acq_options_blackscholes_vega($AD39,$C$5,$C$6,$C$8,$C$9,AE$37)</f>
        <v>43.299172667915535</v>
      </c>
      <c r="AN39" s="19">
        <f>_xll.acq_options_blackscholes_vega($AD39,$C$5,$C$6,$C$8,$C$9,AF$37)</f>
        <v>43.307769536514776</v>
      </c>
      <c r="AO39">
        <f>_xll.acq_options_blackscholes_vega($AD39,$C$5,$C$6,$C$8,$C$9,AG$37)</f>
        <v>43.316354140415449</v>
      </c>
      <c r="AQ39">
        <f>_xll.acq_options_blackscholes_vanna($AD39,$C$5,$C$6,$C$8,$C$9,AE$37)</f>
        <v>1.2295330748740971</v>
      </c>
      <c r="AR39" s="19">
        <f>_xll.acq_options_blackscholes_vanna($AD39,$C$5,$C$6,$C$8,$C$9,AF$37)</f>
        <v>1.2287882623149675</v>
      </c>
      <c r="AS39">
        <f>_xll.acq_options_blackscholes_vanna($AD39,$C$5,$C$6,$C$8,$C$9,AG$37)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1">
        <f>AD39+AE42</f>
        <v>90.000100000000003</v>
      </c>
      <c r="AE40" s="35">
        <f>_xll.acq_options_blackscholes_price($AD40,$C$5,$C$6,$C$8,$C$9,AE$37,$C$10)</f>
        <v>4.1884473116166703</v>
      </c>
      <c r="AF40" s="24">
        <f>_xll.acq_options_blackscholes_price($AD40,$C$5,$C$6,$C$8,$C$9,AF$37,$C$10)</f>
        <v>4.1927776711207656</v>
      </c>
      <c r="AG40" s="25">
        <f>_xll.acq_options_blackscholes_price($AD40,$C$5,$C$6,$C$8,$C$9,AG$37,$C$10)</f>
        <v>4.197108889690881</v>
      </c>
      <c r="AI40">
        <f>_xll.acq_options_blackscholes_delta($AD40,$C$5,$C$6,$C$8,$C$9,AE$37,$C$10)</f>
        <v>0.26808300802465251</v>
      </c>
      <c r="AJ40">
        <f>_xll.acq_options_blackscholes_delta($AD40,$C$5,$C$6,$C$8,$C$9,AF$37,$C$10)</f>
        <v>0.26820592376276564</v>
      </c>
      <c r="AK40">
        <f>_xll.acq_options_blackscholes_delta($AD40,$C$5,$C$6,$C$8,$C$9,AG$37,$C$10)</f>
        <v>0.26832876505676068</v>
      </c>
      <c r="AM40">
        <f>_xll.acq_options_blackscholes_vega($AD40,$C$5,$C$6,$C$8,$C$9,AE$37)</f>
        <v>43.299295621061738</v>
      </c>
      <c r="AN40" s="19">
        <f>_xll.acq_options_blackscholes_vega($AD40,$C$5,$C$6,$C$8,$C$9,AF$37)</f>
        <v>43.307892415179737</v>
      </c>
      <c r="AO40">
        <f>_xll.acq_options_blackscholes_vega($AD40,$C$5,$C$6,$C$8,$C$9,AG$37)</f>
        <v>43.31647694467339</v>
      </c>
      <c r="AQ40">
        <f>_xll.acq_options_blackscholes_vanna($AD40,$C$5,$C$6,$C$8,$C$9,AE$37)</f>
        <v>1.2295298491964135</v>
      </c>
      <c r="AR40">
        <f>_xll.acq_options_blackscholes_vanna($AD40,$C$5,$C$6,$C$8,$C$9,AF$37)</f>
        <v>1.2287850368322066</v>
      </c>
      <c r="AS40">
        <f>_xll.acq_options_blackscholes_vanna($AD40,$C$5,$C$6,$C$8,$C$9,AG$37)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6">
        <f>AR39-AF42</f>
        <v>-1.2370780688719663E-7</v>
      </c>
      <c r="AG43" s="36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26"/>
  <sheetViews>
    <sheetView workbookViewId="0">
      <selection activeCell="B3" sqref="B3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Utils</vt:lpstr>
      <vt:lpstr>Black</vt:lpstr>
      <vt:lpstr>Bachelier</vt:lpstr>
      <vt:lpstr>BlackScholes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2021-12-19T20:11:43Z</dcterms:modified>
</cp:coreProperties>
</file>