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F1D3D991-A665-4434-BCA0-5D6E836C90CE}" xr6:coauthVersionLast="47" xr6:coauthVersionMax="47" xr10:uidLastSave="{00000000-0000-0000-0000-000000000000}"/>
  <bookViews>
    <workbookView xWindow="6555" yWindow="525" windowWidth="25785" windowHeight="14550" tabRatio="900" activeTab="6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" sheetId="19" r:id="rId8"/>
    <sheet name="Description" sheetId="7" r:id="rId9"/>
    <sheet name="Types" sheetId="17" r:id="rId10"/>
    <sheet name="Special" sheetId="9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0" l="1"/>
  <c r="B16" i="20"/>
  <c r="B17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N57" i="20"/>
  <c r="M57" i="20"/>
  <c r="L57" i="20"/>
  <c r="K57" i="20"/>
  <c r="J57" i="20"/>
  <c r="I57" i="20"/>
  <c r="H57" i="20"/>
  <c r="G57" i="20"/>
  <c r="Z56" i="20"/>
  <c r="Y56" i="20"/>
  <c r="X56" i="20"/>
  <c r="W56" i="20"/>
  <c r="V56" i="20"/>
  <c r="U56" i="20"/>
  <c r="T56" i="20"/>
  <c r="S56" i="20"/>
  <c r="N56" i="20"/>
  <c r="M56" i="20"/>
  <c r="L56" i="20"/>
  <c r="K56" i="20"/>
  <c r="J56" i="20"/>
  <c r="I56" i="20"/>
  <c r="H56" i="20"/>
  <c r="G56" i="20"/>
  <c r="Z55" i="20"/>
  <c r="Y55" i="20"/>
  <c r="X55" i="20"/>
  <c r="W55" i="20"/>
  <c r="V55" i="20"/>
  <c r="U55" i="20"/>
  <c r="T55" i="20"/>
  <c r="S55" i="20"/>
  <c r="N55" i="20"/>
  <c r="M55" i="20"/>
  <c r="L55" i="20"/>
  <c r="K55" i="20"/>
  <c r="J55" i="20"/>
  <c r="I55" i="20"/>
  <c r="H55" i="20"/>
  <c r="G55" i="20"/>
  <c r="Z54" i="20"/>
  <c r="Y54" i="20"/>
  <c r="X54" i="20"/>
  <c r="W54" i="20"/>
  <c r="V54" i="20"/>
  <c r="U54" i="20"/>
  <c r="T54" i="20"/>
  <c r="S54" i="20"/>
  <c r="N54" i="20"/>
  <c r="M54" i="20"/>
  <c r="L54" i="20"/>
  <c r="K54" i="20"/>
  <c r="J54" i="20"/>
  <c r="I54" i="20"/>
  <c r="H54" i="20"/>
  <c r="G54" i="20"/>
  <c r="Z53" i="20"/>
  <c r="Y53" i="20"/>
  <c r="X53" i="20"/>
  <c r="W53" i="20"/>
  <c r="V53" i="20"/>
  <c r="U53" i="20"/>
  <c r="T53" i="20"/>
  <c r="S53" i="20"/>
  <c r="N53" i="20"/>
  <c r="M53" i="20"/>
  <c r="L53" i="20"/>
  <c r="K53" i="20"/>
  <c r="J53" i="20"/>
  <c r="I53" i="20"/>
  <c r="H53" i="20"/>
  <c r="G53" i="20"/>
  <c r="Z52" i="20"/>
  <c r="Y52" i="20"/>
  <c r="X52" i="20"/>
  <c r="W52" i="20"/>
  <c r="V52" i="20"/>
  <c r="U52" i="20"/>
  <c r="T52" i="20"/>
  <c r="S52" i="20"/>
  <c r="N52" i="20"/>
  <c r="M52" i="20"/>
  <c r="L52" i="20"/>
  <c r="K52" i="20"/>
  <c r="J52" i="20"/>
  <c r="I52" i="20"/>
  <c r="H52" i="20"/>
  <c r="G52" i="20"/>
  <c r="Z51" i="20"/>
  <c r="Y51" i="20"/>
  <c r="X51" i="20"/>
  <c r="W51" i="20"/>
  <c r="V51" i="20"/>
  <c r="U51" i="20"/>
  <c r="T51" i="20"/>
  <c r="S51" i="20"/>
  <c r="N51" i="20"/>
  <c r="M51" i="20"/>
  <c r="L51" i="20"/>
  <c r="K51" i="20"/>
  <c r="J51" i="20"/>
  <c r="I51" i="20"/>
  <c r="H51" i="20"/>
  <c r="G51" i="20"/>
  <c r="Z50" i="20"/>
  <c r="Y50" i="20"/>
  <c r="X50" i="20"/>
  <c r="W50" i="20"/>
  <c r="V50" i="20"/>
  <c r="U50" i="20"/>
  <c r="T50" i="20"/>
  <c r="S50" i="20"/>
  <c r="N50" i="20"/>
  <c r="M50" i="20"/>
  <c r="L50" i="20"/>
  <c r="K50" i="20"/>
  <c r="J50" i="20"/>
  <c r="I50" i="20"/>
  <c r="H50" i="20"/>
  <c r="G50" i="20"/>
  <c r="Z49" i="20"/>
  <c r="Y49" i="20"/>
  <c r="X49" i="20"/>
  <c r="W49" i="20"/>
  <c r="V49" i="20"/>
  <c r="U49" i="20"/>
  <c r="T49" i="20"/>
  <c r="S49" i="20"/>
  <c r="N49" i="20"/>
  <c r="M49" i="20"/>
  <c r="L49" i="20"/>
  <c r="K49" i="20"/>
  <c r="J49" i="20"/>
  <c r="I49" i="20"/>
  <c r="H49" i="20"/>
  <c r="G49" i="20"/>
  <c r="Z48" i="20"/>
  <c r="Y48" i="20"/>
  <c r="X48" i="20"/>
  <c r="W48" i="20"/>
  <c r="V48" i="20"/>
  <c r="U48" i="20"/>
  <c r="T48" i="20"/>
  <c r="S48" i="20"/>
  <c r="N48" i="20"/>
  <c r="M48" i="20"/>
  <c r="L48" i="20"/>
  <c r="K48" i="20"/>
  <c r="J48" i="20"/>
  <c r="I48" i="20"/>
  <c r="H48" i="20"/>
  <c r="G48" i="20"/>
  <c r="Z47" i="20"/>
  <c r="Y47" i="20"/>
  <c r="X47" i="20"/>
  <c r="W47" i="20"/>
  <c r="V47" i="20"/>
  <c r="U47" i="20"/>
  <c r="T47" i="20"/>
  <c r="S47" i="20"/>
  <c r="N47" i="20"/>
  <c r="M47" i="20"/>
  <c r="L47" i="20"/>
  <c r="K47" i="20"/>
  <c r="J47" i="20"/>
  <c r="I47" i="20"/>
  <c r="H47" i="20"/>
  <c r="G47" i="20"/>
  <c r="Z42" i="20"/>
  <c r="Y42" i="20"/>
  <c r="X42" i="20"/>
  <c r="W42" i="20"/>
  <c r="V42" i="20"/>
  <c r="U42" i="20"/>
  <c r="T42" i="20"/>
  <c r="S42" i="20"/>
  <c r="N42" i="20"/>
  <c r="M42" i="20"/>
  <c r="L42" i="20"/>
  <c r="K42" i="20"/>
  <c r="J42" i="20"/>
  <c r="I42" i="20"/>
  <c r="H42" i="20"/>
  <c r="G42" i="20"/>
  <c r="Z41" i="20"/>
  <c r="Y41" i="20"/>
  <c r="X41" i="20"/>
  <c r="W41" i="20"/>
  <c r="V41" i="20"/>
  <c r="U41" i="20"/>
  <c r="T41" i="20"/>
  <c r="S41" i="20"/>
  <c r="N41" i="20"/>
  <c r="M41" i="20"/>
  <c r="L41" i="20"/>
  <c r="K41" i="20"/>
  <c r="J41" i="20"/>
  <c r="I41" i="20"/>
  <c r="H41" i="20"/>
  <c r="G41" i="20"/>
  <c r="Z40" i="20"/>
  <c r="Y40" i="20"/>
  <c r="X40" i="20"/>
  <c r="W40" i="20"/>
  <c r="V40" i="20"/>
  <c r="U40" i="20"/>
  <c r="T40" i="20"/>
  <c r="S40" i="20"/>
  <c r="N40" i="20"/>
  <c r="M40" i="20"/>
  <c r="L40" i="20"/>
  <c r="K40" i="20"/>
  <c r="J40" i="20"/>
  <c r="I40" i="20"/>
  <c r="H40" i="20"/>
  <c r="G40" i="20"/>
  <c r="Z39" i="20"/>
  <c r="Y39" i="20"/>
  <c r="X39" i="20"/>
  <c r="W39" i="20"/>
  <c r="V39" i="20"/>
  <c r="U39" i="20"/>
  <c r="T39" i="20"/>
  <c r="S39" i="20"/>
  <c r="N39" i="20"/>
  <c r="M39" i="20"/>
  <c r="L39" i="20"/>
  <c r="K39" i="20"/>
  <c r="J39" i="20"/>
  <c r="I39" i="20"/>
  <c r="H39" i="20"/>
  <c r="G39" i="20"/>
  <c r="Z38" i="20"/>
  <c r="Y38" i="20"/>
  <c r="X38" i="20"/>
  <c r="W38" i="20"/>
  <c r="V38" i="20"/>
  <c r="U38" i="20"/>
  <c r="T38" i="20"/>
  <c r="S38" i="20"/>
  <c r="N38" i="20"/>
  <c r="M38" i="20"/>
  <c r="L38" i="20"/>
  <c r="K38" i="20"/>
  <c r="J38" i="20"/>
  <c r="I38" i="20"/>
  <c r="H38" i="20"/>
  <c r="G38" i="20"/>
  <c r="Z37" i="20"/>
  <c r="Y37" i="20"/>
  <c r="X37" i="20"/>
  <c r="W37" i="20"/>
  <c r="V37" i="20"/>
  <c r="U37" i="20"/>
  <c r="T37" i="20"/>
  <c r="S37" i="20"/>
  <c r="N37" i="20"/>
  <c r="M37" i="20"/>
  <c r="L37" i="20"/>
  <c r="K37" i="20"/>
  <c r="J37" i="20"/>
  <c r="I37" i="20"/>
  <c r="H37" i="20"/>
  <c r="G37" i="20"/>
  <c r="Z36" i="20"/>
  <c r="Y36" i="20"/>
  <c r="X36" i="20"/>
  <c r="W36" i="20"/>
  <c r="V36" i="20"/>
  <c r="U36" i="20"/>
  <c r="T36" i="20"/>
  <c r="S36" i="20"/>
  <c r="N36" i="20"/>
  <c r="M36" i="20"/>
  <c r="L36" i="20"/>
  <c r="K36" i="20"/>
  <c r="J36" i="20"/>
  <c r="I36" i="20"/>
  <c r="H36" i="20"/>
  <c r="G36" i="20"/>
  <c r="Z35" i="20"/>
  <c r="Y35" i="20"/>
  <c r="X35" i="20"/>
  <c r="W35" i="20"/>
  <c r="V35" i="20"/>
  <c r="U35" i="20"/>
  <c r="T35" i="20"/>
  <c r="S35" i="20"/>
  <c r="N35" i="20"/>
  <c r="M35" i="20"/>
  <c r="L35" i="20"/>
  <c r="K35" i="20"/>
  <c r="J35" i="20"/>
  <c r="I35" i="20"/>
  <c r="H35" i="20"/>
  <c r="G35" i="20"/>
  <c r="Z34" i="20"/>
  <c r="Y34" i="20"/>
  <c r="X34" i="20"/>
  <c r="W34" i="20"/>
  <c r="V34" i="20"/>
  <c r="U34" i="20"/>
  <c r="T34" i="20"/>
  <c r="S34" i="20"/>
  <c r="N34" i="20"/>
  <c r="M34" i="20"/>
  <c r="L34" i="20"/>
  <c r="K34" i="20"/>
  <c r="J34" i="20"/>
  <c r="I34" i="20"/>
  <c r="H34" i="20"/>
  <c r="G34" i="20"/>
  <c r="Z33" i="20"/>
  <c r="Y33" i="20"/>
  <c r="X33" i="20"/>
  <c r="W33" i="20"/>
  <c r="V33" i="20"/>
  <c r="U33" i="20"/>
  <c r="T33" i="20"/>
  <c r="S33" i="20"/>
  <c r="N33" i="20"/>
  <c r="M33" i="20"/>
  <c r="L33" i="20"/>
  <c r="K33" i="20"/>
  <c r="J33" i="20"/>
  <c r="I33" i="20"/>
  <c r="H33" i="20"/>
  <c r="G33" i="20"/>
  <c r="Z32" i="20"/>
  <c r="Y32" i="20"/>
  <c r="X32" i="20"/>
  <c r="W32" i="20"/>
  <c r="V32" i="20"/>
  <c r="U32" i="20"/>
  <c r="T32" i="20"/>
  <c r="S32" i="20"/>
  <c r="N32" i="20"/>
  <c r="M32" i="20"/>
  <c r="L32" i="20"/>
  <c r="K32" i="20"/>
  <c r="J32" i="20"/>
  <c r="I32" i="20"/>
  <c r="H32" i="20"/>
  <c r="G32" i="20"/>
  <c r="S27" i="20"/>
  <c r="AB24" i="20"/>
  <c r="AA24" i="20"/>
  <c r="Z24" i="20"/>
  <c r="Y24" i="20"/>
  <c r="X24" i="20"/>
  <c r="W24" i="20"/>
  <c r="V24" i="20"/>
  <c r="AB23" i="20"/>
  <c r="AA23" i="20"/>
  <c r="Z23" i="20"/>
  <c r="Y23" i="20"/>
  <c r="X23" i="20"/>
  <c r="W23" i="20"/>
  <c r="V23" i="20"/>
  <c r="AB22" i="20"/>
  <c r="AA22" i="20"/>
  <c r="Z22" i="20"/>
  <c r="Y22" i="20"/>
  <c r="X22" i="20"/>
  <c r="W22" i="20"/>
  <c r="V22" i="20"/>
  <c r="AB21" i="20"/>
  <c r="AA21" i="20"/>
  <c r="Z21" i="20"/>
  <c r="Y21" i="20"/>
  <c r="X21" i="20"/>
  <c r="W21" i="20"/>
  <c r="V21" i="20"/>
  <c r="AB20" i="20"/>
  <c r="AA20" i="20"/>
  <c r="Z20" i="20"/>
  <c r="Y20" i="20"/>
  <c r="X20" i="20"/>
  <c r="W20" i="20"/>
  <c r="V20" i="20"/>
  <c r="AB19" i="20"/>
  <c r="AA19" i="20"/>
  <c r="Z19" i="20"/>
  <c r="Y19" i="20"/>
  <c r="X19" i="20"/>
  <c r="W19" i="20"/>
  <c r="V19" i="20"/>
  <c r="AB18" i="20"/>
  <c r="AA18" i="20"/>
  <c r="Z18" i="20"/>
  <c r="Y18" i="20"/>
  <c r="X18" i="20"/>
  <c r="W18" i="20"/>
  <c r="V18" i="20"/>
  <c r="AB17" i="20"/>
  <c r="AA17" i="20"/>
  <c r="Z17" i="20"/>
  <c r="Y17" i="20"/>
  <c r="X17" i="20"/>
  <c r="W17" i="20"/>
  <c r="V17" i="20"/>
  <c r="AB16" i="20"/>
  <c r="AA16" i="20"/>
  <c r="Z16" i="20"/>
  <c r="Y16" i="20"/>
  <c r="X16" i="20"/>
  <c r="W16" i="20"/>
  <c r="V16" i="20"/>
  <c r="AB15" i="20"/>
  <c r="AA15" i="20"/>
  <c r="Z15" i="20"/>
  <c r="Y15" i="20"/>
  <c r="X15" i="20"/>
  <c r="W15" i="20"/>
  <c r="V15" i="20"/>
  <c r="AB14" i="20"/>
  <c r="AA14" i="20"/>
  <c r="Z14" i="20"/>
  <c r="Y14" i="20"/>
  <c r="X14" i="20"/>
  <c r="W14" i="20"/>
  <c r="V14" i="20"/>
  <c r="AB13" i="20"/>
  <c r="AA13" i="20"/>
  <c r="Z13" i="20"/>
  <c r="Y13" i="20"/>
  <c r="X13" i="20"/>
  <c r="W13" i="20"/>
  <c r="V13" i="20"/>
  <c r="AB12" i="20"/>
  <c r="AA12" i="20"/>
  <c r="Z12" i="20"/>
  <c r="Y12" i="20"/>
  <c r="X12" i="20"/>
  <c r="W12" i="20"/>
  <c r="V12" i="20"/>
  <c r="AB11" i="20"/>
  <c r="AA11" i="20"/>
  <c r="Z11" i="20"/>
  <c r="Y11" i="20"/>
  <c r="X11" i="20"/>
  <c r="W11" i="20"/>
  <c r="V11" i="20"/>
  <c r="C11" i="20"/>
  <c r="AB10" i="20"/>
  <c r="AA10" i="20"/>
  <c r="Z10" i="20"/>
  <c r="Y10" i="20"/>
  <c r="X10" i="20"/>
  <c r="W10" i="20"/>
  <c r="V10" i="20"/>
  <c r="AB9" i="20"/>
  <c r="AA9" i="20"/>
  <c r="Z9" i="20"/>
  <c r="Y9" i="20"/>
  <c r="X9" i="20"/>
  <c r="W9" i="20"/>
  <c r="V9" i="20"/>
  <c r="AB8" i="20"/>
  <c r="AA8" i="20"/>
  <c r="Z8" i="20"/>
  <c r="Y8" i="20"/>
  <c r="X8" i="20"/>
  <c r="W8" i="20"/>
  <c r="V8" i="20"/>
  <c r="AB7" i="20"/>
  <c r="AA7" i="20"/>
  <c r="Z7" i="20"/>
  <c r="Y7" i="20"/>
  <c r="X7" i="20"/>
  <c r="W7" i="20"/>
  <c r="V7" i="20"/>
  <c r="AB6" i="20"/>
  <c r="AA6" i="20"/>
  <c r="Z6" i="20"/>
  <c r="Y6" i="20"/>
  <c r="X6" i="20"/>
  <c r="W6" i="20"/>
  <c r="V6" i="20"/>
  <c r="AB5" i="20"/>
  <c r="AA5" i="20"/>
  <c r="Z5" i="20"/>
  <c r="Y5" i="20"/>
  <c r="X5" i="20"/>
  <c r="W5" i="20"/>
  <c r="V5" i="20"/>
  <c r="J5" i="20"/>
  <c r="H13" i="19"/>
  <c r="G8" i="19"/>
  <c r="G7" i="19"/>
  <c r="G6" i="19"/>
  <c r="X7" i="19"/>
  <c r="Z7" i="19" s="1"/>
  <c r="X5" i="19"/>
  <c r="Z5" i="19" s="1"/>
  <c r="Z6" i="19"/>
  <c r="AA6" i="19"/>
  <c r="Y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7" i="17"/>
  <c r="C3" i="3"/>
  <c r="C4" i="3"/>
  <c r="E9" i="17"/>
  <c r="E10" i="17"/>
  <c r="E6" i="17"/>
  <c r="E3" i="17"/>
  <c r="C7" i="3"/>
  <c r="E5" i="17"/>
  <c r="C5" i="3"/>
  <c r="C6" i="3"/>
  <c r="E4" i="17"/>
  <c r="E8" i="17"/>
  <c r="Y5" i="19" l="1"/>
  <c r="AA5" i="19"/>
  <c r="Y7" i="19"/>
  <c r="AA7" i="19"/>
  <c r="C15" i="17"/>
  <c r="C16" i="17"/>
  <c r="C13" i="17"/>
  <c r="C14" i="17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Z8" i="19" l="1"/>
  <c r="Z9" i="19" s="1"/>
  <c r="AA8" i="19"/>
  <c r="AA9" i="19" s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<sst xmlns="http://schemas.openxmlformats.org/spreadsheetml/2006/main" count="611" uniqueCount="173">
  <si>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</si>
  <si>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</si>
  <si>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</si>
  <si>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</si>
  <si>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</si>
  <si>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</si>
  <si>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</si>
  <si>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</si>
  <si>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</si>
  <si>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</si>
  <si>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</si>
  <si>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</si>
  <si>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</si>
  <si>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</si>
  <si>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</si>
  <si>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</si>
  <si>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</si>
  <si>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</si>
  <si>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</si>
  <si>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</si>
  <si>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</si>
  <si>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</si>
  <si>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</si>
  <si>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</si>
  <si>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</si>
  <si>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</si>
  <si>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</si>
  <si>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</si>
  <si>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</si>
  <si>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</si>
  <si>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</si>
  <si>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</si>
  <si>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</si>
  <si>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</si>
  <si>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</si>
  <si>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</si>
  <si>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</si>
  <si>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</si>
  <si>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</si>
  <si>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</si>
  <si>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</si>
  <si>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</si>
  <si>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</si>
  <si>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</si>
  <si>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</si>
  <si>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</si>
  <si>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</si>
  <si>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</si>
  <si>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</si>
  <si>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</si>
  <si>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</si>
  <si>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</si>
  <si>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</si>
  <si>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</si>
  <si>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</si>
  <si>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</si>
  <si>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</si>
  <si>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</si>
  <si>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</si>
  <si>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</si>
  <si>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</si>
  <si>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</si>
  <si>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</si>
  <si>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</si>
  <si>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</si>
  <si>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</si>
  <si>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</si>
  <si>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</si>
  <si>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</si>
  <si>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</si>
  <si>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</si>
  <si>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</si>
  <si>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</si>
  <si>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</si>
  <si>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</si>
  <si>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</si>
  <si>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</si>
  <si>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</si>
  <si>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</si>
  <si>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</si>
  <si>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</si>
  <si>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</si>
  <si>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</si>
  <si>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</si>
  <si>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</si>
  <si>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</si>
  <si>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</si>
  <si>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</si>
  <si>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</si>
  <si>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</si>
  <si>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</si>
  <si>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</si>
  <si>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</si>
  <si>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</si>
  <si>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</si>
  <si>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</si>
  <si>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</si>
  <si>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</si>
  <si>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</si>
  <si>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</si>
  <si>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</si>
  <si>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</si>
  <si>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</si>
  <si>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</si>
  <si>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</si>
  <si>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</si>
  <si>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</si>
  <si>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</si>
  <si>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</si>
  <si>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</si>
  <si>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</si>
  <si>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</si>
  <si>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</si>
  <si>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</si>
  <si>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</si>
  <si>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</si>
  <si>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</si>
  <si>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</si>
  <si>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</si>
  <si>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</si>
  <si>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</si>
  <si>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</si>
  <si>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</si>
  <si>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</si>
  <si>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</si>
  <si>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</si>
  <si>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</si>
  <si>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</si>
  <si>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</si>
  <si>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</si>
  <si>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</si>
  <si>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</si>
  <si>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</si>
  <si>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</si>
  <si>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</si>
  <si>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</si>
  <si>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</si>
  <si>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</si>
  <si>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</si>
  <si>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</si>
  <si>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</si>
  <si>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</si>
  <si>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</si>
  <si>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</si>
  <si>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</si>
  <si>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</si>
  <si>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</si>
  <si>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</si>
  <si>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</si>
  <si>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</si>
  <si>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</si>
  <si>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</si>
  <si>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</si>
  <si>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</si>
  <si>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</si>
  <si>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</si>
  <si>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</si>
  <si>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</si>
  <si>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</si>
  <si>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</si>
  <si>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</si>
  <si>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</si>
  <si>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</si>
  <si>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</si>
  <si>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</si>
  <si>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</si>
  <si>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</si>
  <si>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</si>
  <si>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</si>
  <si>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</si>
  <si>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</si>
  <si>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dx</t>
  </si>
  <si>
    <t>Trinomial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</si>
</sst>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Comparison!$F$3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Comparison!$I$3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Comparison!$M$3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Comparison!$K$3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Comparison!$K$5:$K$21</c:f>
              <c:numCache>
                <c:formatCode>General</c:formatCode>
                <c:ptCount val="17"/>
                <c:pt idx="0">
                  <c:v>63.779913678626997</c:v>
                </c:pt>
                <c:pt idx="1">
                  <c:v>55.172839955210684</c:v>
                </c:pt>
                <c:pt idx="2">
                  <c:v>46.567733861621804</c:v>
                </c:pt>
                <c:pt idx="3">
                  <c:v>38.00798103508329</c:v>
                </c:pt>
                <c:pt idx="4">
                  <c:v>29.717517847404697</c:v>
                </c:pt>
                <c:pt idx="5">
                  <c:v>22.147104515196297</c:v>
                </c:pt>
                <c:pt idx="6">
                  <c:v>15.750780237113808</c:v>
                </c:pt>
                <c:pt idx="7">
                  <c:v>10.745087201999954</c:v>
                </c:pt>
                <c:pt idx="8">
                  <c:v>7.0875123087075256</c:v>
                </c:pt>
                <c:pt idx="9">
                  <c:v>4.5506313479399365</c:v>
                </c:pt>
                <c:pt idx="10">
                  <c:v>2.8613150802534113</c:v>
                </c:pt>
                <c:pt idx="11">
                  <c:v>1.77377552046925</c:v>
                </c:pt>
                <c:pt idx="12">
                  <c:v>1.087041380836717</c:v>
                </c:pt>
                <c:pt idx="13">
                  <c:v>0.66014267245239699</c:v>
                </c:pt>
                <c:pt idx="14">
                  <c:v>0.4006075608123949</c:v>
                </c:pt>
                <c:pt idx="15">
                  <c:v>0.24193236200765178</c:v>
                </c:pt>
                <c:pt idx="16">
                  <c:v>0.14599463630563914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Comparison!$F$3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FAD-8D93-2E6EC412F4C8}"/>
            </c:ext>
          </c:extLst>
        </c:ser>
        <c:ser>
          <c:idx val="1"/>
          <c:order val="1"/>
          <c:tx>
            <c:strRef>
              <c:f>Comparison!$I$3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E-4FAD-8D93-2E6EC412F4C8}"/>
            </c:ext>
          </c:extLst>
        </c:ser>
        <c:ser>
          <c:idx val="2"/>
          <c:order val="2"/>
          <c:tx>
            <c:strRef>
              <c:f>Comparison!$M$3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E-4FAD-8D93-2E6EC412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Comparison!$S$3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Comparison!$U$3</c:f>
              <c:strCache>
                <c:ptCount val="1"/>
                <c:pt idx="0">
                  <c:v>Black-Scholes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Comparison!$U$5:$U$21</c:f>
              <c:numCache>
                <c:formatCode>General</c:formatCode>
                <c:ptCount val="17"/>
                <c:pt idx="0">
                  <c:v>3.3351774601797848E-4</c:v>
                </c:pt>
                <c:pt idx="1">
                  <c:v>4.5456678892759728E-2</c:v>
                </c:pt>
                <c:pt idx="2">
                  <c:v>0.35505450869495725</c:v>
                </c:pt>
                <c:pt idx="3">
                  <c:v>1.3713969167756943</c:v>
                </c:pt>
                <c:pt idx="4">
                  <c:v>3.5516862799483064</c:v>
                </c:pt>
                <c:pt idx="5">
                  <c:v>5.4765239990462931</c:v>
                </c:pt>
                <c:pt idx="6">
                  <c:v>7.1184240923643642</c:v>
                </c:pt>
                <c:pt idx="7">
                  <c:v>8.5135393274726532</c:v>
                </c:pt>
                <c:pt idx="8">
                  <c:v>9.6976621265012177</c:v>
                </c:pt>
                <c:pt idx="9">
                  <c:v>10.70055077793285</c:v>
                </c:pt>
                <c:pt idx="10">
                  <c:v>11.546546232333785</c:v>
                </c:pt>
                <c:pt idx="11">
                  <c:v>12.255754166105291</c:v>
                </c:pt>
                <c:pt idx="12">
                  <c:v>12.845018758126805</c:v>
                </c:pt>
                <c:pt idx="13">
                  <c:v>13.32864340022109</c:v>
                </c:pt>
                <c:pt idx="14">
                  <c:v>13.718916522506802</c:v>
                </c:pt>
                <c:pt idx="15">
                  <c:v>14.026499138914556</c:v>
                </c:pt>
                <c:pt idx="16">
                  <c:v>14.260715508430181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22</xdr:row>
      <xdr:rowOff>4761</xdr:rowOff>
    </xdr:from>
    <xdr:to>
      <xdr:col>9</xdr:col>
      <xdr:colOff>552450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22</xdr:row>
      <xdr:rowOff>9525</xdr:rowOff>
    </xdr:from>
    <xdr:to>
      <xdr:col>18</xdr:col>
      <xdr:colOff>228600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22</xdr:row>
      <xdr:rowOff>66675</xdr:rowOff>
    </xdr:from>
    <xdr:to>
      <xdr:col>27</xdr:col>
      <xdr:colOff>114300</xdr:colOff>
      <xdr:row>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1.3.8028.27719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44554</v>
      </c>
      <c r="E4" s="49" t="str">
        <f ca="1">_xll.acq_tostring(C4)</f>
        <v>44554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3.14159265358979,44554,True,,,,,</v>
      </c>
    </row>
    <row r="14" spans="2:5" ht="15.75" thickBot="1" x14ac:dyDescent="0.3">
      <c r="B14" s="3" t="s">
        <v>151</v>
      </c>
      <c r="C14" t="str">
        <f ca="1">_xll.acq_join(E3:E10, "|")</f>
        <v>3.14159265358979|44554|TRUE|||||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workbookViewId="0">
      <selection activeCell="C4" sqref="C4:C10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6:28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6:28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6:28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6:28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6:28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6:28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6:28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6:28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abSelected="1" workbookViewId="0">
      <selection activeCell="C18" sqref="C18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172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69.417713217447641</v>
      </c>
      <c r="H5">
        <f>_xll.acq_options_trinomial_american_price($C$4,F5,$C$6,$C$8,$C$9,$C$7,FALSE)</f>
        <v>1.9441822304993975E-8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60.810850462426586</v>
      </c>
      <c r="H6">
        <f>_xll.acq_options_trinomial_american_price($C$4,F6,$C$6,$C$8,$C$9,$C$7,FALSE)</f>
        <v>2.1702867129284723E-4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52.216900111096678</v>
      </c>
      <c r="H7">
        <f>_xll.acq_options_trinomial_american_price($C$4,F7,$C$6,$C$8,$C$9,$C$7,FALSE)</f>
        <v>1.3346441591933546E-2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43.738229468156504</v>
      </c>
      <c r="H8">
        <f>_xll.acq_options_trinomial_american_price($C$4,F8,$C$6,$C$8,$C$9,$C$7,FALSE)</f>
        <v>0.14175556290230806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35.643352825004428</v>
      </c>
      <c r="H9">
        <f>_xll.acq_options_trinomial_american_price($C$4,F9,$C$6,$C$8,$C$9,$C$7,FALSE)</f>
        <v>0.65395868400077706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28.280666850534327</v>
      </c>
      <c r="H10">
        <f>_xll.acq_options_trinomial_american_price($C$4,F10,$C$6,$C$8,$C$9,$C$7,FALSE)</f>
        <v>1.8983524737812372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21.9146321231106</v>
      </c>
      <c r="H11">
        <f>_xll.acq_options_trinomial_american_price($C$4,F11,$C$6,$C$8,$C$9,$C$7,FALSE)</f>
        <v>4.1393975106080756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_xll.acq_options_trinomial_american_price($C$4,F12,$C$6,$C$8,$C$9,$C$7,TRUE)</f>
        <v>16.649674252326051</v>
      </c>
      <c r="H12">
        <f>_xll.acq_options_trinomial_american_price($C$4,F12,$C$6,$C$8,$C$9,$C$7,FALSE)</f>
        <v>7.4815194040740458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_xll.acq_options_trinomial_american_price($C$4,F13,$C$6,$C$8,$C$9,$C$7,TRUE)</f>
        <v>12.464444229204078</v>
      </c>
      <c r="H13">
        <f>_xll.acq_options_trinomial_american_price($C$4,F13,$C$6,$C$8,$C$9,$C$7,FALSE)</f>
        <v>11.903369145202639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_xll.acq_options_trinomial_american_price($C$4,F14,$C$6,$C$8,$C$9,$C$7,TRUE)</f>
        <v>9.2181348293656136</v>
      </c>
      <c r="H14">
        <f>_xll.acq_options_trinomial_american_price($C$4,F14,$C$6,$C$8,$C$9,$C$7,FALSE)</f>
        <v>17.264139509614726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B15">
        <f>_xll.acq_options_trinomial_american_price($C$4,$C$5,$C$6,$C$8,$C$9,$C$7,TRUE, 300)</f>
        <v>1.8819893179318186</v>
      </c>
      <c r="F15">
        <v>110</v>
      </c>
      <c r="G15">
        <f>_xll.acq_options_trinomial_american_price($C$4,F15,$C$6,$C$8,$C$9,$C$7,TRUE)</f>
        <v>6.7647070321079283</v>
      </c>
      <c r="H15">
        <f>_xll.acq_options_trinomial_american_price($C$4,F15,$C$6,$C$8,$C$9,$C$7,FALSE)</f>
        <v>23.417791476607594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B16">
        <f>_xll.acq_options_binomial_american_price($C$4,$C$5,$C$6,$C$8,$C$9,$C$7,TRUE, 100)</f>
        <v>1.8501181480284739</v>
      </c>
      <c r="F16">
        <v>120</v>
      </c>
      <c r="G16">
        <f>_xll.acq_options_trinomial_american_price($C$4,F16,$C$6,$C$8,$C$9,$C$7,TRUE)</f>
        <v>4.9329615465072525</v>
      </c>
      <c r="H16">
        <f>_xll.acq_options_trinomial_american_price($C$4,F16,$C$6,$C$8,$C$9,$C$7,FALSE)</f>
        <v>30.193125755257469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3.2730232046927599E-2</v>
      </c>
      <c r="F17">
        <v>130</v>
      </c>
      <c r="G17">
        <f>_xll.acq_options_trinomial_american_price($C$4,F17,$C$6,$C$8,$C$9,$C$7,TRUE)</f>
        <v>3.585131515428885</v>
      </c>
      <c r="H17">
        <f>_xll.acq_options_trinomial_american_price($C$4,F17,$C$6,$C$8,$C$9,$C$7,FALSE)</f>
        <v>37.452375488429631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2:28" x14ac:dyDescent="0.25">
      <c r="F18">
        <v>140</v>
      </c>
      <c r="G18">
        <f>_xll.acq_options_trinomial_american_price($C$4,F18,$C$6,$C$8,$C$9,$C$7,TRUE)</f>
        <v>2.5988242238298414</v>
      </c>
      <c r="H18">
        <f>_xll.acq_options_trinomial_american_price($C$4,F18,$C$6,$C$8,$C$9,$C$7,FALSE)</f>
        <v>45.073147961081155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2:28" x14ac:dyDescent="0.25">
      <c r="F19">
        <v>150</v>
      </c>
      <c r="G19">
        <f>_xll.acq_options_trinomial_american_price($C$4,F19,$C$6,$C$8,$C$9,$C$7,TRUE)</f>
        <v>1.8805691390246011</v>
      </c>
      <c r="H19">
        <f>_xll.acq_options_trinomial_american_price($C$4,F19,$C$6,$C$8,$C$9,$C$7,FALSE)</f>
        <v>52.961972640526469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2:28" x14ac:dyDescent="0.25">
      <c r="F20">
        <v>160</v>
      </c>
      <c r="G20">
        <f>_xll.acq_options_trinomial_american_price($C$4,F20,$C$6,$C$8,$C$9,$C$7,TRUE)</f>
        <v>1.3627839917152551</v>
      </c>
      <c r="H20">
        <f>_xll.acq_options_trinomial_american_price($C$4,F20,$C$6,$C$8,$C$9,$C$7,FALSE)</f>
        <v>61.051267257467686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2:28" x14ac:dyDescent="0.25">
      <c r="F21">
        <v>170</v>
      </c>
      <c r="G21">
        <f>_xll.acq_options_trinomial_american_price($C$4,F21,$C$6,$C$8,$C$9,$C$7,TRUE)</f>
        <v>0.98708096086923391</v>
      </c>
      <c r="H21">
        <f>_xll.acq_options_trinomial_american_price($C$4,F21,$C$6,$C$8,$C$9,$C$7,FALSE)</f>
        <v>69.282643990872174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39.132270532085514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31.433860990685339</v>
      </c>
      <c r="S22">
        <f>_xll.acq_options_trinomial_american_price(S$4,$C$5,$L22,$C$8,$C$9,$C$7,TRUE)</f>
        <v>39.660265349981955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24.456208961715234</v>
      </c>
      <c r="R23">
        <f>_xll.acq_options_trinomial_american_price(R$4,$C$5,$L23,$C$8,$C$9,$C$7,TRUE)</f>
        <v>31.980559082436592</v>
      </c>
      <c r="S23">
        <f>_xll.acq_options_trinomial_american_price(S$4,$C$5,$L23,$C$8,$C$9,$C$7,TRUE)</f>
        <v>40.183866823005275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18.316209819326449</v>
      </c>
      <c r="Q24">
        <f>_xll.acq_options_trinomial_american_price(Q$4,$C$5,$L24,$C$8,$C$9,$C$7,TRUE)</f>
        <v>25.002839531353722</v>
      </c>
      <c r="R24">
        <f>_xll.acq_options_trinomial_american_price(R$4,$C$5,$L24,$C$8,$C$9,$C$7,TRUE)</f>
        <v>32.519978034256532</v>
      </c>
      <c r="S24">
        <f>_xll.acq_options_trinomial_american_price(S$4,$C$5,$L24,$C$8,$C$9,$C$7,TRUE)</f>
        <v>40.70268434303452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workbookViewId="0">
      <selection activeCell="I19" sqref="I19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7" ht="15.75" thickTop="1" x14ac:dyDescent="0.25"/>
    <row r="3" spans="1:27" ht="15.75" thickBot="1" x14ac:dyDescent="0.3">
      <c r="B3" s="3" t="s">
        <v>170</v>
      </c>
      <c r="C3" s="3"/>
      <c r="F3" s="53" t="s">
        <v>139</v>
      </c>
      <c r="G3" s="53"/>
      <c r="H3" s="53"/>
      <c r="I3" s="53" t="s">
        <v>163</v>
      </c>
      <c r="J3" s="53"/>
      <c r="K3" s="53" t="s">
        <v>172</v>
      </c>
      <c r="L3" s="53"/>
      <c r="M3" s="53" t="s">
        <v>137</v>
      </c>
      <c r="N3" s="53"/>
      <c r="P3" s="53" t="s">
        <v>139</v>
      </c>
      <c r="Q3" s="53"/>
      <c r="R3" s="53"/>
      <c r="S3" s="53" t="s">
        <v>163</v>
      </c>
      <c r="T3" s="53"/>
      <c r="U3" s="53" t="s">
        <v>137</v>
      </c>
      <c r="V3" s="53"/>
      <c r="Y3" t="s">
        <v>99</v>
      </c>
      <c r="Z3" t="s">
        <v>100</v>
      </c>
      <c r="AA3" t="s">
        <v>101</v>
      </c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63.779913678626997</v>
      </c>
      <c r="L5">
        <f>_xll.acq_options_trinomial_american_greeks($C$4,$C$5,F5,$C$7,$C$9,$C$10,$C$8,FALSE,500)</f>
        <v>7.6869737036362496E-12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X5">
        <f>X6-Y9</f>
        <v>99.99</v>
      </c>
      <c r="Y5">
        <f>_xll.acq_options_binomial_american_greeks(Y3,$X$5,$C$6,$C$7,$C$9,$C$10,$C$8,FALSE)</f>
        <v>9.8975330067145499</v>
      </c>
      <c r="Z5">
        <f>_xll.acq_options_binomial_american_greeks(Z3,$X$5,$C$6,$C$7,$C$9,$C$10,$C$8,FALSE)</f>
        <v>-0.39471174754918753</v>
      </c>
      <c r="AA5">
        <f>_xll.acq_options_binomial_american_greeks(AA3,$X$5,$C$6,$C$7,$C$9,$C$10,$C$8,FALSE)</f>
        <v>0.15172228637270416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55.172839955210684</v>
      </c>
      <c r="L6">
        <f>_xll.acq_options_trinomial_american_greeks($C$4,$C$5,F6,$C$7,$C$9,$C$10,$C$8,FALSE,500)</f>
        <v>6.0408418891875387E-6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X6">
        <v>100</v>
      </c>
      <c r="Y6">
        <f>_xll.acq_options_binomial_american_greeks(Y3,$X$6,$C$6,$C$7,$C$9,$C$10,$C$8,FALSE)</f>
        <v>9.8935133969932672</v>
      </c>
      <c r="Z6">
        <f>_xll.acq_options_binomial_american_greeks(Z3,$X$6,$C$6,$C$7,$C$9,$C$10,$C$8,FALSE)</f>
        <v>-0.39369036839271843</v>
      </c>
      <c r="AA6">
        <f>_xll.acq_options_binomial_american_greeks(AA3,$X$6,$C$6,$C$7,$C$9,$C$10,$C$8,FALSE)</f>
        <v>0.17092894572492409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46.567733861621804</v>
      </c>
      <c r="L7">
        <f>_xll.acq_options_trinomial_american_greeks($C$4,$C$5,F7,$C$7,$C$9,$C$10,$C$8,FALSE,500)</f>
        <v>1.9797115035635783E-3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X7">
        <f>X6+Y9</f>
        <v>100.01</v>
      </c>
      <c r="Y7">
        <f>_xll.acq_options_binomial_american_greeks(Y3,$X$7,$C$6,$C$7,$C$9,$C$10,$C$8,FALSE)</f>
        <v>9.8896079387560665</v>
      </c>
      <c r="Z7">
        <f>_xll.acq_options_binomial_american_greeks(Z3,$X$7,$C$6,$C$7,$C$9,$C$10,$C$8,FALSE)</f>
        <v>-0.39266406129101233</v>
      </c>
      <c r="AA7">
        <f>_xll.acq_options_binomial_american_greeks(AA3,$X$7,$C$6,$C$7,$C$9,$C$10,$C$8,FALSE)</f>
        <v>0.16754391361739748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38.00798103508329</v>
      </c>
      <c r="L8">
        <f>_xll.acq_options_trinomial_american_greeks($C$4,$C$5,F8,$C$7,$C$9,$C$10,$C$8,FALSE,500)</f>
        <v>4.9306649215599796E-2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Z8" s="13">
        <f>(Y7-Y5)/(2*Y9)</f>
        <v>-0.39625339792417336</v>
      </c>
      <c r="AA8" s="13">
        <f>(Y7+Y5-2*Y6)/(Y9*Y9)</f>
        <v>1.1415148408389086</v>
      </c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29.717517847404697</v>
      </c>
      <c r="L9">
        <f>_xll.acq_options_trinomial_american_greeks($C$4,$C$5,F9,$C$7,$C$9,$C$10,$C$8,FALSE,500)</f>
        <v>0.36592322578755321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X9" t="s">
        <v>171</v>
      </c>
      <c r="Y9" s="11">
        <v>0.01</v>
      </c>
      <c r="Z9">
        <f>Z6-Z8</f>
        <v>2.5630295314549301E-3</v>
      </c>
      <c r="AA9">
        <f>AA6-AA8</f>
        <v>-0.97058589511398452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22.147104515196297</v>
      </c>
      <c r="L10">
        <f>_xll.acq_options_trinomial_american_greeks($C$4,$C$5,F10,$C$7,$C$9,$C$10,$C$8,FALSE,500)</f>
        <v>1.4025896578297128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15.750780237113808</v>
      </c>
      <c r="L11">
        <f>_xll.acq_options_trinomial_american_greeks($C$4,$C$5,F11,$C$7,$C$9,$C$10,$C$8,FALSE,500)</f>
        <v>3.6133451439977753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10.745087201999954</v>
      </c>
      <c r="L12">
        <f>_xll.acq_options_trinomial_american_greeks($C$4,$C$5,F12,$C$7,$C$9,$C$10,$C$8,FALSE,500)</f>
        <v>7.2147318731344656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7.0875123087075256</v>
      </c>
      <c r="L13">
        <f>_xll.acq_options_trinomial_american_greeks($C$4,$C$5,F13,$C$7,$C$9,$C$10,$C$8,FALSE,500)</f>
        <v>12.164236744092591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4.5506313479399365</v>
      </c>
      <c r="L14">
        <f>_xll.acq_options_trinomial_american_greeks($C$4,$C$5,F14,$C$7,$C$9,$C$10,$C$8,FALSE,500)</f>
        <v>18.234435547575547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2.8613150802534113</v>
      </c>
      <c r="L15">
        <f>_xll.acq_options_trinomial_american_greeks($C$4,$C$5,F15,$C$7,$C$9,$C$10,$C$8,FALSE,500)</f>
        <v>25.152199044139564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1.77377552046925</v>
      </c>
      <c r="L16">
        <f>_xll.acq_options_trinomial_american_greeks($C$4,$C$5,F16,$C$7,$C$9,$C$10,$C$8,FALSE,500)</f>
        <v>32.671739248605974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</row>
    <row r="17" spans="2:22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1.087041380836717</v>
      </c>
      <c r="L17">
        <f>_xll.acq_options_trinomial_american_greeks($C$4,$C$5,F17,$C$7,$C$9,$C$10,$C$8,FALSE,500)</f>
        <v>40.592084873223961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</row>
    <row r="18" spans="2:22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0.66014267245239699</v>
      </c>
      <c r="L18">
        <f>_xll.acq_options_trinomial_american_greeks($C$4,$C$5,F18,$C$7,$C$9,$C$10,$C$8,FALSE,500)</f>
        <v>48.77226592909021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</row>
    <row r="19" spans="2:22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0.4006075608123949</v>
      </c>
      <c r="L19">
        <f>_xll.acq_options_trinomial_american_greeks($C$4,$C$5,F19,$C$7,$C$9,$C$10,$C$8,FALSE,500)</f>
        <v>57.119810581700747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</row>
    <row r="20" spans="2:22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0.24193236200765178</v>
      </c>
      <c r="L20">
        <f>_xll.acq_options_trinomial_american_greeks($C$4,$C$5,F20,$C$7,$C$9,$C$10,$C$8,FALSE,500)</f>
        <v>65.568215147146603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</row>
    <row r="21" spans="2:22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0.14599463630563914</v>
      </c>
      <c r="L21">
        <f>_xll.acq_options_trinomial_american_greeks($C$4,$C$5,F21,$C$7,$C$9,$C$10,$C$8,FALSE,500)</f>
        <v>74.079357185695045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</row>
    <row r="22" spans="2:22" x14ac:dyDescent="0.25">
      <c r="B22" t="s">
        <v>103</v>
      </c>
    </row>
    <row r="23" spans="2:22" x14ac:dyDescent="0.25">
      <c r="B23" t="s">
        <v>104</v>
      </c>
    </row>
    <row r="24" spans="2:22" x14ac:dyDescent="0.25">
      <c r="B24" t="s">
        <v>105</v>
      </c>
    </row>
    <row r="25" spans="2:22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8"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2021-12-24T20:38:54Z</dcterms:modified>
</cp:coreProperties>
</file>