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 showInkAnnotation="0"/>
  <mc:AlternateContent xmlns:mc="http://schemas.openxmlformats.org/markup-compatibility/2006">
    <mc:Choice Requires="x15">
      <x15ac:absPath xmlns:x15ac="http://schemas.microsoft.com/office/spreadsheetml/2010/11/ac" url="D:\github_projects\Option-Pricing\binomial_excel\"/>
    </mc:Choice>
  </mc:AlternateContent>
  <xr:revisionPtr revIDLastSave="0" documentId="13_ncr:1_{29F65037-F6B2-4EA3-817A-24CBEFF63B50}" xr6:coauthVersionLast="46" xr6:coauthVersionMax="46" xr10:uidLastSave="{00000000-0000-0000-0000-000000000000}"/>
  <bookViews>
    <workbookView xWindow="-103" yWindow="-103" windowWidth="33120" windowHeight="18120" tabRatio="500" activeTab="2" xr2:uid="{00000000-000D-0000-FFFF-FFFF00000000}"/>
  </bookViews>
  <sheets>
    <sheet name="EU CALL" sheetId="1" r:id="rId1"/>
    <sheet name="EU PUT" sheetId="2" r:id="rId2"/>
    <sheet name="American PUT" sheetId="3" r:id="rId3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5" i="2" l="1"/>
  <c r="J9" i="2" s="1"/>
  <c r="L7" i="2" s="1"/>
  <c r="E15" i="1"/>
  <c r="E16" i="1" s="1"/>
  <c r="J13" i="1" s="1"/>
  <c r="L15" i="1" s="1"/>
  <c r="N17" i="1" s="1"/>
  <c r="J19" i="3"/>
  <c r="J22" i="3"/>
  <c r="E10" i="3"/>
  <c r="E16" i="3"/>
  <c r="E15" i="3"/>
  <c r="E19" i="3"/>
  <c r="E20" i="3"/>
  <c r="H11" i="2"/>
  <c r="E10" i="2"/>
  <c r="H11" i="1"/>
  <c r="E10" i="1"/>
  <c r="E16" i="2" l="1"/>
  <c r="E19" i="2" s="1"/>
  <c r="E20" i="2" s="1"/>
  <c r="J13" i="2"/>
  <c r="L11" i="2" s="1"/>
  <c r="N13" i="2" s="1"/>
  <c r="P15" i="2" s="1"/>
  <c r="P16" i="2" s="1"/>
  <c r="J9" i="1"/>
  <c r="L11" i="1" s="1"/>
  <c r="N13" i="1" s="1"/>
  <c r="E19" i="1"/>
  <c r="E20" i="1" s="1"/>
  <c r="P19" i="1"/>
  <c r="P20" i="1" s="1"/>
  <c r="P15" i="1"/>
  <c r="P16" i="1" s="1"/>
  <c r="L15" i="3"/>
  <c r="L23" i="3"/>
  <c r="N5" i="2"/>
  <c r="N9" i="2"/>
  <c r="P11" i="2" s="1"/>
  <c r="P12" i="2" s="1"/>
  <c r="N14" i="2" l="1"/>
  <c r="L15" i="2"/>
  <c r="N17" i="2" s="1"/>
  <c r="P19" i="2" s="1"/>
  <c r="P20" i="2" s="1"/>
  <c r="N18" i="2" s="1"/>
  <c r="L16" i="2" s="1"/>
  <c r="L7" i="1"/>
  <c r="N9" i="1" s="1"/>
  <c r="P11" i="1" s="1"/>
  <c r="N18" i="1"/>
  <c r="L26" i="3"/>
  <c r="N27" i="3"/>
  <c r="P3" i="2"/>
  <c r="P4" i="2" s="1"/>
  <c r="P7" i="2"/>
  <c r="P8" i="2" s="1"/>
  <c r="N10" i="2" s="1"/>
  <c r="N19" i="3"/>
  <c r="N11" i="3"/>
  <c r="L18" i="3"/>
  <c r="N5" i="1"/>
  <c r="N14" i="1"/>
  <c r="L12" i="2" l="1"/>
  <c r="J14" i="2" s="1"/>
  <c r="L16" i="1"/>
  <c r="N6" i="2"/>
  <c r="L8" i="2" s="1"/>
  <c r="J10" i="2" s="1"/>
  <c r="P15" i="3"/>
  <c r="P7" i="3"/>
  <c r="N14" i="3"/>
  <c r="P23" i="3"/>
  <c r="P26" i="3" s="1"/>
  <c r="N22" i="3"/>
  <c r="P31" i="3"/>
  <c r="N30" i="3"/>
  <c r="P3" i="1"/>
  <c r="P4" i="1" s="1"/>
  <c r="P7" i="1"/>
  <c r="P8" i="1" s="1"/>
  <c r="N10" i="1" s="1"/>
  <c r="L12" i="1" s="1"/>
  <c r="J14" i="1" s="1"/>
  <c r="H12" i="2" l="1"/>
  <c r="P34" i="3"/>
  <c r="R35" i="3"/>
  <c r="R38" i="3" s="1"/>
  <c r="R36" i="3" s="1"/>
  <c r="R27" i="3"/>
  <c r="R30" i="3" s="1"/>
  <c r="R28" i="3" s="1"/>
  <c r="N6" i="1"/>
  <c r="L8" i="1" s="1"/>
  <c r="J10" i="1" s="1"/>
  <c r="H12" i="1" s="1"/>
  <c r="P10" i="3"/>
  <c r="R11" i="3"/>
  <c r="R14" i="3" s="1"/>
  <c r="R12" i="3" s="1"/>
  <c r="R3" i="3"/>
  <c r="R6" i="3" s="1"/>
  <c r="R4" i="3" s="1"/>
  <c r="P9" i="3" s="1"/>
  <c r="P8" i="3" s="1"/>
  <c r="R19" i="3"/>
  <c r="R22" i="3" s="1"/>
  <c r="R20" i="3" s="1"/>
  <c r="P25" i="3" s="1"/>
  <c r="P24" i="3" s="1"/>
  <c r="P18" i="3"/>
  <c r="P17" i="3" l="1"/>
  <c r="P16" i="3" s="1"/>
  <c r="N21" i="3" s="1"/>
  <c r="N20" i="3" s="1"/>
  <c r="P33" i="3"/>
  <c r="P32" i="3" s="1"/>
  <c r="N29" i="3" s="1"/>
  <c r="N28" i="3" s="1"/>
  <c r="L25" i="3" l="1"/>
  <c r="L24" i="3" s="1"/>
  <c r="N13" i="3"/>
  <c r="N12" i="3" s="1"/>
  <c r="L17" i="3" s="1"/>
  <c r="L16" i="3" s="1"/>
  <c r="J21" i="3" s="1"/>
  <c r="J20" i="3" s="1"/>
</calcChain>
</file>

<file path=xl/sharedStrings.xml><?xml version="1.0" encoding="utf-8"?>
<sst xmlns="http://schemas.openxmlformats.org/spreadsheetml/2006/main" count="180" uniqueCount="65">
  <si>
    <t>Parameters</t>
  </si>
  <si>
    <t>K</t>
  </si>
  <si>
    <t>sigma</t>
  </si>
  <si>
    <t>r</t>
  </si>
  <si>
    <t>T</t>
  </si>
  <si>
    <t>n</t>
  </si>
  <si>
    <t>delta T</t>
  </si>
  <si>
    <t>dividend</t>
  </si>
  <si>
    <t>S0</t>
  </si>
  <si>
    <t>T=</t>
  </si>
  <si>
    <t>x</t>
  </si>
  <si>
    <t>Suuuu</t>
  </si>
  <si>
    <t>Cuuuu</t>
  </si>
  <si>
    <t>Suuu</t>
  </si>
  <si>
    <t>Cuuu</t>
  </si>
  <si>
    <t>Suu</t>
  </si>
  <si>
    <t>Cuu</t>
  </si>
  <si>
    <t>Su</t>
  </si>
  <si>
    <t>Cu</t>
  </si>
  <si>
    <t>C0</t>
  </si>
  <si>
    <t>Sd</t>
  </si>
  <si>
    <t>Cd</t>
  </si>
  <si>
    <t>Sud</t>
  </si>
  <si>
    <t>Cud</t>
  </si>
  <si>
    <t>Sdd</t>
  </si>
  <si>
    <t>Cdd</t>
  </si>
  <si>
    <t>Sudd</t>
  </si>
  <si>
    <t>Cudd</t>
  </si>
  <si>
    <t>Sddd</t>
  </si>
  <si>
    <t>Cddd</t>
  </si>
  <si>
    <t>Suud</t>
  </si>
  <si>
    <t>Cuud</t>
  </si>
  <si>
    <t>Suuud</t>
  </si>
  <si>
    <t>Cuuud</t>
  </si>
  <si>
    <t>Suudd</t>
  </si>
  <si>
    <t>Cuudd</t>
  </si>
  <si>
    <t>Suddd</t>
  </si>
  <si>
    <t>Cuddd</t>
  </si>
  <si>
    <t>Sdddd</t>
  </si>
  <si>
    <t>Cdddd</t>
  </si>
  <si>
    <t>u</t>
  </si>
  <si>
    <t>d</t>
  </si>
  <si>
    <t>=EXP(E4*SQRT(E10))</t>
  </si>
  <si>
    <t>Risk Neutral Prob</t>
  </si>
  <si>
    <t>q</t>
  </si>
  <si>
    <t>1-q</t>
  </si>
  <si>
    <t>=(EXP(E5*E10) - E16)/(E15-E16)</t>
  </si>
  <si>
    <t>=1-E19</t>
  </si>
  <si>
    <t>P0</t>
  </si>
  <si>
    <t>Pu</t>
  </si>
  <si>
    <t>Pd</t>
  </si>
  <si>
    <t>Pdd</t>
  </si>
  <si>
    <t>Pud</t>
  </si>
  <si>
    <t>Puu</t>
  </si>
  <si>
    <t>Puuu</t>
  </si>
  <si>
    <t>Pudd</t>
  </si>
  <si>
    <t>Puud</t>
  </si>
  <si>
    <t>Pddd</t>
  </si>
  <si>
    <t>Pdddd</t>
  </si>
  <si>
    <t>Puddd</t>
  </si>
  <si>
    <t>Puudd</t>
  </si>
  <si>
    <t>Puuud</t>
  </si>
  <si>
    <t>Puuuu</t>
  </si>
  <si>
    <t>If hold</t>
  </si>
  <si>
    <t>If execise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</si>
</sst>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-0.49998474074526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0" borderId="0" xfId="0" quotePrefix="1"/>
    <xf numFmtId="0" fontId="2" fillId="3" borderId="0" xfId="0" applyFont="1" applyFill="1"/>
    <xf numFmtId="0" fontId="3" fillId="0" borderId="0" xfId="0" applyFont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4" fillId="2" borderId="4" xfId="0" applyFont="1" applyFill="1" applyBorder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P20"/>
  <sheetViews>
    <sheetView zoomScaleNormal="100" workbookViewId="0">
      <selection activeCell="E14" sqref="E14"/>
    </sheetView>
  </sheetViews>
  <sheetFormatPr defaultColWidth="11" defaultRowHeight="15.9" x14ac:dyDescent="0.45"/>
  <cols>
    <col min="1" max="3" width="1.5703125" customWidth="1"/>
    <col min="16" max="16" width="11.85546875" bestFit="1" customWidth="1"/>
  </cols>
  <sheetData>
    <row r="2" spans="2:16" x14ac:dyDescent="0.45">
      <c r="B2" t="s">
        <v>10</v>
      </c>
      <c r="C2" t="s">
        <v>0</v>
      </c>
      <c r="G2" s="6" t="s">
        <v>9</v>
      </c>
      <c r="H2" s="6">
        <v>0</v>
      </c>
      <c r="I2" s="6"/>
      <c r="J2" s="6">
        <v>1</v>
      </c>
      <c r="K2" s="6"/>
      <c r="L2" s="6">
        <v>2</v>
      </c>
      <c r="M2" s="6"/>
      <c r="N2" s="6">
        <v>3</v>
      </c>
      <c r="O2" s="6"/>
      <c r="P2" s="6">
        <v>4</v>
      </c>
    </row>
    <row r="3" spans="2:16" x14ac:dyDescent="0.45">
      <c r="D3" t="s">
        <v>8</v>
      </c>
      <c r="E3">
        <v>100</v>
      </c>
      <c r="O3" s="1" t="s">
        <v>11</v>
      </c>
      <c r="P3" s="2">
        <f>N5*E15</f>
        <v>164.87212707001282</v>
      </c>
    </row>
    <row r="4" spans="2:16" x14ac:dyDescent="0.45">
      <c r="D4" t="s">
        <v>2</v>
      </c>
      <c r="E4">
        <v>0.25</v>
      </c>
      <c r="O4" s="3" t="s">
        <v>12</v>
      </c>
      <c r="P4" s="4">
        <f>IF((P3-$E$13)&gt;0,P3-$E$13,0)</f>
        <v>64.872127070012823</v>
      </c>
    </row>
    <row r="5" spans="2:16" x14ac:dyDescent="0.45">
      <c r="D5" t="s">
        <v>3</v>
      </c>
      <c r="E5">
        <v>0.05</v>
      </c>
      <c r="M5" s="1" t="s">
        <v>13</v>
      </c>
      <c r="N5" s="2">
        <f>L7*E15</f>
        <v>145.49914146182013</v>
      </c>
    </row>
    <row r="6" spans="2:16" x14ac:dyDescent="0.45">
      <c r="D6" t="s">
        <v>7</v>
      </c>
      <c r="E6">
        <v>0</v>
      </c>
      <c r="M6" s="3" t="s">
        <v>14</v>
      </c>
      <c r="N6" s="4">
        <f>(P4*$E$19+P8*$E$20)*EXP(-$E$5*$E$10)</f>
        <v>46.741361412432006</v>
      </c>
    </row>
    <row r="7" spans="2:16" x14ac:dyDescent="0.45">
      <c r="D7" t="s">
        <v>4</v>
      </c>
      <c r="E7">
        <v>1</v>
      </c>
      <c r="K7" s="1" t="s">
        <v>15</v>
      </c>
      <c r="L7" s="2">
        <f>J9*E15</f>
        <v>128.40254166877415</v>
      </c>
      <c r="O7" s="1" t="s">
        <v>32</v>
      </c>
      <c r="P7" s="2">
        <f>N5*E16</f>
        <v>128.40254166877415</v>
      </c>
    </row>
    <row r="8" spans="2:16" x14ac:dyDescent="0.45">
      <c r="D8" t="s">
        <v>5</v>
      </c>
      <c r="E8">
        <v>4</v>
      </c>
      <c r="K8" s="3" t="s">
        <v>16</v>
      </c>
      <c r="L8" s="4">
        <f>(N6*$E$19+N10*$E$20)*EXP(-$E$5*$E$10)</f>
        <v>30.871550465940903</v>
      </c>
      <c r="O8" s="3" t="s">
        <v>33</v>
      </c>
      <c r="P8" s="4">
        <f>IF((P7-$E$13)&gt;0,P7-$E$13,0)</f>
        <v>28.402541668774148</v>
      </c>
    </row>
    <row r="9" spans="2:16" x14ac:dyDescent="0.45">
      <c r="I9" s="1" t="s">
        <v>17</v>
      </c>
      <c r="J9" s="2">
        <f>H11*E15</f>
        <v>113.31484530668263</v>
      </c>
      <c r="M9" s="1" t="s">
        <v>30</v>
      </c>
      <c r="N9" s="2">
        <f>L7*E16</f>
        <v>113.31484530668263</v>
      </c>
    </row>
    <row r="10" spans="2:16" x14ac:dyDescent="0.45">
      <c r="D10" t="s">
        <v>6</v>
      </c>
      <c r="E10">
        <f>E7/E8</f>
        <v>0.25</v>
      </c>
      <c r="I10" s="3" t="s">
        <v>18</v>
      </c>
      <c r="J10" s="4">
        <f>(L8*$E$19+L12*$E$20)*EXP(-$E$5*$E$10)</f>
        <v>19.366799928306129</v>
      </c>
      <c r="M10" s="3" t="s">
        <v>31</v>
      </c>
      <c r="N10" s="4">
        <f>(P8*$E$19+P12*$E$20)*EXP(-$E$5*$E$10)</f>
        <v>14.557065257294498</v>
      </c>
    </row>
    <row r="11" spans="2:16" x14ac:dyDescent="0.45">
      <c r="G11" s="1" t="s">
        <v>8</v>
      </c>
      <c r="H11" s="2">
        <f>E3</f>
        <v>100</v>
      </c>
      <c r="K11" s="1" t="s">
        <v>22</v>
      </c>
      <c r="L11" s="2">
        <f>J9*E16</f>
        <v>99.999999999999986</v>
      </c>
      <c r="O11" s="1" t="s">
        <v>34</v>
      </c>
      <c r="P11" s="2">
        <f>N9*E16</f>
        <v>99.999999999999986</v>
      </c>
    </row>
    <row r="12" spans="2:16" x14ac:dyDescent="0.45">
      <c r="G12" s="3" t="s">
        <v>19</v>
      </c>
      <c r="H12" s="12">
        <f>(J10*$E$19+J14*$E$20)*EXP(-$E$5*$E$10)</f>
        <v>11.742554611618315</v>
      </c>
      <c r="K12" s="3" t="s">
        <v>23</v>
      </c>
      <c r="L12" s="4">
        <f>(N10*$E$19+N14*$E$20)*EXP(-$E$5*$E$10)</f>
        <v>7.460886824016284</v>
      </c>
      <c r="O12" s="3" t="s">
        <v>35</v>
      </c>
      <c r="P12" s="4">
        <v>0</v>
      </c>
    </row>
    <row r="13" spans="2:16" x14ac:dyDescent="0.45">
      <c r="D13" t="s">
        <v>1</v>
      </c>
      <c r="E13">
        <v>100</v>
      </c>
      <c r="I13" s="1" t="s">
        <v>20</v>
      </c>
      <c r="J13" s="2">
        <f>H11*E16</f>
        <v>88.249690258459538</v>
      </c>
      <c r="M13" s="1" t="s">
        <v>26</v>
      </c>
      <c r="N13" s="2">
        <f>L11*E16</f>
        <v>88.249690258459523</v>
      </c>
    </row>
    <row r="14" spans="2:16" x14ac:dyDescent="0.45">
      <c r="I14" s="3" t="s">
        <v>21</v>
      </c>
      <c r="J14" s="4">
        <f>(L12*$E$19+L16*$E$20)*EXP(-$E$5*$E$10)</f>
        <v>3.8239048336261545</v>
      </c>
      <c r="M14" s="3" t="s">
        <v>27</v>
      </c>
      <c r="N14" s="4">
        <f>(P12*$E$19+P16*$E$20)*EXP(-$E$5*$E$10)</f>
        <v>0</v>
      </c>
    </row>
    <row r="15" spans="2:16" x14ac:dyDescent="0.45">
      <c r="D15" t="s">
        <v>40</v>
      </c>
      <c r="E15" s="5">
        <f>EXP(E4*SQRT(E10))</f>
        <v>1.1331484530668263</v>
      </c>
      <c r="F15" s="5" t="s">
        <v>42</v>
      </c>
      <c r="K15" s="1" t="s">
        <v>24</v>
      </c>
      <c r="L15" s="2">
        <f>J13*E16</f>
        <v>77.880078307140479</v>
      </c>
      <c r="O15" s="1" t="s">
        <v>36</v>
      </c>
      <c r="P15" s="2">
        <f>N17*E15</f>
        <v>77.880078307140479</v>
      </c>
    </row>
    <row r="16" spans="2:16" x14ac:dyDescent="0.45">
      <c r="D16" t="s">
        <v>41</v>
      </c>
      <c r="E16">
        <f>1/E15</f>
        <v>0.88249690258459534</v>
      </c>
      <c r="F16" s="5" t="s">
        <v>42</v>
      </c>
      <c r="K16" s="3" t="s">
        <v>25</v>
      </c>
      <c r="L16" s="4">
        <f>(N14*$E$19+N18*$E$20)*EXP(-$E$5*$E$10)</f>
        <v>0</v>
      </c>
      <c r="O16" s="3" t="s">
        <v>37</v>
      </c>
      <c r="P16" s="4">
        <f>IF((P15-$E$13)&gt;0,P15-$E$13,0)</f>
        <v>0</v>
      </c>
    </row>
    <row r="17" spans="3:16" x14ac:dyDescent="0.45">
      <c r="M17" s="1" t="s">
        <v>28</v>
      </c>
      <c r="N17" s="2">
        <f>L15*E16</f>
        <v>68.728927879097213</v>
      </c>
    </row>
    <row r="18" spans="3:16" x14ac:dyDescent="0.45">
      <c r="C18" t="s">
        <v>43</v>
      </c>
      <c r="M18" s="3" t="s">
        <v>29</v>
      </c>
      <c r="N18" s="4">
        <f>(P16*$E$19+P20*$E$20)*EXP(-$E$5*$E$10)</f>
        <v>0</v>
      </c>
    </row>
    <row r="19" spans="3:16" x14ac:dyDescent="0.45">
      <c r="D19" t="s">
        <v>44</v>
      </c>
      <c r="E19">
        <f>(EXP(E5*E10) - E16)/(E15-E16)</f>
        <v>0.51897364570765236</v>
      </c>
      <c r="F19" s="5" t="s">
        <v>46</v>
      </c>
      <c r="O19" s="1" t="s">
        <v>38</v>
      </c>
      <c r="P19" s="2">
        <f>N17*E16</f>
        <v>60.653065971263331</v>
      </c>
    </row>
    <row r="20" spans="3:16" x14ac:dyDescent="0.45">
      <c r="D20" t="s">
        <v>45</v>
      </c>
      <c r="E20">
        <f>1-E19</f>
        <v>0.48102635429234764</v>
      </c>
      <c r="F20" s="5" t="s">
        <v>47</v>
      </c>
      <c r="O20" s="3" t="s">
        <v>39</v>
      </c>
      <c r="P20" s="4">
        <f>IF((P19-$E$13)&gt;0,P19-$E$13,0)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P20"/>
  <sheetViews>
    <sheetView zoomScaleNormal="100" workbookViewId="0">
      <selection activeCell="F44" sqref="F44"/>
    </sheetView>
  </sheetViews>
  <sheetFormatPr defaultColWidth="11" defaultRowHeight="15.9" x14ac:dyDescent="0.45"/>
  <cols>
    <col min="1" max="3" width="1.5703125" customWidth="1"/>
    <col min="16" max="16" width="11.85546875" bestFit="1" customWidth="1"/>
  </cols>
  <sheetData>
    <row r="2" spans="2:16" x14ac:dyDescent="0.45">
      <c r="B2" t="s">
        <v>10</v>
      </c>
      <c r="C2" t="s">
        <v>0</v>
      </c>
      <c r="G2" s="6" t="s">
        <v>9</v>
      </c>
      <c r="H2" s="6">
        <v>0</v>
      </c>
      <c r="I2" s="6"/>
      <c r="J2" s="6">
        <v>1</v>
      </c>
      <c r="K2" s="6"/>
      <c r="L2" s="6">
        <v>2</v>
      </c>
      <c r="M2" s="6"/>
      <c r="N2" s="6">
        <v>3</v>
      </c>
      <c r="O2" s="6"/>
      <c r="P2" s="6">
        <v>4</v>
      </c>
    </row>
    <row r="3" spans="2:16" x14ac:dyDescent="0.45">
      <c r="D3" t="s">
        <v>8</v>
      </c>
      <c r="E3">
        <v>100</v>
      </c>
      <c r="O3" s="1" t="s">
        <v>11</v>
      </c>
      <c r="P3" s="2">
        <f>N5*$E$15</f>
        <v>164.87212707001282</v>
      </c>
    </row>
    <row r="4" spans="2:16" x14ac:dyDescent="0.45">
      <c r="D4" t="s">
        <v>2</v>
      </c>
      <c r="E4">
        <v>0.25</v>
      </c>
      <c r="O4" s="3" t="s">
        <v>62</v>
      </c>
      <c r="P4" s="4">
        <f>IF(($E$13-P3)&gt;0, $E$13-P3,0)</f>
        <v>0</v>
      </c>
    </row>
    <row r="5" spans="2:16" x14ac:dyDescent="0.45">
      <c r="D5" t="s">
        <v>3</v>
      </c>
      <c r="E5">
        <v>0.05</v>
      </c>
      <c r="M5" s="1" t="s">
        <v>13</v>
      </c>
      <c r="N5" s="2">
        <f>L7*$E$15</f>
        <v>145.49914146182013</v>
      </c>
    </row>
    <row r="6" spans="2:16" x14ac:dyDescent="0.45">
      <c r="D6" t="s">
        <v>7</v>
      </c>
      <c r="E6">
        <v>0</v>
      </c>
      <c r="M6" s="3" t="s">
        <v>54</v>
      </c>
      <c r="N6" s="4">
        <f>(P4*$E$19+P8*$E$20)*EXP(-$E$5*$E$10)</f>
        <v>0</v>
      </c>
    </row>
    <row r="7" spans="2:16" x14ac:dyDescent="0.45">
      <c r="D7" t="s">
        <v>4</v>
      </c>
      <c r="E7">
        <v>1</v>
      </c>
      <c r="K7" s="1" t="s">
        <v>15</v>
      </c>
      <c r="L7" s="2">
        <f>J9*$E$15</f>
        <v>128.40254166877415</v>
      </c>
      <c r="O7" s="1" t="s">
        <v>32</v>
      </c>
      <c r="P7" s="2">
        <f>N5*E16</f>
        <v>128.40254166877415</v>
      </c>
    </row>
    <row r="8" spans="2:16" x14ac:dyDescent="0.45">
      <c r="D8" t="s">
        <v>5</v>
      </c>
      <c r="E8">
        <v>4</v>
      </c>
      <c r="K8" s="3" t="s">
        <v>53</v>
      </c>
      <c r="L8" s="4">
        <f>(N6*$E$19+N10*$E$20)*EXP(-$E$5*$E$10)</f>
        <v>3.2070119587479204E-15</v>
      </c>
      <c r="O8" s="3" t="s">
        <v>61</v>
      </c>
      <c r="P8" s="4">
        <f>IF(($E$13-P7)&gt;0, $E$13-P7,0)</f>
        <v>0</v>
      </c>
    </row>
    <row r="9" spans="2:16" x14ac:dyDescent="0.45">
      <c r="I9" s="1" t="s">
        <v>17</v>
      </c>
      <c r="J9" s="2">
        <f>H11*$E$15</f>
        <v>113.31484530668263</v>
      </c>
      <c r="M9" s="1" t="s">
        <v>30</v>
      </c>
      <c r="N9" s="2">
        <f>L7*E16</f>
        <v>113.31484530668263</v>
      </c>
    </row>
    <row r="10" spans="2:16" x14ac:dyDescent="0.45">
      <c r="D10" t="s">
        <v>6</v>
      </c>
      <c r="E10">
        <f>E7/E8</f>
        <v>0.25</v>
      </c>
      <c r="I10" s="3" t="s">
        <v>49</v>
      </c>
      <c r="J10" s="4">
        <f>(L8*$E$19+L12*$E$20)*EXP(-$E$5*$E$10)</f>
        <v>2.3713963937056541</v>
      </c>
      <c r="M10" s="3" t="s">
        <v>56</v>
      </c>
      <c r="N10" s="4">
        <f>(P8*$E$19+P12*$E$20)*EXP(-$E$5*$E$10)</f>
        <v>6.7508800178704185E-15</v>
      </c>
    </row>
    <row r="11" spans="2:16" x14ac:dyDescent="0.45">
      <c r="G11" s="1" t="s">
        <v>8</v>
      </c>
      <c r="H11" s="2">
        <f>E3</f>
        <v>100</v>
      </c>
      <c r="K11" s="1" t="s">
        <v>22</v>
      </c>
      <c r="L11" s="2">
        <f>J13*$E$15</f>
        <v>100</v>
      </c>
      <c r="O11" s="1" t="s">
        <v>34</v>
      </c>
      <c r="P11" s="2">
        <f>N9*$E$16</f>
        <v>99.999999999999986</v>
      </c>
    </row>
    <row r="12" spans="2:16" x14ac:dyDescent="0.45">
      <c r="G12" s="3" t="s">
        <v>48</v>
      </c>
      <c r="H12" s="12">
        <f>(J10*$E$19+J14*$E$20)*EXP(-$E$5*$E$10)</f>
        <v>6.865497061689692</v>
      </c>
      <c r="K12" s="3" t="s">
        <v>52</v>
      </c>
      <c r="L12" s="4">
        <f>(N10*$E$19+N14*$E$20)*EXP(-$E$5*$E$10)</f>
        <v>4.9918780268495437</v>
      </c>
      <c r="O12" s="3" t="s">
        <v>60</v>
      </c>
      <c r="P12" s="4">
        <f>IF(($E$13-P11)&gt;0, $E$13-P11,0)</f>
        <v>1.4210854715202004E-14</v>
      </c>
    </row>
    <row r="13" spans="2:16" x14ac:dyDescent="0.45">
      <c r="D13" t="s">
        <v>1</v>
      </c>
      <c r="E13">
        <v>100</v>
      </c>
      <c r="I13" s="1" t="s">
        <v>20</v>
      </c>
      <c r="J13" s="2">
        <f>H11*$E$16</f>
        <v>88.249690258459538</v>
      </c>
      <c r="M13" s="1" t="s">
        <v>26</v>
      </c>
      <c r="N13" s="2">
        <f>L11*$E$16</f>
        <v>88.249690258459538</v>
      </c>
    </row>
    <row r="14" spans="2:16" x14ac:dyDescent="0.45">
      <c r="I14" s="3" t="s">
        <v>50</v>
      </c>
      <c r="J14" s="4">
        <f>(L12*$E$19+L16*$E$20)*EXP(-$E$5*$E$10)</f>
        <v>11.893656347248779</v>
      </c>
      <c r="M14" s="3" t="s">
        <v>55</v>
      </c>
      <c r="N14" s="4">
        <f>(P12*$E$19+P16*$E$20)*EXP(-$E$5*$E$10)</f>
        <v>10.508089790928606</v>
      </c>
    </row>
    <row r="15" spans="2:16" x14ac:dyDescent="0.45">
      <c r="D15" t="s">
        <v>40</v>
      </c>
      <c r="E15" s="5">
        <f>EXP(E4*SQRT(E10))</f>
        <v>1.1331484530668263</v>
      </c>
      <c r="F15" s="5" t="s">
        <v>42</v>
      </c>
      <c r="K15" s="1" t="s">
        <v>24</v>
      </c>
      <c r="L15" s="2">
        <f>J13*$E$16</f>
        <v>77.880078307140479</v>
      </c>
      <c r="O15" s="1" t="s">
        <v>36</v>
      </c>
      <c r="P15" s="2">
        <f>N13*$E$16</f>
        <v>77.880078307140479</v>
      </c>
    </row>
    <row r="16" spans="2:16" x14ac:dyDescent="0.45">
      <c r="D16" t="s">
        <v>41</v>
      </c>
      <c r="E16">
        <f>1/E15</f>
        <v>0.88249690258459534</v>
      </c>
      <c r="F16" s="5" t="s">
        <v>42</v>
      </c>
      <c r="K16" s="3" t="s">
        <v>51</v>
      </c>
      <c r="L16" s="4">
        <f>(N14*$E$19+N18*$E$20)*EXP(-$E$5*$E$10)</f>
        <v>19.65091289569278</v>
      </c>
      <c r="O16" s="3" t="s">
        <v>59</v>
      </c>
      <c r="P16" s="4">
        <f>IF(($E$13-P15)&gt;0, $E$13-P15,0)</f>
        <v>22.119921692859521</v>
      </c>
    </row>
    <row r="17" spans="3:16" x14ac:dyDescent="0.45">
      <c r="M17" s="1" t="s">
        <v>28</v>
      </c>
      <c r="N17" s="2">
        <f>L15*$E$16</f>
        <v>68.728927879097213</v>
      </c>
    </row>
    <row r="18" spans="3:16" x14ac:dyDescent="0.45">
      <c r="C18" t="s">
        <v>43</v>
      </c>
      <c r="M18" s="3" t="s">
        <v>57</v>
      </c>
      <c r="N18" s="4">
        <f>(P16*$E$19+P20*$E$20)*EXP(-$E$5*$E$10)</f>
        <v>30.028852170290932</v>
      </c>
    </row>
    <row r="19" spans="3:16" x14ac:dyDescent="0.45">
      <c r="D19" t="s">
        <v>44</v>
      </c>
      <c r="E19">
        <f>(EXP(E5*E10) - E16)/(E15-E16)</f>
        <v>0.51897364570765236</v>
      </c>
      <c r="F19" s="5" t="s">
        <v>46</v>
      </c>
      <c r="O19" s="1" t="s">
        <v>38</v>
      </c>
      <c r="P19" s="2">
        <f>N17*$E$16</f>
        <v>60.653065971263331</v>
      </c>
    </row>
    <row r="20" spans="3:16" x14ac:dyDescent="0.45">
      <c r="D20" t="s">
        <v>45</v>
      </c>
      <c r="E20">
        <f>1-E19</f>
        <v>0.48102635429234764</v>
      </c>
      <c r="F20" s="5" t="s">
        <v>47</v>
      </c>
      <c r="O20" s="3" t="s">
        <v>58</v>
      </c>
      <c r="P20" s="4">
        <f>IF(($E$13-P19)&gt;0, $E$13-P19,0)</f>
        <v>39.346934028736669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R38"/>
  <sheetViews>
    <sheetView tabSelected="1" zoomScale="85" zoomScaleNormal="85" zoomScalePageLayoutView="85" workbookViewId="0">
      <selection activeCell="I5" sqref="I5"/>
    </sheetView>
  </sheetViews>
  <sheetFormatPr defaultColWidth="11" defaultRowHeight="15.9" x14ac:dyDescent="0.45"/>
  <cols>
    <col min="1" max="3" width="1.5703125" customWidth="1"/>
    <col min="18" max="18" width="11.85546875" bestFit="1" customWidth="1"/>
  </cols>
  <sheetData>
    <row r="2" spans="2:18" x14ac:dyDescent="0.45">
      <c r="B2" t="s">
        <v>10</v>
      </c>
      <c r="C2" t="s">
        <v>0</v>
      </c>
      <c r="I2" s="6" t="s">
        <v>9</v>
      </c>
      <c r="J2" s="6">
        <v>0</v>
      </c>
      <c r="K2" s="6"/>
      <c r="L2" s="6">
        <v>1</v>
      </c>
      <c r="M2" s="6"/>
      <c r="N2" s="6">
        <v>2</v>
      </c>
      <c r="O2" s="6"/>
      <c r="P2" s="6">
        <v>3</v>
      </c>
      <c r="Q2" s="6"/>
      <c r="R2" s="6">
        <v>4</v>
      </c>
    </row>
    <row r="3" spans="2:18" x14ac:dyDescent="0.45">
      <c r="D3" t="s">
        <v>8</v>
      </c>
      <c r="E3">
        <v>100</v>
      </c>
      <c r="Q3" s="1" t="s">
        <v>11</v>
      </c>
      <c r="R3" s="2">
        <f>P7*E15</f>
        <v>164.87212707001282</v>
      </c>
    </row>
    <row r="4" spans="2:18" x14ac:dyDescent="0.45">
      <c r="D4" t="s">
        <v>2</v>
      </c>
      <c r="E4">
        <v>0.25</v>
      </c>
      <c r="Q4" s="3" t="s">
        <v>62</v>
      </c>
      <c r="R4" s="4">
        <f>MAX(R5,R6)</f>
        <v>0</v>
      </c>
    </row>
    <row r="5" spans="2:18" x14ac:dyDescent="0.45">
      <c r="D5" t="s">
        <v>3</v>
      </c>
      <c r="E5">
        <v>0.05</v>
      </c>
      <c r="Q5" s="8" t="s">
        <v>63</v>
      </c>
      <c r="R5" s="9">
        <v>0</v>
      </c>
    </row>
    <row r="6" spans="2:18" x14ac:dyDescent="0.45">
      <c r="D6" t="s">
        <v>7</v>
      </c>
      <c r="E6">
        <v>0</v>
      </c>
      <c r="Q6" s="10" t="s">
        <v>64</v>
      </c>
      <c r="R6" s="11">
        <f>IF(($E$13-R3) &gt; 0, $E$13 -R3, 0)</f>
        <v>0</v>
      </c>
    </row>
    <row r="7" spans="2:18" x14ac:dyDescent="0.45">
      <c r="D7" t="s">
        <v>4</v>
      </c>
      <c r="E7">
        <v>1</v>
      </c>
      <c r="O7" s="1" t="s">
        <v>13</v>
      </c>
      <c r="P7" s="2">
        <f>N11*E15</f>
        <v>145.49914146182013</v>
      </c>
    </row>
    <row r="8" spans="2:18" x14ac:dyDescent="0.45">
      <c r="D8" t="s">
        <v>5</v>
      </c>
      <c r="E8">
        <v>4</v>
      </c>
      <c r="O8" s="3" t="s">
        <v>54</v>
      </c>
      <c r="P8" s="4">
        <f>MAX(P9,P10)</f>
        <v>0</v>
      </c>
    </row>
    <row r="9" spans="2:18" x14ac:dyDescent="0.45">
      <c r="O9" s="8" t="s">
        <v>63</v>
      </c>
      <c r="P9" s="9">
        <f>(R4*$E$19+R12*$E$20)*EXP(-$E$5*$E$10)</f>
        <v>0</v>
      </c>
    </row>
    <row r="10" spans="2:18" x14ac:dyDescent="0.45">
      <c r="D10" t="s">
        <v>6</v>
      </c>
      <c r="E10">
        <f>E7/E8</f>
        <v>0.25</v>
      </c>
      <c r="O10" s="10" t="s">
        <v>64</v>
      </c>
      <c r="P10" s="11">
        <f>IF(($E$13-P7) &gt; 0, $E$13 -P7, 0)</f>
        <v>0</v>
      </c>
    </row>
    <row r="11" spans="2:18" x14ac:dyDescent="0.45">
      <c r="I11" s="7"/>
      <c r="M11" s="1" t="s">
        <v>15</v>
      </c>
      <c r="N11" s="2">
        <f>L15*E15</f>
        <v>128.40254166877415</v>
      </c>
      <c r="Q11" s="1" t="s">
        <v>32</v>
      </c>
      <c r="R11" s="2">
        <f>P7*E16</f>
        <v>128.40254166877415</v>
      </c>
    </row>
    <row r="12" spans="2:18" x14ac:dyDescent="0.45">
      <c r="M12" s="3" t="s">
        <v>53</v>
      </c>
      <c r="N12" s="4">
        <f>MAX(N13,N14)</f>
        <v>4.513468081996832</v>
      </c>
      <c r="Q12" s="3" t="s">
        <v>61</v>
      </c>
      <c r="R12" s="4">
        <f>MAX(R13,R14)</f>
        <v>0</v>
      </c>
    </row>
    <row r="13" spans="2:18" x14ac:dyDescent="0.45">
      <c r="D13" t="s">
        <v>1</v>
      </c>
      <c r="E13">
        <v>120</v>
      </c>
      <c r="M13" s="8" t="s">
        <v>63</v>
      </c>
      <c r="N13" s="9">
        <f>(P8*$E$19+P16*$E$20)*EXP(-$E$5*$E$10)</f>
        <v>4.513468081996832</v>
      </c>
      <c r="Q13" s="8" t="s">
        <v>63</v>
      </c>
      <c r="R13" s="9">
        <v>0</v>
      </c>
    </row>
    <row r="14" spans="2:18" x14ac:dyDescent="0.45">
      <c r="M14" s="10" t="s">
        <v>64</v>
      </c>
      <c r="N14" s="11">
        <f>IF(($E$13-N11) &gt; 0, $E$13 -N11, 0)</f>
        <v>0</v>
      </c>
      <c r="Q14" s="10" t="s">
        <v>64</v>
      </c>
      <c r="R14" s="11">
        <f>IF(($E$13-R11) &gt; 0, $E$13 -R11, 0)</f>
        <v>0</v>
      </c>
    </row>
    <row r="15" spans="2:18" x14ac:dyDescent="0.45">
      <c r="D15" t="s">
        <v>40</v>
      </c>
      <c r="E15">
        <f>EXP(E4*SQRT(E10))</f>
        <v>1.1331484530668263</v>
      </c>
      <c r="F15" s="5" t="s">
        <v>42</v>
      </c>
      <c r="G15" s="5"/>
      <c r="H15" s="5"/>
      <c r="K15" s="1" t="s">
        <v>17</v>
      </c>
      <c r="L15" s="2">
        <f>J19*E15</f>
        <v>113.31484530668263</v>
      </c>
      <c r="O15" s="1" t="s">
        <v>30</v>
      </c>
      <c r="P15" s="2">
        <f>N11*E16</f>
        <v>113.31484530668264</v>
      </c>
    </row>
    <row r="16" spans="2:18" x14ac:dyDescent="0.45">
      <c r="D16" t="s">
        <v>41</v>
      </c>
      <c r="E16">
        <f>EXP(-E4*SQRT(E10))</f>
        <v>0.88249690258459546</v>
      </c>
      <c r="F16" s="5" t="s">
        <v>42</v>
      </c>
      <c r="G16" s="5"/>
      <c r="H16" s="5"/>
      <c r="K16" s="3" t="s">
        <v>49</v>
      </c>
      <c r="L16" s="4">
        <f>MAX(L17,L18)</f>
        <v>11.81429256463484</v>
      </c>
      <c r="O16" s="3" t="s">
        <v>56</v>
      </c>
      <c r="P16" s="4">
        <f>MAX(P17,P18)</f>
        <v>9.5010189790325423</v>
      </c>
    </row>
    <row r="17" spans="3:18" x14ac:dyDescent="0.45">
      <c r="K17" s="8" t="s">
        <v>63</v>
      </c>
      <c r="L17" s="9">
        <f>(N12*$E$19+N20*$E$20)*EXP(-$E$5*$E$10)</f>
        <v>11.81429256463484</v>
      </c>
      <c r="O17" s="8" t="s">
        <v>63</v>
      </c>
      <c r="P17" s="9">
        <f>(R12*$E$19+R20*$E$20)*EXP(-$E$5*$E$10)</f>
        <v>9.5010189790325423</v>
      </c>
    </row>
    <row r="18" spans="3:18" x14ac:dyDescent="0.45">
      <c r="C18" t="s">
        <v>43</v>
      </c>
      <c r="K18" s="10" t="s">
        <v>64</v>
      </c>
      <c r="L18" s="11">
        <f>IF(($E$13-L15) &gt; 0, $E$13 -L15, 0)</f>
        <v>6.6851546933173722</v>
      </c>
      <c r="O18" s="10" t="s">
        <v>64</v>
      </c>
      <c r="P18" s="11">
        <f>IF(($E$13-P15) &gt; 0, $E$13 -P15, 0)</f>
        <v>6.685154693317358</v>
      </c>
    </row>
    <row r="19" spans="3:18" x14ac:dyDescent="0.45">
      <c r="D19" t="s">
        <v>44</v>
      </c>
      <c r="E19">
        <f>(EXP(E5*E10) - E16)/(E15-E16)</f>
        <v>0.51897364570765214</v>
      </c>
      <c r="F19" s="5" t="s">
        <v>46</v>
      </c>
      <c r="G19" s="5"/>
      <c r="H19" s="5"/>
      <c r="I19" s="1" t="s">
        <v>8</v>
      </c>
      <c r="J19" s="2">
        <f>E3</f>
        <v>100</v>
      </c>
      <c r="M19" s="1" t="s">
        <v>22</v>
      </c>
      <c r="N19" s="2">
        <f>L15*E16</f>
        <v>100</v>
      </c>
      <c r="Q19" s="1" t="s">
        <v>34</v>
      </c>
      <c r="R19" s="2">
        <f>P15*E16</f>
        <v>100.00000000000001</v>
      </c>
    </row>
    <row r="20" spans="3:18" x14ac:dyDescent="0.45">
      <c r="D20" t="s">
        <v>45</v>
      </c>
      <c r="E20">
        <f>1-E19</f>
        <v>0.48102635429234786</v>
      </c>
      <c r="F20" s="5" t="s">
        <v>47</v>
      </c>
      <c r="G20" s="5"/>
      <c r="H20" s="5"/>
      <c r="I20" s="3" t="s">
        <v>48</v>
      </c>
      <c r="J20" s="12">
        <f>MAX(J21,J22)</f>
        <v>21.138156943578245</v>
      </c>
      <c r="M20" s="3" t="s">
        <v>52</v>
      </c>
      <c r="N20" s="4">
        <f>MAX(N21,N22)</f>
        <v>20</v>
      </c>
      <c r="Q20" s="3" t="s">
        <v>60</v>
      </c>
      <c r="R20" s="4">
        <f>MAX(R21,R22)</f>
        <v>19.999999999999986</v>
      </c>
    </row>
    <row r="21" spans="3:18" x14ac:dyDescent="0.45">
      <c r="I21" s="8" t="s">
        <v>63</v>
      </c>
      <c r="J21" s="9">
        <f>(L16*$E$19+L24*$E$20)*EXP(-$E$5*$E$10)</f>
        <v>21.138156943578245</v>
      </c>
      <c r="M21" s="8" t="s">
        <v>63</v>
      </c>
      <c r="N21" s="9">
        <f>(P16*$E$19+P24*$E$20)*EXP(-$E$5*$E$10)</f>
        <v>19.952542115993641</v>
      </c>
      <c r="Q21" s="8" t="s">
        <v>63</v>
      </c>
      <c r="R21" s="9">
        <v>0</v>
      </c>
    </row>
    <row r="22" spans="3:18" x14ac:dyDescent="0.45">
      <c r="I22" s="10" t="s">
        <v>64</v>
      </c>
      <c r="J22" s="11">
        <f>IF(($E$13-J19) &gt; 0, $E$13 -J19, 0)</f>
        <v>20</v>
      </c>
      <c r="M22" s="10" t="s">
        <v>64</v>
      </c>
      <c r="N22" s="11">
        <f>IF(($E$13-N19) &gt; 0, $E$13 -N19, 0)</f>
        <v>20</v>
      </c>
      <c r="Q22" s="10" t="s">
        <v>64</v>
      </c>
      <c r="R22" s="11">
        <f>IF(($E$13-R19) &gt; 0, $E$13 -R19, 0)</f>
        <v>19.999999999999986</v>
      </c>
    </row>
    <row r="23" spans="3:18" x14ac:dyDescent="0.45">
      <c r="K23" s="1" t="s">
        <v>20</v>
      </c>
      <c r="L23" s="2">
        <f>J19*E16</f>
        <v>88.249690258459552</v>
      </c>
      <c r="O23" s="1" t="s">
        <v>26</v>
      </c>
      <c r="P23" s="2">
        <f>N19*E16</f>
        <v>88.249690258459552</v>
      </c>
    </row>
    <row r="24" spans="3:18" x14ac:dyDescent="0.45">
      <c r="K24" s="3" t="s">
        <v>50</v>
      </c>
      <c r="L24" s="4">
        <f>MAX(L25,L26)</f>
        <v>31.750309741540448</v>
      </c>
      <c r="O24" s="3" t="s">
        <v>55</v>
      </c>
      <c r="P24" s="4">
        <f>MAX(P25,P26)</f>
        <v>31.750309741540448</v>
      </c>
    </row>
    <row r="25" spans="3:18" x14ac:dyDescent="0.45">
      <c r="K25" s="8" t="s">
        <v>63</v>
      </c>
      <c r="L25" s="9">
        <f>(N20*$E$19+N28*$E$20)*EXP(-$E$5*$E$10)</f>
        <v>30.259645800806222</v>
      </c>
      <c r="O25" s="8" t="s">
        <v>63</v>
      </c>
      <c r="P25" s="9">
        <f>(R20*$E$19+R28*$E$20)*EXP(-$E$5*$E$10)</f>
        <v>30.259645800806215</v>
      </c>
    </row>
    <row r="26" spans="3:18" x14ac:dyDescent="0.45">
      <c r="K26" s="10" t="s">
        <v>64</v>
      </c>
      <c r="L26" s="11">
        <f>IF(($E$13-L23) &gt; 0, $E$13 -L23, 0)</f>
        <v>31.750309741540448</v>
      </c>
      <c r="O26" s="10" t="s">
        <v>64</v>
      </c>
      <c r="P26" s="11">
        <f>IF(($E$13-P23) &gt; 0, $E$13 -P23, 0)</f>
        <v>31.750309741540448</v>
      </c>
    </row>
    <row r="27" spans="3:18" x14ac:dyDescent="0.45">
      <c r="M27" s="1" t="s">
        <v>24</v>
      </c>
      <c r="N27" s="2">
        <f>L23*E16</f>
        <v>77.880078307140508</v>
      </c>
      <c r="Q27" s="1" t="s">
        <v>36</v>
      </c>
      <c r="R27" s="2">
        <f>P31*E15</f>
        <v>77.880078307140508</v>
      </c>
    </row>
    <row r="28" spans="3:18" x14ac:dyDescent="0.45">
      <c r="M28" s="3" t="s">
        <v>51</v>
      </c>
      <c r="N28" s="4">
        <f>MAX(N29,N30)</f>
        <v>42.119921692859492</v>
      </c>
      <c r="Q28" s="3" t="s">
        <v>59</v>
      </c>
      <c r="R28" s="4">
        <f>MAX(R29,R30)</f>
        <v>42.119921692859492</v>
      </c>
    </row>
    <row r="29" spans="3:18" x14ac:dyDescent="0.45">
      <c r="M29" s="8" t="s">
        <v>63</v>
      </c>
      <c r="N29" s="9">
        <f>(P24*$E$19+P32*$E$20)*EXP(-$E$5*$E$10)</f>
        <v>40.62925775212527</v>
      </c>
      <c r="Q29" s="8" t="s">
        <v>63</v>
      </c>
      <c r="R29" s="9">
        <v>0</v>
      </c>
    </row>
    <row r="30" spans="3:18" x14ac:dyDescent="0.45">
      <c r="M30" s="10" t="s">
        <v>64</v>
      </c>
      <c r="N30" s="11">
        <f>IF(($E$13-N27) &gt; 0, $E$13 -N27, 0)</f>
        <v>42.119921692859492</v>
      </c>
      <c r="Q30" s="10" t="s">
        <v>64</v>
      </c>
      <c r="R30" s="11">
        <f>IF(($E$13-R27) &gt; 0, $E$13 -R27, 0)</f>
        <v>42.119921692859492</v>
      </c>
    </row>
    <row r="31" spans="3:18" x14ac:dyDescent="0.45">
      <c r="O31" s="1" t="s">
        <v>28</v>
      </c>
      <c r="P31" s="2">
        <f>N27*E16</f>
        <v>68.728927879097242</v>
      </c>
    </row>
    <row r="32" spans="3:18" x14ac:dyDescent="0.45">
      <c r="O32" s="3" t="s">
        <v>57</v>
      </c>
      <c r="P32" s="4">
        <f>MAX(P33,P34)</f>
        <v>51.271072120902758</v>
      </c>
    </row>
    <row r="33" spans="15:18" x14ac:dyDescent="0.45">
      <c r="O33" s="8" t="s">
        <v>63</v>
      </c>
      <c r="P33" s="9">
        <f>(R28*$E$19+R36*$E$20)*EXP(-$E$5*$E$10)</f>
        <v>49.780408180168521</v>
      </c>
    </row>
    <row r="34" spans="15:18" x14ac:dyDescent="0.45">
      <c r="O34" s="10" t="s">
        <v>64</v>
      </c>
      <c r="P34" s="11">
        <f>IF(($E$13-P31) &gt; 0, $E$13 -P31, 0)</f>
        <v>51.271072120902758</v>
      </c>
    </row>
    <row r="35" spans="15:18" x14ac:dyDescent="0.45">
      <c r="Q35" s="1" t="s">
        <v>38</v>
      </c>
      <c r="R35" s="2">
        <f>P31*E16</f>
        <v>60.653065971263366</v>
      </c>
    </row>
    <row r="36" spans="15:18" x14ac:dyDescent="0.45">
      <c r="Q36" s="3" t="s">
        <v>58</v>
      </c>
      <c r="R36" s="4">
        <f>MAX(R37,R38)</f>
        <v>59.346934028736634</v>
      </c>
    </row>
    <row r="37" spans="15:18" x14ac:dyDescent="0.45">
      <c r="Q37" s="8" t="s">
        <v>63</v>
      </c>
      <c r="R37" s="9">
        <v>0</v>
      </c>
    </row>
    <row r="38" spans="15:18" x14ac:dyDescent="0.45">
      <c r="Q38" s="10" t="s">
        <v>64</v>
      </c>
      <c r="R38" s="11">
        <f>IF(($E$13-R35) &gt; 0, $E$13 -R35, 0)</f>
        <v>59.346934028736634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EU CALL</vt:lpstr>
      <vt:lpstr>EU PUT</vt:lpstr>
      <vt:lpstr>American 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Harvey Huang</dc:creator>
  <cp:lastModifiedBy>Harvey Huang</cp:lastModifiedBy>
  <dcterms:created xsi:type="dcterms:W3CDTF">2016-09-26T11:51:49Z</dcterms:created>
  <dcterms:modified xsi:type="dcterms:W3CDTF">2021-02-26T01:10:49Z</dcterms:modified>
</cp:coreProperties>
</file>