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wnloads/"/>
    </mc:Choice>
  </mc:AlternateContent>
  <bookViews>
    <workbookView xWindow="1480" yWindow="1440" windowWidth="26960" windowHeight="14540" tabRatio="500"/>
  </bookViews>
  <sheets>
    <sheet name="ProductSpecExpiryDat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9" i="1" l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14" i="1"/>
  <c r="N13" i="1"/>
  <c r="N12" i="1"/>
  <c r="N11" i="1"/>
  <c r="N10" i="1"/>
  <c r="N9" i="1"/>
  <c r="N8" i="1"/>
  <c r="N7" i="1"/>
  <c r="N6" i="1"/>
  <c r="N5" i="1"/>
  <c r="N4" i="1"/>
  <c r="N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sharedStrings.xml><?xml version="1.0" encoding="utf-8"?>
<sst xmlns="http://schemas.openxmlformats.org/spreadsheetml/2006/main" count="22" uniqueCount="22">
  <si>
    <t>CONTRACT SYMBOL</t>
  </si>
  <si>
    <t>FTD</t>
  </si>
  <si>
    <t>LTD</t>
  </si>
  <si>
    <t>FND</t>
  </si>
  <si>
    <t>LND</t>
  </si>
  <si>
    <t>FDD</t>
  </si>
  <si>
    <t>LDD</t>
  </si>
  <si>
    <t>FSD</t>
  </si>
  <si>
    <t>OPTIONS FTD</t>
  </si>
  <si>
    <t>OPTIONS LTD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</si>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</sst>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A2" sqref="A2"/>
    </sheetView>
  </sheetViews>
  <sheetFormatPr baseColWidth="10" defaultRowHeight="16" x14ac:dyDescent="0.2"/>
  <cols>
    <col min="12" max="12" width="11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 t="str">
        <f>"Dec19"</f>
        <v>Dec19</v>
      </c>
      <c r="I2" s="1">
        <v>41442</v>
      </c>
      <c r="J2" s="1">
        <v>43766</v>
      </c>
      <c r="K2" t="str">
        <f>"CB"&amp;VLOOKUP(LEFT(A2,3),N$3:O$14,2,0)&amp;RIGHT(A2,2)</f>
        <v>CBZ19</v>
      </c>
      <c r="M2" s="2">
        <f>YEAR(J2)*100*100+MONTH(J2)*100+DAY(J2)</f>
        <v>20191028</v>
      </c>
    </row>
    <row r="3" spans="1:15" x14ac:dyDescent="0.2">
      <c r="A3" t="str">
        <f>"Jan20"</f>
        <v>Jan20</v>
      </c>
      <c r="I3" s="1">
        <v>41442</v>
      </c>
      <c r="J3" s="1">
        <v>43795</v>
      </c>
      <c r="K3" t="str">
        <f t="shared" ref="K3:K66" si="0">"CB"&amp;VLOOKUP(LEFT(A3,3),N$3:O$14,2,0)&amp;RIGHT(A3,2)</f>
        <v>CBF20</v>
      </c>
      <c r="M3" s="2">
        <f>YEAR(J3)*100*100+MONTH(J3)*100+DAY(J3)</f>
        <v>20191126</v>
      </c>
      <c r="N3" t="str">
        <f>LEFT(A3,3)</f>
        <v>Jan</v>
      </c>
      <c r="O3" t="s">
        <v>10</v>
      </c>
    </row>
    <row r="4" spans="1:15" x14ac:dyDescent="0.2">
      <c r="A4" t="str">
        <f>"Feb20"</f>
        <v>Feb20</v>
      </c>
      <c r="I4" s="1">
        <v>41442</v>
      </c>
      <c r="J4" s="1">
        <v>43822</v>
      </c>
      <c r="K4" t="str">
        <f t="shared" si="0"/>
        <v>CBG20</v>
      </c>
      <c r="M4" s="2">
        <f>YEAR(J4)*100*100+MONTH(J4)*100+DAY(J4)</f>
        <v>20191223</v>
      </c>
      <c r="N4" t="str">
        <f t="shared" ref="N4:N14" si="1">LEFT(A4,3)</f>
        <v>Feb</v>
      </c>
      <c r="O4" t="s">
        <v>11</v>
      </c>
    </row>
    <row r="5" spans="1:15" x14ac:dyDescent="0.2">
      <c r="A5" t="str">
        <f>"Mar20"</f>
        <v>Mar20</v>
      </c>
      <c r="I5" s="1">
        <v>41617</v>
      </c>
      <c r="J5" s="1">
        <v>43858</v>
      </c>
      <c r="K5" t="str">
        <f t="shared" si="0"/>
        <v>CBH20</v>
      </c>
      <c r="M5" s="2">
        <f>YEAR(J5)*100*100+MONTH(J5)*100+DAY(J5)</f>
        <v>20200128</v>
      </c>
      <c r="N5" t="str">
        <f t="shared" si="1"/>
        <v>Mar</v>
      </c>
      <c r="O5" t="s">
        <v>12</v>
      </c>
    </row>
    <row r="6" spans="1:15" x14ac:dyDescent="0.2">
      <c r="A6" t="str">
        <f>"Apr20"</f>
        <v>Apr20</v>
      </c>
      <c r="I6" s="1">
        <v>41789</v>
      </c>
      <c r="J6" s="1">
        <v>43886</v>
      </c>
      <c r="K6" t="str">
        <f t="shared" si="0"/>
        <v>CBJ20</v>
      </c>
      <c r="M6" s="2">
        <f>YEAR(J6)*100*100+MONTH(J6)*100+DAY(J6)</f>
        <v>20200225</v>
      </c>
      <c r="N6" t="str">
        <f t="shared" si="1"/>
        <v>Apr</v>
      </c>
      <c r="O6" t="s">
        <v>13</v>
      </c>
    </row>
    <row r="7" spans="1:15" x14ac:dyDescent="0.2">
      <c r="A7" t="str">
        <f>"May20"</f>
        <v>May20</v>
      </c>
      <c r="I7" s="1">
        <v>41789</v>
      </c>
      <c r="J7" s="1">
        <v>43916</v>
      </c>
      <c r="K7" t="str">
        <f t="shared" si="0"/>
        <v>CBK20</v>
      </c>
      <c r="M7" s="2">
        <f>YEAR(J7)*100*100+MONTH(J7)*100+DAY(J7)</f>
        <v>20200326</v>
      </c>
      <c r="N7" t="str">
        <f t="shared" si="1"/>
        <v>May</v>
      </c>
      <c r="O7" t="s">
        <v>14</v>
      </c>
    </row>
    <row r="8" spans="1:15" x14ac:dyDescent="0.2">
      <c r="A8" t="str">
        <f>"Jun20"</f>
        <v>Jun20</v>
      </c>
      <c r="I8" s="1">
        <v>41789</v>
      </c>
      <c r="J8" s="1">
        <v>43948</v>
      </c>
      <c r="K8" t="str">
        <f t="shared" si="0"/>
        <v>CBM20</v>
      </c>
      <c r="M8" s="2">
        <f>YEAR(J8)*100*100+MONTH(J8)*100+DAY(J8)</f>
        <v>20200427</v>
      </c>
      <c r="N8" t="str">
        <f t="shared" si="1"/>
        <v>Jun</v>
      </c>
      <c r="O8" t="s">
        <v>15</v>
      </c>
    </row>
    <row r="9" spans="1:15" x14ac:dyDescent="0.2">
      <c r="A9" t="str">
        <f>"Jul20"</f>
        <v>Jul20</v>
      </c>
      <c r="I9" s="1">
        <v>41789</v>
      </c>
      <c r="J9" s="1">
        <v>43977</v>
      </c>
      <c r="K9" t="str">
        <f t="shared" si="0"/>
        <v>CBN20</v>
      </c>
      <c r="M9" s="2">
        <f>YEAR(J9)*100*100+MONTH(J9)*100+DAY(J9)</f>
        <v>20200526</v>
      </c>
      <c r="N9" t="str">
        <f t="shared" si="1"/>
        <v>Jul</v>
      </c>
      <c r="O9" t="s">
        <v>16</v>
      </c>
    </row>
    <row r="10" spans="1:15" x14ac:dyDescent="0.2">
      <c r="A10" t="str">
        <f>"Aug20"</f>
        <v>Aug20</v>
      </c>
      <c r="I10" s="1">
        <v>41789</v>
      </c>
      <c r="J10" s="1">
        <v>44007</v>
      </c>
      <c r="K10" t="str">
        <f t="shared" si="0"/>
        <v>CBQ20</v>
      </c>
      <c r="M10" s="2">
        <f>YEAR(J10)*100*100+MONTH(J10)*100+DAY(J10)</f>
        <v>20200625</v>
      </c>
      <c r="N10" t="str">
        <f t="shared" si="1"/>
        <v>Aug</v>
      </c>
      <c r="O10" t="s">
        <v>17</v>
      </c>
    </row>
    <row r="11" spans="1:15" x14ac:dyDescent="0.2">
      <c r="A11" t="str">
        <f>"Sep20"</f>
        <v>Sep20</v>
      </c>
      <c r="I11" s="1">
        <v>41789</v>
      </c>
      <c r="J11" s="1">
        <v>44040</v>
      </c>
      <c r="K11" t="str">
        <f t="shared" si="0"/>
        <v>CBU20</v>
      </c>
      <c r="M11" s="2">
        <f>YEAR(J11)*100*100+MONTH(J11)*100+DAY(J11)</f>
        <v>20200728</v>
      </c>
      <c r="N11" t="str">
        <f t="shared" si="1"/>
        <v>Sep</v>
      </c>
      <c r="O11" t="s">
        <v>18</v>
      </c>
    </row>
    <row r="12" spans="1:15" x14ac:dyDescent="0.2">
      <c r="A12" t="str">
        <f>"Oct20"</f>
        <v>Oct20</v>
      </c>
      <c r="I12" s="1">
        <v>41789</v>
      </c>
      <c r="J12" s="1">
        <v>44068</v>
      </c>
      <c r="K12" t="str">
        <f t="shared" si="0"/>
        <v>CBV20</v>
      </c>
      <c r="M12" s="2">
        <f>YEAR(J12)*100*100+MONTH(J12)*100+DAY(J12)</f>
        <v>20200825</v>
      </c>
      <c r="N12" t="str">
        <f t="shared" si="1"/>
        <v>Oct</v>
      </c>
      <c r="O12" t="s">
        <v>19</v>
      </c>
    </row>
    <row r="13" spans="1:15" x14ac:dyDescent="0.2">
      <c r="A13" t="str">
        <f>"Nov20"</f>
        <v>Nov20</v>
      </c>
      <c r="I13" s="1">
        <v>41789</v>
      </c>
      <c r="J13" s="1">
        <v>44099</v>
      </c>
      <c r="K13" t="str">
        <f t="shared" si="0"/>
        <v>CBX20</v>
      </c>
      <c r="M13" s="2">
        <f>YEAR(J13)*100*100+MONTH(J13)*100+DAY(J13)</f>
        <v>20200925</v>
      </c>
      <c r="N13" t="str">
        <f t="shared" si="1"/>
        <v>Nov</v>
      </c>
      <c r="O13" t="s">
        <v>20</v>
      </c>
    </row>
    <row r="14" spans="1:15" x14ac:dyDescent="0.2">
      <c r="A14" t="str">
        <f>"Dec20"</f>
        <v>Dec20</v>
      </c>
      <c r="I14" s="1">
        <v>41789</v>
      </c>
      <c r="J14" s="1">
        <v>44131</v>
      </c>
      <c r="K14" t="str">
        <f t="shared" si="0"/>
        <v>CBZ20</v>
      </c>
      <c r="M14" s="2">
        <f>YEAR(J14)*100*100+MONTH(J14)*100+DAY(J14)</f>
        <v>20201027</v>
      </c>
      <c r="N14" t="str">
        <f t="shared" si="1"/>
        <v>Dec</v>
      </c>
      <c r="O14" t="s">
        <v>21</v>
      </c>
    </row>
    <row r="15" spans="1:15" x14ac:dyDescent="0.2">
      <c r="A15" t="str">
        <f>"Jan21"</f>
        <v>Jan21</v>
      </c>
      <c r="I15" s="1">
        <v>41789</v>
      </c>
      <c r="J15" s="1">
        <v>44160</v>
      </c>
      <c r="K15" t="str">
        <f t="shared" si="0"/>
        <v>CBF21</v>
      </c>
      <c r="M15" s="2">
        <f>YEAR(J15)*100*100+MONTH(J15)*100+DAY(J15)</f>
        <v>20201125</v>
      </c>
    </row>
    <row r="16" spans="1:15" x14ac:dyDescent="0.2">
      <c r="A16" t="str">
        <f>"Feb21"</f>
        <v>Feb21</v>
      </c>
      <c r="I16" s="1">
        <v>41789</v>
      </c>
      <c r="J16" s="1">
        <v>44188</v>
      </c>
      <c r="K16" t="str">
        <f t="shared" si="0"/>
        <v>CBG21</v>
      </c>
      <c r="M16" s="2">
        <f>YEAR(J16)*100*100+MONTH(J16)*100+DAY(J16)</f>
        <v>20201223</v>
      </c>
    </row>
    <row r="17" spans="1:13" x14ac:dyDescent="0.2">
      <c r="A17" t="str">
        <f>"Mar21"</f>
        <v>Mar21</v>
      </c>
      <c r="I17" s="1">
        <v>41789</v>
      </c>
      <c r="J17" s="1">
        <v>44222</v>
      </c>
      <c r="K17" t="str">
        <f t="shared" si="0"/>
        <v>CBH21</v>
      </c>
      <c r="M17" s="2">
        <f>YEAR(J17)*100*100+MONTH(J17)*100+DAY(J17)</f>
        <v>20210126</v>
      </c>
    </row>
    <row r="18" spans="1:13" x14ac:dyDescent="0.2">
      <c r="A18" t="str">
        <f>"Apr21"</f>
        <v>Apr21</v>
      </c>
      <c r="I18" s="1">
        <v>41789</v>
      </c>
      <c r="J18" s="1">
        <v>44250</v>
      </c>
      <c r="K18" t="str">
        <f t="shared" si="0"/>
        <v>CBJ21</v>
      </c>
      <c r="M18" s="2">
        <f>YEAR(J18)*100*100+MONTH(J18)*100+DAY(J18)</f>
        <v>20210223</v>
      </c>
    </row>
    <row r="19" spans="1:13" x14ac:dyDescent="0.2">
      <c r="A19" t="str">
        <f>"May21"</f>
        <v>May21</v>
      </c>
      <c r="I19" s="1">
        <v>41789</v>
      </c>
      <c r="J19" s="1">
        <v>44281</v>
      </c>
      <c r="K19" t="str">
        <f t="shared" si="0"/>
        <v>CBK21</v>
      </c>
      <c r="M19" s="2">
        <f>YEAR(J19)*100*100+MONTH(J19)*100+DAY(J19)</f>
        <v>20210326</v>
      </c>
    </row>
    <row r="20" spans="1:13" x14ac:dyDescent="0.2">
      <c r="A20" t="str">
        <f>"Jun21"</f>
        <v>Jun21</v>
      </c>
      <c r="I20" s="1">
        <v>41789</v>
      </c>
      <c r="J20" s="1">
        <v>44313</v>
      </c>
      <c r="K20" t="str">
        <f t="shared" si="0"/>
        <v>CBM21</v>
      </c>
      <c r="M20" s="2">
        <f>YEAR(J20)*100*100+MONTH(J20)*100+DAY(J20)</f>
        <v>20210427</v>
      </c>
    </row>
    <row r="21" spans="1:13" x14ac:dyDescent="0.2">
      <c r="A21" t="str">
        <f>"Jul21"</f>
        <v>Jul21</v>
      </c>
      <c r="I21" s="1">
        <v>41789</v>
      </c>
      <c r="J21" s="1">
        <v>44341</v>
      </c>
      <c r="K21" t="str">
        <f t="shared" si="0"/>
        <v>CBN21</v>
      </c>
      <c r="M21" s="2">
        <f>YEAR(J21)*100*100+MONTH(J21)*100+DAY(J21)</f>
        <v>20210525</v>
      </c>
    </row>
    <row r="22" spans="1:13" x14ac:dyDescent="0.2">
      <c r="A22" t="str">
        <f>"Aug21"</f>
        <v>Aug21</v>
      </c>
      <c r="I22" s="1">
        <v>41789</v>
      </c>
      <c r="J22" s="1">
        <v>44372</v>
      </c>
      <c r="K22" t="str">
        <f t="shared" si="0"/>
        <v>CBQ21</v>
      </c>
      <c r="M22" s="2">
        <f>YEAR(J22)*100*100+MONTH(J22)*100+DAY(J22)</f>
        <v>20210625</v>
      </c>
    </row>
    <row r="23" spans="1:13" x14ac:dyDescent="0.2">
      <c r="A23" t="str">
        <f>"Sep21"</f>
        <v>Sep21</v>
      </c>
      <c r="I23" s="1">
        <v>41789</v>
      </c>
      <c r="J23" s="1">
        <v>44404</v>
      </c>
      <c r="K23" t="str">
        <f t="shared" si="0"/>
        <v>CBU21</v>
      </c>
      <c r="M23" s="2">
        <f>YEAR(J23)*100*100+MONTH(J23)*100+DAY(J23)</f>
        <v>20210727</v>
      </c>
    </row>
    <row r="24" spans="1:13" x14ac:dyDescent="0.2">
      <c r="A24" t="str">
        <f>"Oct21"</f>
        <v>Oct21</v>
      </c>
      <c r="I24" s="1">
        <v>41789</v>
      </c>
      <c r="J24" s="1">
        <v>44433</v>
      </c>
      <c r="K24" t="str">
        <f t="shared" si="0"/>
        <v>CBV21</v>
      </c>
      <c r="M24" s="2">
        <f>YEAR(J24)*100*100+MONTH(J24)*100+DAY(J24)</f>
        <v>20210825</v>
      </c>
    </row>
    <row r="25" spans="1:13" x14ac:dyDescent="0.2">
      <c r="A25" t="str">
        <f>"Nov21"</f>
        <v>Nov21</v>
      </c>
      <c r="I25" s="1">
        <v>41789</v>
      </c>
      <c r="J25" s="1">
        <v>44466</v>
      </c>
      <c r="K25" t="str">
        <f t="shared" si="0"/>
        <v>CBX21</v>
      </c>
      <c r="M25" s="2">
        <f>YEAR(J25)*100*100+MONTH(J25)*100+DAY(J25)</f>
        <v>20210927</v>
      </c>
    </row>
    <row r="26" spans="1:13" x14ac:dyDescent="0.2">
      <c r="A26" t="str">
        <f>"Dec21"</f>
        <v>Dec21</v>
      </c>
      <c r="I26" s="1">
        <v>41789</v>
      </c>
      <c r="J26" s="1">
        <v>44495</v>
      </c>
      <c r="K26" t="str">
        <f t="shared" si="0"/>
        <v>CBZ21</v>
      </c>
      <c r="M26" s="2">
        <f>YEAR(J26)*100*100+MONTH(J26)*100+DAY(J26)</f>
        <v>20211026</v>
      </c>
    </row>
    <row r="27" spans="1:13" x14ac:dyDescent="0.2">
      <c r="A27" t="str">
        <f>"Jan22"</f>
        <v>Jan22</v>
      </c>
      <c r="I27" s="1">
        <v>42044</v>
      </c>
      <c r="J27" s="1">
        <v>44525</v>
      </c>
      <c r="K27" t="str">
        <f t="shared" si="0"/>
        <v>CBF22</v>
      </c>
      <c r="M27" s="2">
        <f>YEAR(J27)*100*100+MONTH(J27)*100+DAY(J27)</f>
        <v>20211125</v>
      </c>
    </row>
    <row r="28" spans="1:13" x14ac:dyDescent="0.2">
      <c r="A28" t="str">
        <f>"Feb22"</f>
        <v>Feb22</v>
      </c>
      <c r="I28" s="1">
        <v>42044</v>
      </c>
      <c r="J28" s="1">
        <v>44553</v>
      </c>
      <c r="K28" t="str">
        <f t="shared" si="0"/>
        <v>CBG22</v>
      </c>
      <c r="M28" s="2">
        <f>YEAR(J28)*100*100+MONTH(J28)*100+DAY(J28)</f>
        <v>20211223</v>
      </c>
    </row>
    <row r="29" spans="1:13" x14ac:dyDescent="0.2">
      <c r="A29" t="str">
        <f>"Mar22"</f>
        <v>Mar22</v>
      </c>
      <c r="I29" s="1">
        <v>42044</v>
      </c>
      <c r="J29" s="1">
        <v>44587</v>
      </c>
      <c r="K29" t="str">
        <f t="shared" si="0"/>
        <v>CBH22</v>
      </c>
      <c r="M29" s="2">
        <f>YEAR(J29)*100*100+MONTH(J29)*100+DAY(J29)</f>
        <v>20220126</v>
      </c>
    </row>
    <row r="30" spans="1:13" x14ac:dyDescent="0.2">
      <c r="A30" t="str">
        <f>"Apr22"</f>
        <v>Apr22</v>
      </c>
      <c r="I30" s="1">
        <v>42044</v>
      </c>
      <c r="J30" s="1">
        <v>44615</v>
      </c>
      <c r="K30" t="str">
        <f t="shared" si="0"/>
        <v>CBJ22</v>
      </c>
      <c r="M30" s="2">
        <f>YEAR(J30)*100*100+MONTH(J30)*100+DAY(J30)</f>
        <v>20220223</v>
      </c>
    </row>
    <row r="31" spans="1:13" x14ac:dyDescent="0.2">
      <c r="A31" t="str">
        <f>"May22"</f>
        <v>May22</v>
      </c>
      <c r="I31" s="1">
        <v>42044</v>
      </c>
      <c r="J31" s="1">
        <v>44648</v>
      </c>
      <c r="K31" t="str">
        <f t="shared" si="0"/>
        <v>CBK22</v>
      </c>
      <c r="M31" s="2">
        <f>YEAR(J31)*100*100+MONTH(J31)*100+DAY(J31)</f>
        <v>20220328</v>
      </c>
    </row>
    <row r="32" spans="1:13" x14ac:dyDescent="0.2">
      <c r="A32" t="str">
        <f>"Jun22"</f>
        <v>Jun22</v>
      </c>
      <c r="I32" s="1">
        <v>42044</v>
      </c>
      <c r="J32" s="1">
        <v>44677</v>
      </c>
      <c r="K32" t="str">
        <f t="shared" si="0"/>
        <v>CBM22</v>
      </c>
      <c r="M32" s="2">
        <f>YEAR(J32)*100*100+MONTH(J32)*100+DAY(J32)</f>
        <v>20220426</v>
      </c>
    </row>
    <row r="33" spans="1:13" x14ac:dyDescent="0.2">
      <c r="A33" t="str">
        <f>"Jul22"</f>
        <v>Jul22</v>
      </c>
      <c r="I33" s="1">
        <v>42044</v>
      </c>
      <c r="J33" s="1">
        <v>44706</v>
      </c>
      <c r="K33" t="str">
        <f t="shared" si="0"/>
        <v>CBN22</v>
      </c>
      <c r="M33" s="2">
        <f>YEAR(J33)*100*100+MONTH(J33)*100+DAY(J33)</f>
        <v>20220525</v>
      </c>
    </row>
    <row r="34" spans="1:13" x14ac:dyDescent="0.2">
      <c r="A34" t="str">
        <f>"Aug22"</f>
        <v>Aug22</v>
      </c>
      <c r="I34" s="1">
        <v>42044</v>
      </c>
      <c r="J34" s="1">
        <v>44739</v>
      </c>
      <c r="K34" t="str">
        <f t="shared" si="0"/>
        <v>CBQ22</v>
      </c>
      <c r="M34" s="2">
        <f>YEAR(J34)*100*100+MONTH(J34)*100+DAY(J34)</f>
        <v>20220627</v>
      </c>
    </row>
    <row r="35" spans="1:13" x14ac:dyDescent="0.2">
      <c r="A35" t="str">
        <f>"Sep22"</f>
        <v>Sep22</v>
      </c>
      <c r="I35" s="1">
        <v>42044</v>
      </c>
      <c r="J35" s="1">
        <v>44768</v>
      </c>
      <c r="K35" t="str">
        <f t="shared" si="0"/>
        <v>CBU22</v>
      </c>
      <c r="M35" s="2">
        <f>YEAR(J35)*100*100+MONTH(J35)*100+DAY(J35)</f>
        <v>20220726</v>
      </c>
    </row>
    <row r="36" spans="1:13" x14ac:dyDescent="0.2">
      <c r="A36" t="str">
        <f>"Oct22"</f>
        <v>Oct22</v>
      </c>
      <c r="I36" s="1">
        <v>42044</v>
      </c>
      <c r="J36" s="1">
        <v>44798</v>
      </c>
      <c r="K36" t="str">
        <f t="shared" si="0"/>
        <v>CBV22</v>
      </c>
      <c r="M36" s="2">
        <f>YEAR(J36)*100*100+MONTH(J36)*100+DAY(J36)</f>
        <v>20220825</v>
      </c>
    </row>
    <row r="37" spans="1:13" x14ac:dyDescent="0.2">
      <c r="A37" t="str">
        <f>"Nov22"</f>
        <v>Nov22</v>
      </c>
      <c r="I37" s="1">
        <v>42044</v>
      </c>
      <c r="J37" s="1">
        <v>44831</v>
      </c>
      <c r="K37" t="str">
        <f t="shared" si="0"/>
        <v>CBX22</v>
      </c>
      <c r="M37" s="2">
        <f>YEAR(J37)*100*100+MONTH(J37)*100+DAY(J37)</f>
        <v>20220927</v>
      </c>
    </row>
    <row r="38" spans="1:13" x14ac:dyDescent="0.2">
      <c r="A38" t="str">
        <f>"Dec22"</f>
        <v>Dec22</v>
      </c>
      <c r="I38" s="1">
        <v>42044</v>
      </c>
      <c r="J38" s="1">
        <v>44860</v>
      </c>
      <c r="K38" t="str">
        <f t="shared" si="0"/>
        <v>CBZ22</v>
      </c>
      <c r="M38" s="2">
        <f>YEAR(J38)*100*100+MONTH(J38)*100+DAY(J38)</f>
        <v>20221026</v>
      </c>
    </row>
    <row r="39" spans="1:13" x14ac:dyDescent="0.2">
      <c r="A39" t="str">
        <f>"Jan23"</f>
        <v>Jan23</v>
      </c>
      <c r="I39" s="1">
        <v>42331</v>
      </c>
      <c r="J39" s="1">
        <v>44890</v>
      </c>
      <c r="K39" t="str">
        <f t="shared" si="0"/>
        <v>CBF23</v>
      </c>
      <c r="M39" s="2">
        <f>YEAR(J39)*100*100+MONTH(J39)*100+DAY(J39)</f>
        <v>20221125</v>
      </c>
    </row>
    <row r="40" spans="1:13" x14ac:dyDescent="0.2">
      <c r="A40" t="str">
        <f>"Feb23"</f>
        <v>Feb23</v>
      </c>
      <c r="I40" s="1">
        <v>42331</v>
      </c>
      <c r="J40" s="1">
        <v>44917</v>
      </c>
      <c r="K40" t="str">
        <f t="shared" si="0"/>
        <v>CBG23</v>
      </c>
      <c r="M40" s="2">
        <f>YEAR(J40)*100*100+MONTH(J40)*100+DAY(J40)</f>
        <v>20221222</v>
      </c>
    </row>
    <row r="41" spans="1:13" x14ac:dyDescent="0.2">
      <c r="A41" t="str">
        <f>"Mar23"</f>
        <v>Mar23</v>
      </c>
      <c r="I41" s="1">
        <v>42331</v>
      </c>
      <c r="J41" s="1">
        <v>44952</v>
      </c>
      <c r="K41" t="str">
        <f t="shared" si="0"/>
        <v>CBH23</v>
      </c>
      <c r="M41" s="2">
        <f>YEAR(J41)*100*100+MONTH(J41)*100+DAY(J41)</f>
        <v>20230126</v>
      </c>
    </row>
    <row r="42" spans="1:13" x14ac:dyDescent="0.2">
      <c r="A42" t="str">
        <f>"Apr23"</f>
        <v>Apr23</v>
      </c>
      <c r="I42" s="1">
        <v>42675</v>
      </c>
      <c r="J42" s="1">
        <v>44980</v>
      </c>
      <c r="K42" t="str">
        <f t="shared" si="0"/>
        <v>CBJ23</v>
      </c>
      <c r="M42" s="2">
        <f>YEAR(J42)*100*100+MONTH(J42)*100+DAY(J42)</f>
        <v>20230223</v>
      </c>
    </row>
    <row r="43" spans="1:13" x14ac:dyDescent="0.2">
      <c r="A43" t="str">
        <f>"May23"</f>
        <v>May23</v>
      </c>
      <c r="I43" s="1">
        <v>42675</v>
      </c>
      <c r="J43" s="1">
        <v>45013</v>
      </c>
      <c r="K43" t="str">
        <f t="shared" si="0"/>
        <v>CBK23</v>
      </c>
      <c r="M43" s="2">
        <f>YEAR(J43)*100*100+MONTH(J43)*100+DAY(J43)</f>
        <v>20230328</v>
      </c>
    </row>
    <row r="44" spans="1:13" x14ac:dyDescent="0.2">
      <c r="A44" t="str">
        <f>"Jun23"</f>
        <v>Jun23</v>
      </c>
      <c r="I44" s="1">
        <v>42675</v>
      </c>
      <c r="J44" s="1">
        <v>45041</v>
      </c>
      <c r="K44" t="str">
        <f t="shared" si="0"/>
        <v>CBM23</v>
      </c>
      <c r="M44" s="2">
        <f>YEAR(J44)*100*100+MONTH(J44)*100+DAY(J44)</f>
        <v>20230425</v>
      </c>
    </row>
    <row r="45" spans="1:13" x14ac:dyDescent="0.2">
      <c r="A45" t="str">
        <f>"Jul23"</f>
        <v>Jul23</v>
      </c>
      <c r="I45" s="1">
        <v>42675</v>
      </c>
      <c r="J45" s="1">
        <v>45071</v>
      </c>
      <c r="K45" t="str">
        <f t="shared" si="0"/>
        <v>CBN23</v>
      </c>
      <c r="M45" s="2">
        <f>YEAR(J45)*100*100+MONTH(J45)*100+DAY(J45)</f>
        <v>20230525</v>
      </c>
    </row>
    <row r="46" spans="1:13" x14ac:dyDescent="0.2">
      <c r="A46" t="str">
        <f>"Aug23"</f>
        <v>Aug23</v>
      </c>
      <c r="I46" s="1">
        <v>42675</v>
      </c>
      <c r="J46" s="1">
        <v>45104</v>
      </c>
      <c r="K46" t="str">
        <f t="shared" si="0"/>
        <v>CBQ23</v>
      </c>
      <c r="M46" s="2">
        <f>YEAR(J46)*100*100+MONTH(J46)*100+DAY(J46)</f>
        <v>20230627</v>
      </c>
    </row>
    <row r="47" spans="1:13" x14ac:dyDescent="0.2">
      <c r="A47" t="str">
        <f>"Sep23"</f>
        <v>Sep23</v>
      </c>
      <c r="I47" s="1">
        <v>42675</v>
      </c>
      <c r="J47" s="1">
        <v>45133</v>
      </c>
      <c r="K47" t="str">
        <f t="shared" si="0"/>
        <v>CBU23</v>
      </c>
      <c r="M47" s="2">
        <f>YEAR(J47)*100*100+MONTH(J47)*100+DAY(J47)</f>
        <v>20230726</v>
      </c>
    </row>
    <row r="48" spans="1:13" x14ac:dyDescent="0.2">
      <c r="A48" t="str">
        <f>"Oct23"</f>
        <v>Oct23</v>
      </c>
      <c r="I48" s="1">
        <v>42675</v>
      </c>
      <c r="J48" s="1">
        <v>45163</v>
      </c>
      <c r="K48" t="str">
        <f t="shared" si="0"/>
        <v>CBV23</v>
      </c>
      <c r="M48" s="2">
        <f>YEAR(J48)*100*100+MONTH(J48)*100+DAY(J48)</f>
        <v>20230825</v>
      </c>
    </row>
    <row r="49" spans="1:13" x14ac:dyDescent="0.2">
      <c r="A49" t="str">
        <f>"Nov23"</f>
        <v>Nov23</v>
      </c>
      <c r="I49" s="1">
        <v>42675</v>
      </c>
      <c r="J49" s="1">
        <v>45195</v>
      </c>
      <c r="K49" t="str">
        <f t="shared" si="0"/>
        <v>CBX23</v>
      </c>
      <c r="M49" s="2">
        <f>YEAR(J49)*100*100+MONTH(J49)*100+DAY(J49)</f>
        <v>20230926</v>
      </c>
    </row>
    <row r="50" spans="1:13" x14ac:dyDescent="0.2">
      <c r="A50" t="str">
        <f>"Dec23"</f>
        <v>Dec23</v>
      </c>
      <c r="I50" s="1">
        <v>42675</v>
      </c>
      <c r="J50" s="1">
        <v>45225</v>
      </c>
      <c r="K50" t="str">
        <f t="shared" si="0"/>
        <v>CBZ23</v>
      </c>
      <c r="M50" s="2">
        <f>YEAR(J50)*100*100+MONTH(J50)*100+DAY(J50)</f>
        <v>20231026</v>
      </c>
    </row>
    <row r="51" spans="1:13" x14ac:dyDescent="0.2">
      <c r="A51" t="str">
        <f>"Jan24"</f>
        <v>Jan24</v>
      </c>
      <c r="I51" s="1">
        <v>42675</v>
      </c>
      <c r="J51" s="1">
        <v>45257</v>
      </c>
      <c r="K51" t="str">
        <f t="shared" si="0"/>
        <v>CBF24</v>
      </c>
      <c r="M51" s="2">
        <f>YEAR(J51)*100*100+MONTH(J51)*100+DAY(J51)</f>
        <v>20231127</v>
      </c>
    </row>
    <row r="52" spans="1:13" x14ac:dyDescent="0.2">
      <c r="A52" t="str">
        <f>"Feb24"</f>
        <v>Feb24</v>
      </c>
      <c r="I52" s="1">
        <v>42675</v>
      </c>
      <c r="J52" s="1">
        <v>45281</v>
      </c>
      <c r="K52" t="str">
        <f t="shared" si="0"/>
        <v>CBG24</v>
      </c>
      <c r="M52" s="2">
        <f>YEAR(J52)*100*100+MONTH(J52)*100+DAY(J52)</f>
        <v>20231221</v>
      </c>
    </row>
    <row r="53" spans="1:13" x14ac:dyDescent="0.2">
      <c r="A53" t="str">
        <f>"Mar24"</f>
        <v>Mar24</v>
      </c>
      <c r="I53" s="1">
        <v>42675</v>
      </c>
      <c r="J53" s="1">
        <v>45317</v>
      </c>
      <c r="K53" t="str">
        <f t="shared" si="0"/>
        <v>CBH24</v>
      </c>
      <c r="M53" s="2">
        <f>YEAR(J53)*100*100+MONTH(J53)*100+DAY(J53)</f>
        <v>20240126</v>
      </c>
    </row>
    <row r="54" spans="1:13" x14ac:dyDescent="0.2">
      <c r="A54" t="str">
        <f>"Apr24"</f>
        <v>Apr24</v>
      </c>
      <c r="I54" s="1">
        <v>43040</v>
      </c>
      <c r="J54" s="1">
        <v>45348</v>
      </c>
      <c r="K54" t="str">
        <f t="shared" si="0"/>
        <v>CBJ24</v>
      </c>
      <c r="M54" s="2">
        <f>YEAR(J54)*100*100+MONTH(J54)*100+DAY(J54)</f>
        <v>20240226</v>
      </c>
    </row>
    <row r="55" spans="1:13" x14ac:dyDescent="0.2">
      <c r="A55" t="str">
        <f>"May24"</f>
        <v>May24</v>
      </c>
      <c r="I55" s="1">
        <v>43040</v>
      </c>
      <c r="J55" s="1">
        <v>45376</v>
      </c>
      <c r="K55" t="str">
        <f t="shared" si="0"/>
        <v>CBK24</v>
      </c>
      <c r="M55" s="2">
        <f>YEAR(J55)*100*100+MONTH(J55)*100+DAY(J55)</f>
        <v>20240325</v>
      </c>
    </row>
    <row r="56" spans="1:13" x14ac:dyDescent="0.2">
      <c r="A56" t="str">
        <f>"Jun24"</f>
        <v>Jun24</v>
      </c>
      <c r="I56" s="1">
        <v>43040</v>
      </c>
      <c r="J56" s="1">
        <v>45407</v>
      </c>
      <c r="K56" t="str">
        <f t="shared" si="0"/>
        <v>CBM24</v>
      </c>
      <c r="M56" s="2">
        <f>YEAR(J56)*100*100+MONTH(J56)*100+DAY(J56)</f>
        <v>20240425</v>
      </c>
    </row>
    <row r="57" spans="1:13" x14ac:dyDescent="0.2">
      <c r="A57" t="str">
        <f>"Jul24"</f>
        <v>Jul24</v>
      </c>
      <c r="I57" s="1">
        <v>43040</v>
      </c>
      <c r="J57" s="1">
        <v>45440</v>
      </c>
      <c r="K57" t="str">
        <f t="shared" si="0"/>
        <v>CBN24</v>
      </c>
      <c r="M57" s="2">
        <f>YEAR(J57)*100*100+MONTH(J57)*100+DAY(J57)</f>
        <v>20240528</v>
      </c>
    </row>
    <row r="58" spans="1:13" x14ac:dyDescent="0.2">
      <c r="A58" t="str">
        <f>"Aug24"</f>
        <v>Aug24</v>
      </c>
      <c r="I58" s="1">
        <v>43040</v>
      </c>
      <c r="J58" s="1">
        <v>45468</v>
      </c>
      <c r="K58" t="str">
        <f t="shared" si="0"/>
        <v>CBQ24</v>
      </c>
      <c r="M58" s="2">
        <f>YEAR(J58)*100*100+MONTH(J58)*100+DAY(J58)</f>
        <v>20240625</v>
      </c>
    </row>
    <row r="59" spans="1:13" x14ac:dyDescent="0.2">
      <c r="A59" t="str">
        <f>"Sep24"</f>
        <v>Sep24</v>
      </c>
      <c r="I59" s="1">
        <v>43040</v>
      </c>
      <c r="J59" s="1">
        <v>45499</v>
      </c>
      <c r="K59" t="str">
        <f t="shared" si="0"/>
        <v>CBU24</v>
      </c>
      <c r="M59" s="2">
        <f>YEAR(J59)*100*100+MONTH(J59)*100+DAY(J59)</f>
        <v>20240726</v>
      </c>
    </row>
    <row r="60" spans="1:13" x14ac:dyDescent="0.2">
      <c r="A60" t="str">
        <f>"Oct24"</f>
        <v>Oct24</v>
      </c>
      <c r="I60" s="1">
        <v>43040</v>
      </c>
      <c r="J60" s="1">
        <v>45531</v>
      </c>
      <c r="K60" t="str">
        <f t="shared" si="0"/>
        <v>CBV24</v>
      </c>
      <c r="M60" s="2">
        <f>YEAR(J60)*100*100+MONTH(J60)*100+DAY(J60)</f>
        <v>20240827</v>
      </c>
    </row>
    <row r="61" spans="1:13" x14ac:dyDescent="0.2">
      <c r="A61" t="str">
        <f>"Nov24"</f>
        <v>Nov24</v>
      </c>
      <c r="I61" s="1">
        <v>43040</v>
      </c>
      <c r="J61" s="1">
        <v>45560</v>
      </c>
      <c r="K61" t="str">
        <f t="shared" si="0"/>
        <v>CBX24</v>
      </c>
      <c r="M61" s="2">
        <f>YEAR(J61)*100*100+MONTH(J61)*100+DAY(J61)</f>
        <v>20240925</v>
      </c>
    </row>
    <row r="62" spans="1:13" x14ac:dyDescent="0.2">
      <c r="A62" t="str">
        <f>"Dec24"</f>
        <v>Dec24</v>
      </c>
      <c r="I62" s="1">
        <v>43040</v>
      </c>
      <c r="J62" s="1">
        <v>45593</v>
      </c>
      <c r="K62" t="str">
        <f t="shared" si="0"/>
        <v>CBZ24</v>
      </c>
      <c r="M62" s="2">
        <f>YEAR(J62)*100*100+MONTH(J62)*100+DAY(J62)</f>
        <v>20241028</v>
      </c>
    </row>
    <row r="63" spans="1:13" x14ac:dyDescent="0.2">
      <c r="A63" t="str">
        <f>"Jan25"</f>
        <v>Jan25</v>
      </c>
      <c r="I63" s="1">
        <v>43040</v>
      </c>
      <c r="J63" s="1">
        <v>45622</v>
      </c>
      <c r="K63" t="str">
        <f t="shared" si="0"/>
        <v>CBF25</v>
      </c>
      <c r="M63" s="2">
        <f>YEAR(J63)*100*100+MONTH(J63)*100+DAY(J63)</f>
        <v>20241126</v>
      </c>
    </row>
    <row r="64" spans="1:13" x14ac:dyDescent="0.2">
      <c r="A64" t="str">
        <f>"Feb25"</f>
        <v>Feb25</v>
      </c>
      <c r="I64" s="1">
        <v>43040</v>
      </c>
      <c r="J64" s="1">
        <v>45649</v>
      </c>
      <c r="K64" t="str">
        <f t="shared" si="0"/>
        <v>CBG25</v>
      </c>
      <c r="M64" s="2">
        <f>YEAR(J64)*100*100+MONTH(J64)*100+DAY(J64)</f>
        <v>20241223</v>
      </c>
    </row>
    <row r="65" spans="1:13" x14ac:dyDescent="0.2">
      <c r="A65" t="str">
        <f>"Mar25"</f>
        <v>Mar25</v>
      </c>
      <c r="I65" s="1">
        <v>43040</v>
      </c>
      <c r="J65" s="1">
        <v>45685</v>
      </c>
      <c r="K65" t="str">
        <f t="shared" si="0"/>
        <v>CBH25</v>
      </c>
      <c r="M65" s="2">
        <f>YEAR(J65)*100*100+MONTH(J65)*100+DAY(J65)</f>
        <v>20250128</v>
      </c>
    </row>
    <row r="66" spans="1:13" x14ac:dyDescent="0.2">
      <c r="A66" t="str">
        <f>"Apr25"</f>
        <v>Apr25</v>
      </c>
      <c r="I66" s="1">
        <v>43405</v>
      </c>
      <c r="J66" s="1">
        <v>45713</v>
      </c>
      <c r="K66" t="str">
        <f t="shared" si="0"/>
        <v>CBJ25</v>
      </c>
      <c r="M66" s="2">
        <f>YEAR(J66)*100*100+MONTH(J66)*100+DAY(J66)</f>
        <v>20250225</v>
      </c>
    </row>
    <row r="67" spans="1:13" x14ac:dyDescent="0.2">
      <c r="A67" t="str">
        <f>"May25"</f>
        <v>May25</v>
      </c>
      <c r="I67" s="1">
        <v>43405</v>
      </c>
      <c r="J67" s="1">
        <v>45742</v>
      </c>
      <c r="K67" t="str">
        <f t="shared" ref="K67:K89" si="2">"CB"&amp;VLOOKUP(LEFT(A67,3),N$3:O$14,2,0)&amp;RIGHT(A67,2)</f>
        <v>CBK25</v>
      </c>
      <c r="M67" s="2">
        <f>YEAR(J67)*100*100+MONTH(J67)*100+DAY(J67)</f>
        <v>20250326</v>
      </c>
    </row>
    <row r="68" spans="1:13" x14ac:dyDescent="0.2">
      <c r="A68" t="str">
        <f>"Jun25"</f>
        <v>Jun25</v>
      </c>
      <c r="I68" s="1">
        <v>43405</v>
      </c>
      <c r="J68" s="1">
        <v>45772</v>
      </c>
      <c r="K68" t="str">
        <f t="shared" si="2"/>
        <v>CBM25</v>
      </c>
      <c r="M68" s="2">
        <f>YEAR(J68)*100*100+MONTH(J68)*100+DAY(J68)</f>
        <v>20250425</v>
      </c>
    </row>
    <row r="69" spans="1:13" x14ac:dyDescent="0.2">
      <c r="A69" t="str">
        <f>"Jul25"</f>
        <v>Jul25</v>
      </c>
      <c r="I69" s="1">
        <v>43405</v>
      </c>
      <c r="J69" s="1">
        <v>45804</v>
      </c>
      <c r="K69" t="str">
        <f t="shared" si="2"/>
        <v>CBN25</v>
      </c>
      <c r="M69" s="2">
        <f>YEAR(J69)*100*100+MONTH(J69)*100+DAY(J69)</f>
        <v>20250527</v>
      </c>
    </row>
    <row r="70" spans="1:13" x14ac:dyDescent="0.2">
      <c r="A70" t="str">
        <f>"Aug25"</f>
        <v>Aug25</v>
      </c>
      <c r="I70" s="1">
        <v>43405</v>
      </c>
      <c r="J70" s="1">
        <v>45833</v>
      </c>
      <c r="K70" t="str">
        <f t="shared" si="2"/>
        <v>CBQ25</v>
      </c>
      <c r="M70" s="2">
        <f>YEAR(J70)*100*100+MONTH(J70)*100+DAY(J70)</f>
        <v>20250625</v>
      </c>
    </row>
    <row r="71" spans="1:13" x14ac:dyDescent="0.2">
      <c r="A71" t="str">
        <f>"Sep25"</f>
        <v>Sep25</v>
      </c>
      <c r="I71" s="1">
        <v>43405</v>
      </c>
      <c r="J71" s="1">
        <v>45866</v>
      </c>
      <c r="K71" t="str">
        <f t="shared" si="2"/>
        <v>CBU25</v>
      </c>
      <c r="M71" s="2">
        <f>YEAR(J71)*100*100+MONTH(J71)*100+DAY(J71)</f>
        <v>20250728</v>
      </c>
    </row>
    <row r="72" spans="1:13" x14ac:dyDescent="0.2">
      <c r="A72" t="str">
        <f>"Oct25"</f>
        <v>Oct25</v>
      </c>
      <c r="I72" s="1">
        <v>43405</v>
      </c>
      <c r="J72" s="1">
        <v>45895</v>
      </c>
      <c r="K72" t="str">
        <f t="shared" si="2"/>
        <v>CBV25</v>
      </c>
      <c r="M72" s="2">
        <f>YEAR(J72)*100*100+MONTH(J72)*100+DAY(J72)</f>
        <v>20250826</v>
      </c>
    </row>
    <row r="73" spans="1:13" x14ac:dyDescent="0.2">
      <c r="A73" t="str">
        <f>"Nov25"</f>
        <v>Nov25</v>
      </c>
      <c r="I73" s="1">
        <v>43405</v>
      </c>
      <c r="J73" s="1">
        <v>45925</v>
      </c>
      <c r="K73" t="str">
        <f t="shared" si="2"/>
        <v>CBX25</v>
      </c>
      <c r="M73" s="2">
        <f>YEAR(J73)*100*100+MONTH(J73)*100+DAY(J73)</f>
        <v>20250925</v>
      </c>
    </row>
    <row r="74" spans="1:13" x14ac:dyDescent="0.2">
      <c r="A74" t="str">
        <f>"Dec25"</f>
        <v>Dec25</v>
      </c>
      <c r="I74" s="1">
        <v>43405</v>
      </c>
      <c r="J74" s="1">
        <v>45958</v>
      </c>
      <c r="K74" t="str">
        <f t="shared" si="2"/>
        <v>CBZ25</v>
      </c>
      <c r="M74" s="2">
        <f>YEAR(J74)*100*100+MONTH(J74)*100+DAY(J74)</f>
        <v>20251028</v>
      </c>
    </row>
    <row r="75" spans="1:13" x14ac:dyDescent="0.2">
      <c r="A75" t="str">
        <f>"Jan26"</f>
        <v>Jan26</v>
      </c>
      <c r="I75" s="1">
        <v>43405</v>
      </c>
      <c r="J75" s="1">
        <v>45986</v>
      </c>
      <c r="K75" t="str">
        <f t="shared" si="2"/>
        <v>CBF26</v>
      </c>
      <c r="M75" s="2">
        <f>YEAR(J75)*100*100+MONTH(J75)*100+DAY(J75)</f>
        <v>20251125</v>
      </c>
    </row>
    <row r="76" spans="1:13" x14ac:dyDescent="0.2">
      <c r="A76" t="str">
        <f>"Feb26"</f>
        <v>Feb26</v>
      </c>
      <c r="I76" s="1">
        <v>43405</v>
      </c>
      <c r="J76" s="1">
        <v>46014</v>
      </c>
      <c r="K76" t="str">
        <f t="shared" si="2"/>
        <v>CBG26</v>
      </c>
      <c r="M76" s="2">
        <f>YEAR(J76)*100*100+MONTH(J76)*100+DAY(J76)</f>
        <v>20251223</v>
      </c>
    </row>
    <row r="77" spans="1:13" x14ac:dyDescent="0.2">
      <c r="A77" t="str">
        <f>"Mar26"</f>
        <v>Mar26</v>
      </c>
      <c r="I77" s="1">
        <v>43405</v>
      </c>
      <c r="J77" s="1">
        <v>46049</v>
      </c>
      <c r="K77" t="str">
        <f t="shared" si="2"/>
        <v>CBH26</v>
      </c>
      <c r="M77" s="2">
        <f>YEAR(J77)*100*100+MONTH(J77)*100+DAY(J77)</f>
        <v>20260127</v>
      </c>
    </row>
    <row r="78" spans="1:13" x14ac:dyDescent="0.2">
      <c r="A78" t="str">
        <f>"Apr26"</f>
        <v>Apr26</v>
      </c>
      <c r="I78" s="1">
        <v>43571</v>
      </c>
      <c r="J78" s="1">
        <v>46077</v>
      </c>
      <c r="K78" t="str">
        <f t="shared" si="2"/>
        <v>CBJ26</v>
      </c>
      <c r="M78" s="2">
        <f>YEAR(J78)*100*100+MONTH(J78)*100+DAY(J78)</f>
        <v>20260224</v>
      </c>
    </row>
    <row r="79" spans="1:13" x14ac:dyDescent="0.2">
      <c r="A79" t="str">
        <f>"May26"</f>
        <v>May26</v>
      </c>
      <c r="I79" s="1">
        <v>43571</v>
      </c>
      <c r="J79" s="1">
        <v>46107</v>
      </c>
      <c r="K79" t="str">
        <f t="shared" si="2"/>
        <v>CBK26</v>
      </c>
      <c r="M79" s="2">
        <f>YEAR(J79)*100*100+MONTH(J79)*100+DAY(J79)</f>
        <v>20260326</v>
      </c>
    </row>
    <row r="80" spans="1:13" x14ac:dyDescent="0.2">
      <c r="A80" t="str">
        <f>"Jun26"</f>
        <v>Jun26</v>
      </c>
      <c r="I80" s="1">
        <v>43571</v>
      </c>
      <c r="J80" s="1">
        <v>46139</v>
      </c>
      <c r="K80" t="str">
        <f t="shared" si="2"/>
        <v>CBM26</v>
      </c>
      <c r="M80" s="2">
        <f>YEAR(J80)*100*100+MONTH(J80)*100+DAY(J80)</f>
        <v>20260427</v>
      </c>
    </row>
    <row r="81" spans="1:13" x14ac:dyDescent="0.2">
      <c r="A81" t="str">
        <f>"Jul26"</f>
        <v>Jul26</v>
      </c>
      <c r="I81" s="1">
        <v>43571</v>
      </c>
      <c r="J81" s="1">
        <v>46168</v>
      </c>
      <c r="K81" t="str">
        <f t="shared" si="2"/>
        <v>CBN26</v>
      </c>
      <c r="M81" s="2">
        <f>YEAR(J81)*100*100+MONTH(J81)*100+DAY(J81)</f>
        <v>20260526</v>
      </c>
    </row>
    <row r="82" spans="1:13" x14ac:dyDescent="0.2">
      <c r="A82" t="str">
        <f>"Aug26"</f>
        <v>Aug26</v>
      </c>
      <c r="I82" s="1">
        <v>43571</v>
      </c>
      <c r="J82" s="1">
        <v>46198</v>
      </c>
      <c r="K82" t="str">
        <f t="shared" si="2"/>
        <v>CBQ26</v>
      </c>
      <c r="M82" s="2">
        <f>YEAR(J82)*100*100+MONTH(J82)*100+DAY(J82)</f>
        <v>20260625</v>
      </c>
    </row>
    <row r="83" spans="1:13" x14ac:dyDescent="0.2">
      <c r="A83" t="str">
        <f>"Sep26"</f>
        <v>Sep26</v>
      </c>
      <c r="I83" s="1">
        <v>43571</v>
      </c>
      <c r="J83" s="1">
        <v>46231</v>
      </c>
      <c r="K83" t="str">
        <f t="shared" si="2"/>
        <v>CBU26</v>
      </c>
      <c r="M83" s="2">
        <f>YEAR(J83)*100*100+MONTH(J83)*100+DAY(J83)</f>
        <v>20260728</v>
      </c>
    </row>
    <row r="84" spans="1:13" x14ac:dyDescent="0.2">
      <c r="A84" t="str">
        <f>"Oct26"</f>
        <v>Oct26</v>
      </c>
      <c r="I84" s="1">
        <v>43571</v>
      </c>
      <c r="J84" s="1">
        <v>46259</v>
      </c>
      <c r="K84" t="str">
        <f t="shared" si="2"/>
        <v>CBV26</v>
      </c>
      <c r="M84" s="2">
        <f>YEAR(J84)*100*100+MONTH(J84)*100+DAY(J84)</f>
        <v>20260825</v>
      </c>
    </row>
    <row r="85" spans="1:13" x14ac:dyDescent="0.2">
      <c r="A85" t="str">
        <f>"Nov26"</f>
        <v>Nov26</v>
      </c>
      <c r="I85" s="1">
        <v>43571</v>
      </c>
      <c r="J85" s="1">
        <v>46290</v>
      </c>
      <c r="K85" t="str">
        <f t="shared" si="2"/>
        <v>CBX26</v>
      </c>
      <c r="M85" s="2">
        <f>YEAR(J85)*100*100+MONTH(J85)*100+DAY(J85)</f>
        <v>20260925</v>
      </c>
    </row>
    <row r="86" spans="1:13" x14ac:dyDescent="0.2">
      <c r="A86" t="str">
        <f>"Dec26"</f>
        <v>Dec26</v>
      </c>
      <c r="I86" s="1">
        <v>43571</v>
      </c>
      <c r="J86" s="1">
        <v>46322</v>
      </c>
      <c r="K86" t="str">
        <f t="shared" si="2"/>
        <v>CBZ26</v>
      </c>
      <c r="M86" s="2">
        <f>YEAR(J86)*100*100+MONTH(J86)*100+DAY(J86)</f>
        <v>20261027</v>
      </c>
    </row>
    <row r="87" spans="1:13" x14ac:dyDescent="0.2">
      <c r="A87" t="str">
        <f>"Jan27"</f>
        <v>Jan27</v>
      </c>
      <c r="I87" s="1">
        <v>43571</v>
      </c>
      <c r="J87" s="1">
        <v>46351</v>
      </c>
      <c r="K87" t="str">
        <f t="shared" si="2"/>
        <v>CBF27</v>
      </c>
      <c r="M87" s="2">
        <f>YEAR(J87)*100*100+MONTH(J87)*100+DAY(J87)</f>
        <v>20261125</v>
      </c>
    </row>
    <row r="88" spans="1:13" x14ac:dyDescent="0.2">
      <c r="A88" t="str">
        <f>"Feb27"</f>
        <v>Feb27</v>
      </c>
      <c r="I88" s="1">
        <v>43571</v>
      </c>
      <c r="J88" s="1">
        <v>46379</v>
      </c>
      <c r="K88" t="str">
        <f t="shared" si="2"/>
        <v>CBG27</v>
      </c>
      <c r="M88" s="2">
        <f>YEAR(J88)*100*100+MONTH(J88)*100+DAY(J88)</f>
        <v>20261223</v>
      </c>
    </row>
    <row r="89" spans="1:13" x14ac:dyDescent="0.2">
      <c r="A89" t="str">
        <f>"Mar27"</f>
        <v>Mar27</v>
      </c>
      <c r="I89" s="1">
        <v>43571</v>
      </c>
      <c r="J89" s="1">
        <v>46413</v>
      </c>
      <c r="K89" t="str">
        <f t="shared" si="2"/>
        <v>CBH27</v>
      </c>
      <c r="M89" s="2">
        <f>YEAR(J89)*100*100+MONTH(J89)*100+DAY(J89)</f>
        <v>20270126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ProductSpecExpiryDates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2019-10-19T14:21:52Z</dcterms:created>
  <dcterms:modified xsi:type="dcterms:W3CDTF">2019-10-19T14:21:52Z</dcterms:modified>
</cp:coreProperties>
</file>