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<sst xmlns="http://schemas.openxmlformats.org/spreadsheetml/2006/main" count="476" uniqueCount="124">
  <si>
    <t>Comment</t>
  </si>
  <si>
    <t>crop</t>
  </si>
  <si>
    <t xml:space="preserve">yield </t>
  </si>
  <si>
    <t>benefit/crop</t>
  </si>
  <si>
    <t>benefit/fed.</t>
  </si>
  <si>
    <t>fertirrizers</t>
  </si>
  <si>
    <t>plantining</t>
  </si>
  <si>
    <t>kom-ombo</t>
  </si>
  <si>
    <t>kom-ombo mid year</t>
  </si>
  <si>
    <t>kom-ombo 1st year</t>
  </si>
  <si>
    <t xml:space="preserve">sum </t>
  </si>
  <si>
    <t>Cost/fed.</t>
  </si>
  <si>
    <t>Start</t>
  </si>
  <si>
    <t>End</t>
  </si>
  <si>
    <t>days</t>
  </si>
  <si>
    <t>Idn</t>
  </si>
  <si>
    <t>Idg</t>
  </si>
  <si>
    <t>cost of water/fed</t>
  </si>
  <si>
    <r>
      <rPr>
        <rFont val="Arial"/>
        <color theme="1"/>
      </rPr>
      <t>(</t>
    </r>
    <r>
      <rPr>
        <rFont val="Arial"/>
        <color theme="1"/>
        <sz val="11.0"/>
      </rPr>
      <t>water cost+fertirrizers cost)</t>
    </r>
  </si>
  <si>
    <t>operation cost</t>
  </si>
  <si>
    <t xml:space="preserve">total cost </t>
  </si>
  <si>
    <t>net benefit of fed,/season</t>
  </si>
  <si>
    <t>Net benefit of fed. / month</t>
  </si>
  <si>
    <t>Areas(fed)</t>
  </si>
  <si>
    <t>sum Areas (fed)</t>
  </si>
  <si>
    <t>total net benefit LE/month</t>
  </si>
  <si>
    <t>crop season(months)</t>
  </si>
  <si>
    <t>total benefit LE/season</t>
  </si>
  <si>
    <t>water amout m3</t>
  </si>
  <si>
    <t>productution Areas(fed)</t>
  </si>
  <si>
    <t>/fed.</t>
  </si>
  <si>
    <t>LE/crop</t>
  </si>
  <si>
    <t>LE/fed.</t>
  </si>
  <si>
    <t>kg/fed.</t>
  </si>
  <si>
    <t>(mm)</t>
  </si>
  <si>
    <t>(m3/fed.)</t>
  </si>
  <si>
    <t>(m3/fed/day)</t>
  </si>
  <si>
    <t>LE/m3/fed</t>
  </si>
  <si>
    <t>LE/fed</t>
  </si>
  <si>
    <t>Le/fed</t>
  </si>
  <si>
    <t>LE/fed/season</t>
  </si>
  <si>
    <t>LE/fed/month.</t>
  </si>
  <si>
    <t xml:space="preserve">القطن </t>
  </si>
  <si>
    <t>2000+2000</t>
  </si>
  <si>
    <t>mar</t>
  </si>
  <si>
    <t>sep</t>
  </si>
  <si>
    <t>X1</t>
  </si>
  <si>
    <t>برسيم</t>
  </si>
  <si>
    <t>oct</t>
  </si>
  <si>
    <t>may</t>
  </si>
  <si>
    <t>X2</t>
  </si>
  <si>
    <t>قمح</t>
  </si>
  <si>
    <t>Nov</t>
  </si>
  <si>
    <t>X3</t>
  </si>
  <si>
    <t>شعير</t>
  </si>
  <si>
    <t>2000+2000+2000</t>
  </si>
  <si>
    <t>Feb</t>
  </si>
  <si>
    <t>X4</t>
  </si>
  <si>
    <t>https://youtu.be/ziVlZrTmtI4?feature=shared</t>
  </si>
  <si>
    <t>فول بلدى</t>
  </si>
  <si>
    <t>Aug</t>
  </si>
  <si>
    <t>X5</t>
  </si>
  <si>
    <t xml:space="preserve">see this short vieo to know How i got these values without trials </t>
  </si>
  <si>
    <t>قصب سكر</t>
  </si>
  <si>
    <t>feb</t>
  </si>
  <si>
    <t>jan</t>
  </si>
  <si>
    <t>X6</t>
  </si>
  <si>
    <t xml:space="preserve">بنجر سكر </t>
  </si>
  <si>
    <t>Apr</t>
  </si>
  <si>
    <t>X7</t>
  </si>
  <si>
    <t>خيار</t>
  </si>
  <si>
    <t>2000+2000+2000+2000</t>
  </si>
  <si>
    <t>june</t>
  </si>
  <si>
    <t>X8</t>
  </si>
  <si>
    <t>طماطم</t>
  </si>
  <si>
    <t>2000+2000+2000+15000</t>
  </si>
  <si>
    <t>X9</t>
  </si>
  <si>
    <t>فول سودانى</t>
  </si>
  <si>
    <t>X10</t>
  </si>
  <si>
    <t>موز</t>
  </si>
  <si>
    <t>X11</t>
  </si>
  <si>
    <t>بطاطس</t>
  </si>
  <si>
    <t>X12</t>
  </si>
  <si>
    <t>sum</t>
  </si>
  <si>
    <t>Tanta</t>
  </si>
  <si>
    <t>SUM</t>
  </si>
  <si>
    <t>fed</t>
  </si>
  <si>
    <t>billion</t>
  </si>
  <si>
    <t>million</t>
  </si>
  <si>
    <r>
      <rPr>
        <rFont val="Arial"/>
        <color theme="1"/>
      </rPr>
      <t>(</t>
    </r>
    <r>
      <rPr>
        <rFont val="Arial"/>
        <color theme="1"/>
        <sz val="11.0"/>
      </rPr>
      <t>water cost+fertirrizers cost)</t>
    </r>
  </si>
  <si>
    <t>tanta 2nd/typical year</t>
  </si>
  <si>
    <t>tanta 1st year</t>
  </si>
  <si>
    <t>check the values in the marked red column!</t>
  </si>
  <si>
    <t>Cotton</t>
  </si>
  <si>
    <t>2000+27000</t>
  </si>
  <si>
    <t>AlfaAlfa</t>
  </si>
  <si>
    <t>Winter Wheat</t>
  </si>
  <si>
    <t>Barley</t>
  </si>
  <si>
    <t>Beans</t>
  </si>
  <si>
    <t>2000*4+15000</t>
  </si>
  <si>
    <t>Sugarbeet</t>
  </si>
  <si>
    <t>Cucumber</t>
  </si>
  <si>
    <t>Tomato</t>
  </si>
  <si>
    <t>27000+2000</t>
  </si>
  <si>
    <t>Groundnut</t>
  </si>
  <si>
    <t>2000*2</t>
  </si>
  <si>
    <t>Banana</t>
  </si>
  <si>
    <t>Potato</t>
  </si>
  <si>
    <t>2000*6+15000+27000</t>
  </si>
  <si>
    <t xml:space="preserve">Note: white columns mean they are input columns while the yellow columns are outputs columns the excel will calculate them automatically </t>
  </si>
  <si>
    <t>kom-ombo 2nd/typical year</t>
  </si>
  <si>
    <t xml:space="preserve">jan </t>
  </si>
  <si>
    <t>april</t>
  </si>
  <si>
    <t>july</t>
  </si>
  <si>
    <t>august</t>
  </si>
  <si>
    <t>september</t>
  </si>
  <si>
    <t>november</t>
  </si>
  <si>
    <t>Dec</t>
  </si>
  <si>
    <t>قطن</t>
  </si>
  <si>
    <t>بنجرسكر</t>
  </si>
  <si>
    <t>بنجر سكر</t>
  </si>
  <si>
    <t>tanta typical year</t>
  </si>
  <si>
    <t>months</t>
  </si>
  <si>
    <t>cotton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</si>
</sst>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&quot;, &quot;yyyy"/>
  </numFmts>
  <fonts count="11">
    <font>
      <sz val="10.0"/>
      <color rgb="FF000000"/>
      <name val="Arial"/>
      <scheme val="minor"/>
    </font>
    <font>
      <color theme="1"/>
      <name val="Arial"/>
    </font>
    <font>
      <sz val="12.0"/>
      <color theme="1"/>
      <name val="Arial"/>
    </font>
    <font/>
    <font>
      <sz val="11.0"/>
      <color rgb="FF1F1F1F"/>
      <name val="Arial"/>
    </font>
    <font>
      <sz val="11.0"/>
      <color theme="1"/>
      <name val="Aptos Narrow"/>
    </font>
    <font>
      <u/>
      <color rgb="FF1155CC"/>
      <name val="Arial"/>
    </font>
    <font>
      <sz val="11.0"/>
      <color theme="1"/>
      <name val="Arial"/>
    </font>
    <font>
      <sz val="8.0"/>
      <color theme="1"/>
      <name val="Arial"/>
    </font>
    <font>
      <sz val="14.0"/>
      <color theme="1"/>
      <name val="Arial"/>
    </font>
    <font>
      <color theme="1"/>
      <name val="Arial"/>
      <scheme val="minor"/>
    </font>
  </fonts>
  <fills count="31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  <fill>
      <patternFill patternType="solid">
        <fgColor rgb="FF8E7CC3"/>
        <bgColor rgb="FF8E7CC3"/>
      </patternFill>
    </fill>
    <fill>
      <patternFill patternType="solid">
        <fgColor rgb="FFFF6D01"/>
        <bgColor rgb="FFFF6D01"/>
      </patternFill>
    </fill>
    <fill>
      <patternFill patternType="solid">
        <fgColor rgb="FFDD7E6B"/>
        <bgColor rgb="FFDD7E6B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C0E6F5"/>
        <bgColor rgb="FFC0E6F5"/>
      </patternFill>
    </fill>
    <fill>
      <patternFill patternType="solid">
        <fgColor rgb="FFD9D2E9"/>
        <bgColor rgb="FFD9D2E9"/>
      </patternFill>
    </fill>
    <fill>
      <patternFill patternType="solid">
        <fgColor rgb="FFEA4335"/>
        <bgColor rgb="FFEA4335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B45F06"/>
        <bgColor rgb="FFB45F06"/>
      </patternFill>
    </fill>
    <fill>
      <patternFill patternType="solid">
        <fgColor rgb="FFC27BA0"/>
        <bgColor rgb="FFC27BA0"/>
      </patternFill>
    </fill>
    <fill>
      <patternFill patternType="solid">
        <fgColor rgb="FF674EA7"/>
        <bgColor rgb="FF674EA7"/>
      </patternFill>
    </fill>
    <fill>
      <patternFill patternType="solid">
        <fgColor rgb="FF741B47"/>
        <bgColor rgb="FF741B47"/>
      </patternFill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2" fontId="2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/>
    </xf>
    <xf borderId="3" fillId="0" fontId="3" numFmtId="0" xfId="0" applyBorder="1" applyFont="1"/>
    <xf borderId="2" fillId="4" fontId="1" numFmtId="0" xfId="0" applyAlignment="1" applyBorder="1" applyFill="1" applyFont="1">
      <alignment horizontal="center"/>
    </xf>
    <xf borderId="4" fillId="0" fontId="3" numFmtId="0" xfId="0" applyBorder="1" applyFont="1"/>
    <xf borderId="2" fillId="5" fontId="1" numFmtId="0" xfId="0" applyAlignment="1" applyBorder="1" applyFill="1" applyFont="1">
      <alignment horizontal="center" vertical="bottom"/>
    </xf>
    <xf borderId="0" fillId="0" fontId="1" numFmtId="0" xfId="0" applyAlignment="1" applyFont="1">
      <alignment vertical="bottom"/>
    </xf>
    <xf borderId="0" fillId="6" fontId="1" numFmtId="0" xfId="0" applyAlignment="1" applyFill="1" applyFont="1">
      <alignment horizontal="center" vertical="bottom"/>
    </xf>
    <xf borderId="0" fillId="6" fontId="1" numFmtId="0" xfId="0" applyAlignment="1" applyFont="1">
      <alignment vertical="bottom"/>
    </xf>
    <xf borderId="5" fillId="0" fontId="3" numFmtId="0" xfId="0" applyBorder="1" applyFont="1"/>
    <xf borderId="6" fillId="0" fontId="3" numFmtId="0" xfId="0" applyBorder="1" applyFont="1"/>
    <xf borderId="7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7" fillId="7" fontId="2" numFmtId="0" xfId="0" applyAlignment="1" applyBorder="1" applyFill="1" applyFont="1">
      <alignment horizontal="center"/>
    </xf>
    <xf borderId="7" fillId="7" fontId="1" numFmtId="0" xfId="0" applyAlignment="1" applyBorder="1" applyFont="1">
      <alignment horizontal="center"/>
    </xf>
    <xf borderId="7" fillId="8" fontId="1" numFmtId="0" xfId="0" applyAlignment="1" applyBorder="1" applyFill="1" applyFont="1">
      <alignment horizontal="center" vertical="bottom"/>
    </xf>
    <xf borderId="7" fillId="9" fontId="1" numFmtId="0" xfId="0" applyAlignment="1" applyBorder="1" applyFill="1" applyFont="1">
      <alignment horizontal="center" vertical="bottom"/>
    </xf>
    <xf borderId="7" fillId="10" fontId="1" numFmtId="0" xfId="0" applyAlignment="1" applyBorder="1" applyFill="1" applyFont="1">
      <alignment horizontal="center" vertical="bottom"/>
    </xf>
    <xf borderId="7" fillId="11" fontId="1" numFmtId="0" xfId="0" applyAlignment="1" applyBorder="1" applyFill="1" applyFont="1">
      <alignment horizontal="center" vertical="bottom"/>
    </xf>
    <xf borderId="7" fillId="6" fontId="1" numFmtId="0" xfId="0" applyAlignment="1" applyBorder="1" applyFont="1">
      <alignment horizontal="center" vertical="bottom"/>
    </xf>
    <xf borderId="7" fillId="12" fontId="4" numFmtId="0" xfId="0" applyAlignment="1" applyBorder="1" applyFill="1" applyFont="1">
      <alignment horizontal="center"/>
    </xf>
    <xf borderId="7" fillId="12" fontId="2" numFmtId="0" xfId="0" applyAlignment="1" applyBorder="1" applyFont="1">
      <alignment horizontal="center"/>
    </xf>
    <xf borderId="7" fillId="12" fontId="1" numFmtId="0" xfId="0" applyAlignment="1" applyBorder="1" applyFont="1">
      <alignment horizontal="center"/>
    </xf>
    <xf borderId="7" fillId="13" fontId="1" numFmtId="0" xfId="0" applyAlignment="1" applyBorder="1" applyFill="1" applyFont="1">
      <alignment horizontal="center" vertical="bottom"/>
    </xf>
    <xf borderId="7" fillId="3" fontId="1" numFmtId="0" xfId="0" applyAlignment="1" applyBorder="1" applyFont="1">
      <alignment horizontal="center" vertical="bottom"/>
    </xf>
    <xf borderId="7" fillId="14" fontId="1" numFmtId="0" xfId="0" applyAlignment="1" applyBorder="1" applyFill="1" applyFont="1">
      <alignment horizontal="center" vertical="bottom"/>
    </xf>
    <xf borderId="7" fillId="2" fontId="1" numFmtId="0" xfId="0" applyAlignment="1" applyBorder="1" applyFont="1">
      <alignment horizontal="center" vertical="bottom"/>
    </xf>
    <xf borderId="7" fillId="15" fontId="1" numFmtId="0" xfId="0" applyAlignment="1" applyBorder="1" applyFill="1" applyFont="1">
      <alignment horizontal="center" vertical="bottom"/>
    </xf>
    <xf borderId="0" fillId="15" fontId="1" numFmtId="0" xfId="0" applyAlignment="1" applyFont="1">
      <alignment vertical="bottom"/>
    </xf>
    <xf borderId="0" fillId="16" fontId="1" numFmtId="0" xfId="0" applyFill="1" applyFont="1"/>
    <xf borderId="7" fillId="17" fontId="2" numFmtId="0" xfId="0" applyAlignment="1" applyBorder="1" applyFill="1" applyFont="1">
      <alignment horizontal="center"/>
    </xf>
    <xf borderId="7" fillId="0" fontId="2" numFmtId="0" xfId="0" applyAlignment="1" applyBorder="1" applyFont="1">
      <alignment horizontal="center"/>
    </xf>
    <xf borderId="7" fillId="18" fontId="2" numFmtId="0" xfId="0" applyAlignment="1" applyBorder="1" applyFill="1" applyFont="1">
      <alignment horizontal="center"/>
    </xf>
    <xf borderId="7" fillId="18" fontId="1" numFmtId="0" xfId="0" applyAlignment="1" applyBorder="1" applyFont="1">
      <alignment horizontal="center"/>
    </xf>
    <xf borderId="7" fillId="19" fontId="1" numFmtId="0" xfId="0" applyAlignment="1" applyBorder="1" applyFill="1" applyFont="1">
      <alignment horizontal="center"/>
    </xf>
    <xf borderId="0" fillId="20" fontId="5" numFmtId="0" xfId="0" applyAlignment="1" applyFill="1" applyFont="1">
      <alignment horizontal="right" vertical="bottom"/>
    </xf>
    <xf borderId="0" fillId="0" fontId="6" numFmtId="0" xfId="0" applyAlignment="1" applyFont="1">
      <alignment vertical="bottom"/>
    </xf>
    <xf borderId="0" fillId="0" fontId="1" numFmtId="0" xfId="0" applyFont="1"/>
    <xf borderId="7" fillId="4" fontId="1" numFmtId="0" xfId="0" applyAlignment="1" applyBorder="1" applyFont="1">
      <alignment horizontal="center" vertical="bottom"/>
    </xf>
    <xf borderId="7" fillId="21" fontId="1" numFmtId="0" xfId="0" applyAlignment="1" applyBorder="1" applyFill="1" applyFont="1">
      <alignment horizontal="center" vertical="bottom"/>
    </xf>
    <xf borderId="7" fillId="21" fontId="1" numFmtId="0" xfId="0" applyAlignment="1" applyBorder="1" applyFont="1">
      <alignment vertical="bottom"/>
    </xf>
    <xf borderId="0" fillId="21" fontId="1" numFmtId="0" xfId="0" applyAlignment="1" applyFont="1">
      <alignment vertical="bottom"/>
    </xf>
    <xf borderId="0" fillId="0" fontId="2" numFmtId="0" xfId="0" applyAlignment="1" applyFont="1">
      <alignment horizontal="center" shrinkToFit="0" wrapText="1"/>
    </xf>
    <xf borderId="2" fillId="22" fontId="1" numFmtId="0" xfId="0" applyAlignment="1" applyBorder="1" applyFill="1" applyFont="1">
      <alignment horizontal="center" vertical="bottom"/>
    </xf>
    <xf borderId="0" fillId="20" fontId="7" numFmtId="0" xfId="0" applyAlignment="1" applyFont="1">
      <alignment horizontal="center" vertical="bottom"/>
    </xf>
    <xf borderId="7" fillId="8" fontId="1" numFmtId="0" xfId="0" applyAlignment="1" applyBorder="1" applyFont="1">
      <alignment horizontal="center"/>
    </xf>
    <xf borderId="7" fillId="9" fontId="1" numFmtId="0" xfId="0" applyAlignment="1" applyBorder="1" applyFont="1">
      <alignment horizontal="center"/>
    </xf>
    <xf borderId="7" fillId="10" fontId="1" numFmtId="0" xfId="0" applyAlignment="1" applyBorder="1" applyFont="1">
      <alignment horizontal="center"/>
    </xf>
    <xf borderId="7" fillId="11" fontId="1" numFmtId="0" xfId="0" applyAlignment="1" applyBorder="1" applyFont="1">
      <alignment horizontal="center"/>
    </xf>
    <xf borderId="7" fillId="6" fontId="1" numFmtId="0" xfId="0" applyAlignment="1" applyBorder="1" applyFont="1">
      <alignment horizontal="center"/>
    </xf>
    <xf borderId="7" fillId="0" fontId="2" numFmtId="164" xfId="0" applyAlignment="1" applyBorder="1" applyFont="1" applyNumberFormat="1">
      <alignment horizontal="center"/>
    </xf>
    <xf borderId="7" fillId="23" fontId="2" numFmtId="164" xfId="0" applyAlignment="1" applyBorder="1" applyFill="1" applyFont="1" applyNumberFormat="1">
      <alignment horizontal="center"/>
    </xf>
    <xf borderId="7" fillId="23" fontId="2" numFmtId="0" xfId="0" applyAlignment="1" applyBorder="1" applyFont="1">
      <alignment horizontal="center"/>
    </xf>
    <xf borderId="0" fillId="18" fontId="5" numFmtId="0" xfId="0" applyAlignment="1" applyFont="1">
      <alignment horizontal="right" vertical="bottom"/>
    </xf>
    <xf borderId="7" fillId="3" fontId="1" numFmtId="0" xfId="0" applyAlignment="1" applyBorder="1" applyFont="1">
      <alignment horizontal="center"/>
    </xf>
    <xf borderId="7" fillId="14" fontId="1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7" fillId="15" fontId="1" numFmtId="0" xfId="0" applyAlignment="1" applyBorder="1" applyFont="1">
      <alignment horizontal="center"/>
    </xf>
    <xf borderId="0" fillId="20" fontId="5" numFmtId="0" xfId="0" applyAlignment="1" applyFont="1">
      <alignment horizontal="center" vertical="bottom"/>
    </xf>
    <xf borderId="7" fillId="4" fontId="1" numFmtId="0" xfId="0" applyAlignment="1" applyBorder="1" applyFont="1">
      <alignment horizontal="center"/>
    </xf>
    <xf borderId="7" fillId="21" fontId="1" numFmtId="0" xfId="0" applyAlignment="1" applyBorder="1" applyFont="1">
      <alignment horizontal="center"/>
    </xf>
    <xf borderId="7" fillId="21" fontId="1" numFmtId="0" xfId="0" applyBorder="1" applyFont="1"/>
    <xf borderId="0" fillId="21" fontId="8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7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right" vertical="bottom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9" fillId="24" fontId="9" numFmtId="0" xfId="0" applyAlignment="1" applyBorder="1" applyFill="1" applyFont="1">
      <alignment horizontal="center" vertical="bottom"/>
    </xf>
    <xf borderId="9" fillId="0" fontId="3" numFmtId="0" xfId="0" applyBorder="1" applyFont="1"/>
    <xf borderId="10" fillId="8" fontId="9" numFmtId="0" xfId="0" applyAlignment="1" applyBorder="1" applyFont="1">
      <alignment horizontal="center" vertical="bottom"/>
    </xf>
    <xf borderId="10" fillId="0" fontId="3" numFmtId="0" xfId="0" applyBorder="1" applyFont="1"/>
    <xf borderId="11" fillId="0" fontId="3" numFmtId="0" xfId="0" applyBorder="1" applyFont="1"/>
    <xf borderId="8" fillId="8" fontId="9" numFmtId="0" xfId="0" applyAlignment="1" applyBorder="1" applyFont="1">
      <alignment horizontal="center" vertical="bottom"/>
    </xf>
    <xf borderId="9" fillId="8" fontId="1" numFmtId="0" xfId="0" applyAlignment="1" applyBorder="1" applyFont="1">
      <alignment vertical="bottom"/>
    </xf>
    <xf borderId="9" fillId="8" fontId="9" numFmtId="0" xfId="0" applyAlignment="1" applyBorder="1" applyFont="1">
      <alignment horizontal="center" vertical="bottom"/>
    </xf>
    <xf borderId="12" fillId="8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0" fillId="25" fontId="9" numFmtId="0" xfId="0" applyAlignment="1" applyFill="1" applyFont="1">
      <alignment horizontal="center" vertical="bottom"/>
    </xf>
    <xf borderId="0" fillId="2" fontId="9" numFmtId="0" xfId="0" applyAlignment="1" applyFont="1">
      <alignment horizontal="center" vertical="bottom"/>
    </xf>
    <xf borderId="14" fillId="0" fontId="3" numFmtId="0" xfId="0" applyBorder="1" applyFont="1"/>
    <xf borderId="13" fillId="2" fontId="9" numFmtId="0" xfId="0" applyAlignment="1" applyBorder="1" applyFont="1">
      <alignment horizontal="center" vertical="bottom"/>
    </xf>
    <xf borderId="0" fillId="23" fontId="9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3" fontId="9" numFmtId="0" xfId="0" applyAlignment="1" applyFont="1">
      <alignment horizontal="center" vertical="bottom"/>
    </xf>
    <xf borderId="13" fillId="3" fontId="9" numFmtId="0" xfId="0" applyAlignment="1" applyBorder="1" applyFont="1">
      <alignment horizontal="center" vertical="bottom"/>
    </xf>
    <xf borderId="0" fillId="26" fontId="9" numFmtId="0" xfId="0" applyAlignment="1" applyFill="1" applyFont="1">
      <alignment horizontal="center" vertical="bottom"/>
    </xf>
    <xf borderId="13" fillId="26" fontId="9" numFmtId="0" xfId="0" applyAlignment="1" applyBorder="1" applyFont="1">
      <alignment horizontal="center" vertical="bottom"/>
    </xf>
    <xf borderId="0" fillId="10" fontId="9" numFmtId="0" xfId="0" applyAlignment="1" applyFont="1">
      <alignment horizontal="center" vertical="bottom"/>
    </xf>
    <xf borderId="0" fillId="18" fontId="9" numFmtId="0" xfId="0" applyAlignment="1" applyFont="1">
      <alignment horizontal="center" vertical="bottom"/>
    </xf>
    <xf borderId="0" fillId="27" fontId="9" numFmtId="0" xfId="0" applyAlignment="1" applyFill="1" applyFont="1">
      <alignment horizontal="center" vertical="bottom"/>
    </xf>
    <xf borderId="13" fillId="27" fontId="9" numFmtId="0" xfId="0" applyAlignment="1" applyBorder="1" applyFont="1">
      <alignment horizontal="center" vertical="bottom"/>
    </xf>
    <xf borderId="0" fillId="28" fontId="9" numFmtId="0" xfId="0" applyAlignment="1" applyFill="1" applyFont="1">
      <alignment horizontal="center" vertical="bottom"/>
    </xf>
    <xf borderId="13" fillId="28" fontId="9" numFmtId="0" xfId="0" applyAlignment="1" applyBorder="1" applyFont="1">
      <alignment horizontal="center" vertical="bottom"/>
    </xf>
    <xf borderId="13" fillId="8" fontId="9" numFmtId="0" xfId="0" applyAlignment="1" applyBorder="1" applyFont="1">
      <alignment horizontal="center" vertical="bottom"/>
    </xf>
    <xf borderId="0" fillId="8" fontId="1" numFmtId="0" xfId="0" applyAlignment="1" applyFont="1">
      <alignment vertical="bottom"/>
    </xf>
    <xf borderId="0" fillId="8" fontId="9" numFmtId="0" xfId="0" applyAlignment="1" applyFont="1">
      <alignment horizontal="center" vertical="bottom"/>
    </xf>
    <xf borderId="14" fillId="8" fontId="1" numFmtId="0" xfId="0" applyAlignment="1" applyBorder="1" applyFont="1">
      <alignment vertical="bottom"/>
    </xf>
    <xf borderId="0" fillId="22" fontId="9" numFmtId="0" xfId="0" applyAlignment="1" applyFont="1">
      <alignment horizontal="center" vertical="bottom"/>
    </xf>
    <xf borderId="13" fillId="22" fontId="9" numFmtId="0" xfId="0" applyAlignment="1" applyBorder="1" applyFont="1">
      <alignment horizontal="center" vertical="bottom"/>
    </xf>
    <xf borderId="15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5" fillId="8" fontId="9" numFmtId="0" xfId="0" applyAlignment="1" applyBorder="1" applyFont="1">
      <alignment horizontal="center" vertical="bottom"/>
    </xf>
    <xf borderId="10" fillId="24" fontId="9" numFmtId="0" xfId="0" applyAlignment="1" applyBorder="1" applyFont="1">
      <alignment horizontal="center" vertical="bottom"/>
    </xf>
    <xf borderId="10" fillId="8" fontId="1" numFmtId="0" xfId="0" applyAlignment="1" applyBorder="1" applyFont="1">
      <alignment vertical="bottom"/>
    </xf>
    <xf borderId="11" fillId="8" fontId="1" numFmtId="0" xfId="0" applyAlignment="1" applyBorder="1" applyFont="1">
      <alignment vertical="bottom"/>
    </xf>
    <xf borderId="0" fillId="23" fontId="1" numFmtId="0" xfId="0" applyAlignment="1" applyFont="1">
      <alignment horizontal="center" vertical="bottom"/>
    </xf>
    <xf borderId="13" fillId="23" fontId="1" numFmtId="0" xfId="0" applyAlignment="1" applyBorder="1" applyFont="1">
      <alignment horizontal="center" vertical="bottom"/>
    </xf>
    <xf borderId="15" fillId="8" fontId="1" numFmtId="0" xfId="0" applyAlignment="1" applyBorder="1" applyFont="1">
      <alignment horizontal="center" vertical="bottom"/>
    </xf>
    <xf borderId="0" fillId="25" fontId="1" numFmtId="0" xfId="0" applyAlignment="1" applyFont="1">
      <alignment horizontal="center" vertical="bottom"/>
    </xf>
    <xf borderId="0" fillId="29" fontId="1" numFmtId="0" xfId="0" applyAlignment="1" applyFill="1" applyFont="1">
      <alignment horizontal="center" vertical="bottom"/>
    </xf>
    <xf borderId="0" fillId="18" fontId="1" numFmtId="0" xfId="0" applyAlignment="1" applyFont="1">
      <alignment horizontal="center" vertical="bottom"/>
    </xf>
    <xf borderId="0" fillId="30" fontId="1" numFmtId="0" xfId="0" applyAlignment="1" applyFill="1" applyFont="1">
      <alignment horizontal="center" vertical="bottom"/>
    </xf>
    <xf borderId="0" fillId="26" fontId="1" numFmtId="0" xfId="0" applyAlignment="1" applyFont="1">
      <alignment horizontal="center" vertical="bottom"/>
    </xf>
    <xf borderId="13" fillId="26" fontId="1" numFmtId="0" xfId="0" applyAlignment="1" applyBorder="1" applyFont="1">
      <alignment horizontal="center" vertical="bottom"/>
    </xf>
    <xf borderId="14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0" fillId="19" fontId="1" numFmtId="0" xfId="0" applyAlignment="1" applyFont="1">
      <alignment horizontal="right" vertical="bottom"/>
    </xf>
    <xf borderId="0" fillId="0" fontId="1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ziVlZrTmtI4?feature=shared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8" max="8" width="17.5"/>
    <col customWidth="1" min="9" max="9" width="19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6" t="s">
        <v>6</v>
      </c>
      <c r="I1" s="7"/>
      <c r="J1" s="5"/>
      <c r="K1" s="8" t="s">
        <v>7</v>
      </c>
      <c r="L1" s="7"/>
      <c r="M1" s="7"/>
      <c r="N1" s="7"/>
      <c r="O1" s="7"/>
      <c r="P1" s="7"/>
      <c r="Q1" s="7"/>
      <c r="R1" s="7"/>
      <c r="S1" s="7"/>
      <c r="T1" s="5"/>
      <c r="U1" s="9"/>
      <c r="V1" s="9"/>
      <c r="W1" s="9"/>
      <c r="X1" s="9"/>
      <c r="Y1" s="9"/>
      <c r="Z1" s="9"/>
      <c r="AA1" s="9"/>
      <c r="AB1" s="9"/>
      <c r="AC1" s="9"/>
      <c r="AD1" s="10" t="s">
        <v>8</v>
      </c>
      <c r="AK1" s="11"/>
      <c r="AL1" s="10" t="s">
        <v>9</v>
      </c>
    </row>
    <row r="2">
      <c r="B2" s="12"/>
      <c r="C2" s="13"/>
      <c r="D2" s="13"/>
      <c r="E2" s="13"/>
      <c r="F2" s="14" t="s">
        <v>10</v>
      </c>
      <c r="G2" s="14" t="s">
        <v>11</v>
      </c>
      <c r="H2" s="15" t="s">
        <v>12</v>
      </c>
      <c r="I2" s="15" t="s">
        <v>13</v>
      </c>
      <c r="J2" s="15" t="s">
        <v>14</v>
      </c>
      <c r="K2" s="16" t="s">
        <v>15</v>
      </c>
      <c r="L2" s="16" t="s">
        <v>15</v>
      </c>
      <c r="M2" s="16" t="s">
        <v>15</v>
      </c>
      <c r="N2" s="16" t="s">
        <v>16</v>
      </c>
      <c r="O2" s="16" t="s">
        <v>17</v>
      </c>
      <c r="P2" s="17" t="s">
        <v>18</v>
      </c>
      <c r="Q2" s="17" t="s">
        <v>19</v>
      </c>
      <c r="R2" s="17" t="s">
        <v>20</v>
      </c>
      <c r="S2" s="17" t="s">
        <v>21</v>
      </c>
      <c r="T2" s="17" t="s">
        <v>22</v>
      </c>
      <c r="U2" s="9"/>
      <c r="V2" s="9"/>
      <c r="W2" s="9"/>
      <c r="X2" s="9"/>
      <c r="Y2" s="9"/>
      <c r="Z2" s="9"/>
      <c r="AA2" s="9"/>
      <c r="AB2" s="9"/>
      <c r="AC2" s="9"/>
      <c r="AD2" s="18" t="s">
        <v>1</v>
      </c>
      <c r="AE2" s="19" t="s">
        <v>23</v>
      </c>
      <c r="AF2" s="20" t="s">
        <v>24</v>
      </c>
      <c r="AG2" s="21" t="s">
        <v>25</v>
      </c>
      <c r="AH2" s="21" t="s">
        <v>26</v>
      </c>
      <c r="AI2" s="21" t="s">
        <v>27</v>
      </c>
      <c r="AJ2" s="22" t="s">
        <v>28</v>
      </c>
      <c r="AK2" s="11"/>
      <c r="AL2" s="18" t="s">
        <v>1</v>
      </c>
      <c r="AM2" s="19" t="s">
        <v>29</v>
      </c>
      <c r="AN2" s="20" t="s">
        <v>24</v>
      </c>
      <c r="AO2" s="21" t="s">
        <v>25</v>
      </c>
      <c r="AP2" s="21" t="s">
        <v>26</v>
      </c>
      <c r="AQ2" s="21" t="s">
        <v>27</v>
      </c>
      <c r="AR2" s="22" t="s">
        <v>28</v>
      </c>
    </row>
    <row r="3">
      <c r="B3" s="13"/>
      <c r="C3" s="23" t="s">
        <v>30</v>
      </c>
      <c r="D3" s="23" t="s">
        <v>31</v>
      </c>
      <c r="E3" s="24" t="s">
        <v>32</v>
      </c>
      <c r="F3" s="24" t="s">
        <v>33</v>
      </c>
      <c r="G3" s="24" t="s">
        <v>32</v>
      </c>
      <c r="H3" s="13"/>
      <c r="I3" s="13"/>
      <c r="J3" s="13"/>
      <c r="K3" s="24" t="s">
        <v>34</v>
      </c>
      <c r="L3" s="24" t="s">
        <v>35</v>
      </c>
      <c r="M3" s="24" t="s">
        <v>36</v>
      </c>
      <c r="N3" s="24" t="s">
        <v>36</v>
      </c>
      <c r="O3" s="24" t="s">
        <v>37</v>
      </c>
      <c r="P3" s="25" t="s">
        <v>38</v>
      </c>
      <c r="Q3" s="25" t="s">
        <v>38</v>
      </c>
      <c r="R3" s="25" t="s">
        <v>39</v>
      </c>
      <c r="S3" s="25" t="s">
        <v>40</v>
      </c>
      <c r="T3" s="25" t="s">
        <v>41</v>
      </c>
      <c r="U3" s="9"/>
      <c r="V3" s="9"/>
      <c r="W3" s="9"/>
      <c r="X3" s="9"/>
      <c r="Y3" s="9"/>
      <c r="Z3" s="9"/>
      <c r="AA3" s="9"/>
      <c r="AB3" s="9"/>
      <c r="AC3" s="9"/>
      <c r="AD3" s="26" t="s">
        <v>42</v>
      </c>
      <c r="AE3" s="27" t="s">
        <v>43</v>
      </c>
      <c r="AF3" s="28">
        <v>4000.0</v>
      </c>
      <c r="AG3" s="29">
        <f t="shared" ref="AG3:AG14" si="1">AF3*T4</f>
        <v>12116000</v>
      </c>
      <c r="AH3" s="28">
        <v>7.0</v>
      </c>
      <c r="AI3" s="29">
        <f t="shared" ref="AI3:AI14" si="2">AG3*AH3</f>
        <v>84812000</v>
      </c>
      <c r="AJ3" s="30">
        <f t="shared" ref="AJ3:AJ14" si="3">(N4*J4)*AF3</f>
        <v>15497142.86</v>
      </c>
      <c r="AK3" s="31"/>
      <c r="AL3" s="26" t="s">
        <v>42</v>
      </c>
      <c r="AM3" s="27">
        <v>2000.0</v>
      </c>
      <c r="AN3" s="28">
        <v>2000.0</v>
      </c>
      <c r="AO3" s="29">
        <f t="shared" ref="AO3:AO14" si="4">AN3*T4</f>
        <v>6058000</v>
      </c>
      <c r="AP3" s="28">
        <v>7.0</v>
      </c>
      <c r="AQ3" s="29">
        <f t="shared" ref="AQ3:AQ14" si="5">AO3*AP3</f>
        <v>42406000</v>
      </c>
      <c r="AR3" s="30">
        <f t="shared" ref="AR3:AR14" si="6">N4*AN3*J4</f>
        <v>7748571.429</v>
      </c>
    </row>
    <row r="4">
      <c r="A4" s="32"/>
      <c r="B4" s="33" t="s">
        <v>42</v>
      </c>
      <c r="C4" s="34">
        <v>20.0</v>
      </c>
      <c r="D4" s="34">
        <v>8000.0</v>
      </c>
      <c r="E4" s="35">
        <f t="shared" ref="E4:E15" si="7">C4*D4</f>
        <v>160000</v>
      </c>
      <c r="F4" s="34">
        <v>122.0</v>
      </c>
      <c r="G4" s="35">
        <f t="shared" ref="G4:G15" si="8">F4*100</f>
        <v>12200</v>
      </c>
      <c r="H4" s="34" t="s">
        <v>44</v>
      </c>
      <c r="I4" s="34" t="s">
        <v>45</v>
      </c>
      <c r="J4" s="34">
        <v>195.0</v>
      </c>
      <c r="K4" s="34">
        <v>1130.0</v>
      </c>
      <c r="L4" s="35">
        <f t="shared" ref="L4:L15" si="9">2.4*K4</f>
        <v>2712</v>
      </c>
      <c r="M4" s="35">
        <f t="shared" ref="M4:M15" si="10">L4/J4</f>
        <v>13.90769231</v>
      </c>
      <c r="N4" s="35">
        <f t="shared" ref="N4:N15" si="11">M4/(0.7)</f>
        <v>19.86813187</v>
      </c>
      <c r="O4" s="35">
        <f t="shared" ref="O4:O15" si="12">(N4*15)*J4</f>
        <v>58114.28571</v>
      </c>
      <c r="P4" s="36">
        <f t="shared" ref="P4:P15" si="13">O4+G4</f>
        <v>70314.28571</v>
      </c>
      <c r="Q4" s="36">
        <f t="shared" ref="Q4:Q15" si="14">MAX(P4*0.45,70000)</f>
        <v>70000</v>
      </c>
      <c r="R4" s="36">
        <f t="shared" ref="R4:R15" si="15">P4+Q4</f>
        <v>140314.2857</v>
      </c>
      <c r="S4" s="36">
        <f t="shared" ref="S4:S15" si="16">E4-R4</f>
        <v>19685.71429</v>
      </c>
      <c r="T4" s="37">
        <f t="shared" ref="T4:T15" si="17">CEILING((S4/(195))*30,1)</f>
        <v>3029</v>
      </c>
      <c r="U4" s="9"/>
      <c r="V4" s="9" t="s">
        <v>46</v>
      </c>
      <c r="W4" s="38">
        <v>2000.0</v>
      </c>
      <c r="X4" s="9"/>
      <c r="Y4" s="9"/>
      <c r="Z4" s="9"/>
      <c r="AA4" s="9"/>
      <c r="AB4" s="9"/>
      <c r="AC4" s="9"/>
      <c r="AD4" s="26" t="s">
        <v>47</v>
      </c>
      <c r="AE4" s="27">
        <v>2000.0</v>
      </c>
      <c r="AF4" s="28">
        <v>2000.0</v>
      </c>
      <c r="AG4" s="29">
        <f t="shared" si="1"/>
        <v>24026000</v>
      </c>
      <c r="AH4" s="28">
        <v>7.0</v>
      </c>
      <c r="AI4" s="29">
        <f t="shared" si="2"/>
        <v>168182000</v>
      </c>
      <c r="AJ4" s="30">
        <f t="shared" si="3"/>
        <v>5535771.429</v>
      </c>
      <c r="AK4" s="31"/>
      <c r="AL4" s="26" t="s">
        <v>47</v>
      </c>
      <c r="AM4" s="27">
        <v>0.0</v>
      </c>
      <c r="AN4" s="28">
        <v>0.0</v>
      </c>
      <c r="AO4" s="29">
        <f t="shared" si="4"/>
        <v>0</v>
      </c>
      <c r="AP4" s="28">
        <v>12.0</v>
      </c>
      <c r="AQ4" s="29">
        <f t="shared" si="5"/>
        <v>0</v>
      </c>
      <c r="AR4" s="30">
        <f t="shared" si="6"/>
        <v>0</v>
      </c>
    </row>
    <row r="5">
      <c r="A5" s="32"/>
      <c r="B5" s="33" t="s">
        <v>47</v>
      </c>
      <c r="C5" s="34">
        <v>40.0</v>
      </c>
      <c r="D5" s="34">
        <v>5000.0</v>
      </c>
      <c r="E5" s="35">
        <f t="shared" si="7"/>
        <v>200000</v>
      </c>
      <c r="F5" s="34">
        <v>104.0</v>
      </c>
      <c r="G5" s="35">
        <f t="shared" si="8"/>
        <v>10400</v>
      </c>
      <c r="H5" s="34" t="s">
        <v>48</v>
      </c>
      <c r="I5" s="34" t="s">
        <v>49</v>
      </c>
      <c r="J5" s="34">
        <v>225.0</v>
      </c>
      <c r="K5" s="34">
        <v>807.3</v>
      </c>
      <c r="L5" s="35">
        <f t="shared" si="9"/>
        <v>1937.52</v>
      </c>
      <c r="M5" s="35">
        <f t="shared" si="10"/>
        <v>8.6112</v>
      </c>
      <c r="N5" s="35">
        <f t="shared" si="11"/>
        <v>12.30171429</v>
      </c>
      <c r="O5" s="35">
        <f t="shared" si="12"/>
        <v>41518.28571</v>
      </c>
      <c r="P5" s="36">
        <f t="shared" si="13"/>
        <v>51918.28571</v>
      </c>
      <c r="Q5" s="36">
        <f t="shared" si="14"/>
        <v>70000</v>
      </c>
      <c r="R5" s="36">
        <f t="shared" si="15"/>
        <v>121918.2857</v>
      </c>
      <c r="S5" s="36">
        <f t="shared" si="16"/>
        <v>78081.71429</v>
      </c>
      <c r="T5" s="37">
        <f t="shared" si="17"/>
        <v>12013</v>
      </c>
      <c r="U5" s="9"/>
      <c r="V5" s="9" t="s">
        <v>50</v>
      </c>
      <c r="W5" s="38">
        <v>2000.0</v>
      </c>
      <c r="X5" s="9"/>
      <c r="Y5" s="9"/>
      <c r="Z5" s="9"/>
      <c r="AA5" s="9"/>
      <c r="AB5" s="9"/>
      <c r="AC5" s="9"/>
      <c r="AD5" s="26" t="s">
        <v>51</v>
      </c>
      <c r="AE5" s="27">
        <v>15000.0</v>
      </c>
      <c r="AF5" s="28">
        <v>15000.0</v>
      </c>
      <c r="AG5" s="29">
        <f t="shared" si="1"/>
        <v>51750000</v>
      </c>
      <c r="AH5" s="28">
        <v>12.0</v>
      </c>
      <c r="AI5" s="29">
        <f t="shared" si="2"/>
        <v>621000000</v>
      </c>
      <c r="AJ5" s="30">
        <f t="shared" si="3"/>
        <v>68178857.14</v>
      </c>
      <c r="AK5" s="31"/>
      <c r="AL5" s="26" t="s">
        <v>51</v>
      </c>
      <c r="AM5" s="27">
        <v>0.0</v>
      </c>
      <c r="AN5" s="28">
        <v>0.0</v>
      </c>
      <c r="AO5" s="29">
        <f t="shared" si="4"/>
        <v>0</v>
      </c>
      <c r="AP5" s="28">
        <v>8.0</v>
      </c>
      <c r="AQ5" s="29">
        <f t="shared" si="5"/>
        <v>0</v>
      </c>
      <c r="AR5" s="30">
        <f t="shared" si="6"/>
        <v>0</v>
      </c>
    </row>
    <row r="6">
      <c r="A6" s="32"/>
      <c r="B6" s="33" t="s">
        <v>51</v>
      </c>
      <c r="C6" s="34">
        <v>35.0</v>
      </c>
      <c r="D6" s="34">
        <v>5000.0</v>
      </c>
      <c r="E6" s="35">
        <f t="shared" si="7"/>
        <v>175000</v>
      </c>
      <c r="F6" s="34">
        <v>144.0</v>
      </c>
      <c r="G6" s="35">
        <f t="shared" si="8"/>
        <v>14400</v>
      </c>
      <c r="H6" s="34" t="s">
        <v>52</v>
      </c>
      <c r="I6" s="34" t="s">
        <v>48</v>
      </c>
      <c r="J6" s="34">
        <v>335.0</v>
      </c>
      <c r="K6" s="34">
        <v>1325.7</v>
      </c>
      <c r="L6" s="35">
        <f t="shared" si="9"/>
        <v>3181.68</v>
      </c>
      <c r="M6" s="35">
        <f t="shared" si="10"/>
        <v>9.497552239</v>
      </c>
      <c r="N6" s="35">
        <f t="shared" si="11"/>
        <v>13.56793177</v>
      </c>
      <c r="O6" s="35">
        <f t="shared" si="12"/>
        <v>68178.85714</v>
      </c>
      <c r="P6" s="36">
        <f t="shared" si="13"/>
        <v>82578.85714</v>
      </c>
      <c r="Q6" s="36">
        <f t="shared" si="14"/>
        <v>70000</v>
      </c>
      <c r="R6" s="36">
        <f t="shared" si="15"/>
        <v>152578.8571</v>
      </c>
      <c r="S6" s="36">
        <f t="shared" si="16"/>
        <v>22421.14286</v>
      </c>
      <c r="T6" s="37">
        <f t="shared" si="17"/>
        <v>3450</v>
      </c>
      <c r="U6" s="9"/>
      <c r="V6" s="9" t="s">
        <v>53</v>
      </c>
      <c r="W6" s="38">
        <v>15000.0</v>
      </c>
      <c r="X6" s="9"/>
      <c r="Y6" s="9"/>
      <c r="Z6" s="9"/>
      <c r="AA6" s="9"/>
      <c r="AB6" s="9"/>
      <c r="AC6" s="9"/>
      <c r="AD6" s="26" t="s">
        <v>54</v>
      </c>
      <c r="AE6" s="27" t="s">
        <v>55</v>
      </c>
      <c r="AF6" s="28">
        <v>6000.0</v>
      </c>
      <c r="AG6" s="29">
        <f t="shared" si="1"/>
        <v>19386000</v>
      </c>
      <c r="AH6" s="28">
        <v>4.0</v>
      </c>
      <c r="AI6" s="29">
        <f t="shared" si="2"/>
        <v>77544000</v>
      </c>
      <c r="AJ6" s="30">
        <f t="shared" si="3"/>
        <v>6681600</v>
      </c>
      <c r="AK6" s="31"/>
      <c r="AL6" s="26" t="s">
        <v>54</v>
      </c>
      <c r="AM6" s="27">
        <v>0.0</v>
      </c>
      <c r="AN6" s="28">
        <v>0.0</v>
      </c>
      <c r="AO6" s="29">
        <f t="shared" si="4"/>
        <v>0</v>
      </c>
      <c r="AP6" s="28">
        <v>4.0</v>
      </c>
      <c r="AQ6" s="29">
        <f t="shared" si="5"/>
        <v>0</v>
      </c>
      <c r="AR6" s="30">
        <f t="shared" si="6"/>
        <v>0</v>
      </c>
    </row>
    <row r="7">
      <c r="A7" s="32"/>
      <c r="B7" s="33" t="s">
        <v>54</v>
      </c>
      <c r="C7" s="34">
        <v>30.0</v>
      </c>
      <c r="D7" s="34">
        <v>4000.0</v>
      </c>
      <c r="E7" s="35">
        <f t="shared" si="7"/>
        <v>120000</v>
      </c>
      <c r="F7" s="34">
        <v>123.0</v>
      </c>
      <c r="G7" s="35">
        <f t="shared" si="8"/>
        <v>12300</v>
      </c>
      <c r="H7" s="34" t="s">
        <v>52</v>
      </c>
      <c r="I7" s="34" t="s">
        <v>56</v>
      </c>
      <c r="J7" s="34">
        <v>120.0</v>
      </c>
      <c r="K7" s="34">
        <v>324.8</v>
      </c>
      <c r="L7" s="35">
        <f t="shared" si="9"/>
        <v>779.52</v>
      </c>
      <c r="M7" s="35">
        <f t="shared" si="10"/>
        <v>6.496</v>
      </c>
      <c r="N7" s="35">
        <f t="shared" si="11"/>
        <v>9.28</v>
      </c>
      <c r="O7" s="35">
        <f t="shared" si="12"/>
        <v>16704</v>
      </c>
      <c r="P7" s="36">
        <f t="shared" si="13"/>
        <v>29004</v>
      </c>
      <c r="Q7" s="36">
        <f t="shared" si="14"/>
        <v>70000</v>
      </c>
      <c r="R7" s="36">
        <f t="shared" si="15"/>
        <v>99004</v>
      </c>
      <c r="S7" s="36">
        <f t="shared" si="16"/>
        <v>20996</v>
      </c>
      <c r="T7" s="37">
        <f t="shared" si="17"/>
        <v>3231</v>
      </c>
      <c r="U7" s="9"/>
      <c r="V7" s="9" t="s">
        <v>57</v>
      </c>
      <c r="W7" s="38">
        <v>2000.0</v>
      </c>
      <c r="X7" s="9"/>
      <c r="Y7" s="39" t="s">
        <v>58</v>
      </c>
      <c r="Z7" s="9"/>
      <c r="AA7" s="9"/>
      <c r="AB7" s="9"/>
      <c r="AC7" s="9"/>
      <c r="AD7" s="26" t="s">
        <v>59</v>
      </c>
      <c r="AE7" s="27" t="s">
        <v>43</v>
      </c>
      <c r="AF7" s="28">
        <f>4000</f>
        <v>4000</v>
      </c>
      <c r="AG7" s="29">
        <f t="shared" si="1"/>
        <v>7716000</v>
      </c>
      <c r="AH7" s="28">
        <v>3.0</v>
      </c>
      <c r="AI7" s="29">
        <f t="shared" si="2"/>
        <v>23148000</v>
      </c>
      <c r="AJ7" s="30">
        <f t="shared" si="3"/>
        <v>5936914.286</v>
      </c>
      <c r="AK7" s="31"/>
      <c r="AL7" s="26" t="s">
        <v>59</v>
      </c>
      <c r="AM7" s="27" t="s">
        <v>55</v>
      </c>
      <c r="AN7" s="28">
        <f>6000</f>
        <v>6000</v>
      </c>
      <c r="AO7" s="29">
        <f t="shared" si="4"/>
        <v>11574000</v>
      </c>
      <c r="AP7" s="28">
        <v>3.0</v>
      </c>
      <c r="AQ7" s="29">
        <f t="shared" si="5"/>
        <v>34722000</v>
      </c>
      <c r="AR7" s="30">
        <f t="shared" si="6"/>
        <v>8905371.429</v>
      </c>
    </row>
    <row r="8">
      <c r="A8" s="32"/>
      <c r="B8" s="33" t="s">
        <v>59</v>
      </c>
      <c r="C8" s="34">
        <v>3.0</v>
      </c>
      <c r="D8" s="34">
        <v>40000.0</v>
      </c>
      <c r="E8" s="35">
        <f t="shared" si="7"/>
        <v>120000</v>
      </c>
      <c r="F8" s="34">
        <v>152.0</v>
      </c>
      <c r="G8" s="35">
        <f t="shared" si="8"/>
        <v>15200</v>
      </c>
      <c r="H8" s="34" t="s">
        <v>60</v>
      </c>
      <c r="I8" s="34" t="s">
        <v>48</v>
      </c>
      <c r="J8" s="34">
        <v>90.0</v>
      </c>
      <c r="K8" s="34">
        <v>432.9</v>
      </c>
      <c r="L8" s="35">
        <f t="shared" si="9"/>
        <v>1038.96</v>
      </c>
      <c r="M8" s="35">
        <f t="shared" si="10"/>
        <v>11.544</v>
      </c>
      <c r="N8" s="35">
        <f t="shared" si="11"/>
        <v>16.49142857</v>
      </c>
      <c r="O8" s="35">
        <f t="shared" si="12"/>
        <v>22263.42857</v>
      </c>
      <c r="P8" s="36">
        <f t="shared" si="13"/>
        <v>37463.42857</v>
      </c>
      <c r="Q8" s="36">
        <f t="shared" si="14"/>
        <v>70000</v>
      </c>
      <c r="R8" s="36">
        <f t="shared" si="15"/>
        <v>107463.4286</v>
      </c>
      <c r="S8" s="36">
        <f t="shared" si="16"/>
        <v>12536.57143</v>
      </c>
      <c r="T8" s="37">
        <f t="shared" si="17"/>
        <v>1929</v>
      </c>
      <c r="U8" s="9"/>
      <c r="V8" s="9" t="s">
        <v>61</v>
      </c>
      <c r="W8" s="38">
        <v>2000.0</v>
      </c>
      <c r="X8" s="9"/>
      <c r="Y8" s="9"/>
      <c r="Z8" s="9" t="s">
        <v>62</v>
      </c>
      <c r="AA8" s="9"/>
      <c r="AB8" s="9"/>
      <c r="AC8" s="9"/>
      <c r="AD8" s="26" t="s">
        <v>63</v>
      </c>
      <c r="AE8" s="27">
        <v>25000.0</v>
      </c>
      <c r="AF8" s="28">
        <v>25000.0</v>
      </c>
      <c r="AG8" s="29">
        <f t="shared" si="1"/>
        <v>863450000</v>
      </c>
      <c r="AH8" s="28">
        <v>12.0</v>
      </c>
      <c r="AI8" s="29">
        <f t="shared" si="2"/>
        <v>10361400000</v>
      </c>
      <c r="AJ8" s="30">
        <f t="shared" si="3"/>
        <v>180008571.4</v>
      </c>
      <c r="AK8" s="31"/>
      <c r="AL8" s="26" t="s">
        <v>63</v>
      </c>
      <c r="AM8" s="27">
        <v>0.0</v>
      </c>
      <c r="AN8" s="28">
        <v>0.0</v>
      </c>
      <c r="AO8" s="29">
        <f t="shared" si="4"/>
        <v>0</v>
      </c>
      <c r="AP8" s="28">
        <v>12.0</v>
      </c>
      <c r="AQ8" s="29">
        <f t="shared" si="5"/>
        <v>0</v>
      </c>
      <c r="AR8" s="30">
        <f t="shared" si="6"/>
        <v>0</v>
      </c>
    </row>
    <row r="9">
      <c r="A9" s="32"/>
      <c r="B9" s="33" t="s">
        <v>63</v>
      </c>
      <c r="C9" s="34">
        <v>60.0</v>
      </c>
      <c r="D9" s="34">
        <v>7000.0</v>
      </c>
      <c r="E9" s="35">
        <f t="shared" si="7"/>
        <v>420000</v>
      </c>
      <c r="F9" s="34">
        <v>175.0</v>
      </c>
      <c r="G9" s="35">
        <f t="shared" si="8"/>
        <v>17500</v>
      </c>
      <c r="H9" s="34" t="s">
        <v>64</v>
      </c>
      <c r="I9" s="34" t="s">
        <v>65</v>
      </c>
      <c r="J9" s="34">
        <v>365.0</v>
      </c>
      <c r="K9" s="34">
        <v>2100.1</v>
      </c>
      <c r="L9" s="35">
        <f t="shared" si="9"/>
        <v>5040.24</v>
      </c>
      <c r="M9" s="35">
        <f t="shared" si="10"/>
        <v>13.80887671</v>
      </c>
      <c r="N9" s="35">
        <f t="shared" si="11"/>
        <v>19.72696673</v>
      </c>
      <c r="O9" s="35">
        <f t="shared" si="12"/>
        <v>108005.1429</v>
      </c>
      <c r="P9" s="36">
        <f t="shared" si="13"/>
        <v>125505.1429</v>
      </c>
      <c r="Q9" s="36">
        <f t="shared" si="14"/>
        <v>70000</v>
      </c>
      <c r="R9" s="36">
        <f t="shared" si="15"/>
        <v>195505.1429</v>
      </c>
      <c r="S9" s="36">
        <f t="shared" si="16"/>
        <v>224494.8571</v>
      </c>
      <c r="T9" s="37">
        <f t="shared" si="17"/>
        <v>34538</v>
      </c>
      <c r="U9" s="9"/>
      <c r="V9" s="9" t="s">
        <v>66</v>
      </c>
      <c r="W9" s="38">
        <v>25000.0</v>
      </c>
      <c r="X9" s="9"/>
      <c r="Y9" s="9"/>
      <c r="Z9" s="9"/>
      <c r="AA9" s="9"/>
      <c r="AB9" s="9"/>
      <c r="AC9" s="9"/>
      <c r="AD9" s="26" t="s">
        <v>67</v>
      </c>
      <c r="AE9" s="27" t="s">
        <v>43</v>
      </c>
      <c r="AF9" s="28">
        <v>4000.0</v>
      </c>
      <c r="AG9" s="29">
        <f t="shared" si="1"/>
        <v>35672000</v>
      </c>
      <c r="AH9" s="28">
        <v>6.0</v>
      </c>
      <c r="AI9" s="29">
        <f t="shared" si="2"/>
        <v>214032000</v>
      </c>
      <c r="AJ9" s="30">
        <f t="shared" si="3"/>
        <v>7475657.143</v>
      </c>
      <c r="AK9" s="31"/>
      <c r="AL9" s="26" t="s">
        <v>67</v>
      </c>
      <c r="AM9" s="27">
        <v>0.0</v>
      </c>
      <c r="AN9" s="28">
        <v>0.0</v>
      </c>
      <c r="AO9" s="29">
        <f t="shared" si="4"/>
        <v>0</v>
      </c>
      <c r="AP9" s="28">
        <v>6.0</v>
      </c>
      <c r="AQ9" s="29">
        <f t="shared" si="5"/>
        <v>0</v>
      </c>
      <c r="AR9" s="30">
        <f t="shared" si="6"/>
        <v>0</v>
      </c>
    </row>
    <row r="10">
      <c r="A10" s="32"/>
      <c r="B10" s="33" t="s">
        <v>67</v>
      </c>
      <c r="C10" s="34">
        <v>35.0</v>
      </c>
      <c r="D10" s="34">
        <v>5000.0</v>
      </c>
      <c r="E10" s="35">
        <f t="shared" si="7"/>
        <v>175000</v>
      </c>
      <c r="F10" s="34">
        <v>190.0</v>
      </c>
      <c r="G10" s="35">
        <f t="shared" si="8"/>
        <v>19000</v>
      </c>
      <c r="H10" s="34" t="s">
        <v>52</v>
      </c>
      <c r="I10" s="34" t="s">
        <v>68</v>
      </c>
      <c r="J10" s="34">
        <v>160.0</v>
      </c>
      <c r="K10" s="34">
        <v>545.1</v>
      </c>
      <c r="L10" s="35">
        <f t="shared" si="9"/>
        <v>1308.24</v>
      </c>
      <c r="M10" s="35">
        <f t="shared" si="10"/>
        <v>8.1765</v>
      </c>
      <c r="N10" s="35">
        <f t="shared" si="11"/>
        <v>11.68071429</v>
      </c>
      <c r="O10" s="35">
        <f t="shared" si="12"/>
        <v>28033.71429</v>
      </c>
      <c r="P10" s="36">
        <f t="shared" si="13"/>
        <v>47033.71429</v>
      </c>
      <c r="Q10" s="36">
        <f t="shared" si="14"/>
        <v>70000</v>
      </c>
      <c r="R10" s="36">
        <f t="shared" si="15"/>
        <v>117033.7143</v>
      </c>
      <c r="S10" s="36">
        <f t="shared" si="16"/>
        <v>57966.28571</v>
      </c>
      <c r="T10" s="37">
        <f t="shared" si="17"/>
        <v>8918</v>
      </c>
      <c r="U10" s="9"/>
      <c r="V10" s="9" t="s">
        <v>69</v>
      </c>
      <c r="W10" s="38">
        <v>2000.0</v>
      </c>
      <c r="X10" s="9"/>
      <c r="Y10" s="9"/>
      <c r="Z10" s="9"/>
      <c r="AA10" s="9"/>
      <c r="AB10" s="9"/>
      <c r="AC10" s="9"/>
      <c r="AD10" s="26" t="s">
        <v>70</v>
      </c>
      <c r="AE10" s="27" t="s">
        <v>43</v>
      </c>
      <c r="AF10" s="28">
        <v>4000.0</v>
      </c>
      <c r="AG10" s="29">
        <f t="shared" si="1"/>
        <v>82744000</v>
      </c>
      <c r="AH10" s="28">
        <v>4.0</v>
      </c>
      <c r="AI10" s="29">
        <f t="shared" si="2"/>
        <v>330976000</v>
      </c>
      <c r="AJ10" s="30">
        <f t="shared" si="3"/>
        <v>7077942.857</v>
      </c>
      <c r="AK10" s="31"/>
      <c r="AL10" s="26" t="s">
        <v>70</v>
      </c>
      <c r="AM10" s="27" t="s">
        <v>71</v>
      </c>
      <c r="AN10" s="28">
        <f>2000*4</f>
        <v>8000</v>
      </c>
      <c r="AO10" s="29">
        <f t="shared" si="4"/>
        <v>165488000</v>
      </c>
      <c r="AP10" s="28">
        <v>4.0</v>
      </c>
      <c r="AQ10" s="29">
        <f t="shared" si="5"/>
        <v>661952000</v>
      </c>
      <c r="AR10" s="30">
        <f t="shared" si="6"/>
        <v>14155885.71</v>
      </c>
    </row>
    <row r="11">
      <c r="A11" s="32"/>
      <c r="B11" s="33" t="s">
        <v>70</v>
      </c>
      <c r="C11" s="34">
        <v>30.0</v>
      </c>
      <c r="D11" s="34">
        <v>8000.0</v>
      </c>
      <c r="E11" s="35">
        <f t="shared" si="7"/>
        <v>240000</v>
      </c>
      <c r="F11" s="34">
        <v>90.0</v>
      </c>
      <c r="G11" s="35">
        <f t="shared" si="8"/>
        <v>9000</v>
      </c>
      <c r="H11" s="34" t="s">
        <v>44</v>
      </c>
      <c r="I11" s="34" t="s">
        <v>72</v>
      </c>
      <c r="J11" s="34">
        <v>95.0</v>
      </c>
      <c r="K11" s="34">
        <v>516.1</v>
      </c>
      <c r="L11" s="35">
        <f t="shared" si="9"/>
        <v>1238.64</v>
      </c>
      <c r="M11" s="35">
        <f t="shared" si="10"/>
        <v>13.03831579</v>
      </c>
      <c r="N11" s="35">
        <f t="shared" si="11"/>
        <v>18.62616541</v>
      </c>
      <c r="O11" s="35">
        <f t="shared" si="12"/>
        <v>26542.28571</v>
      </c>
      <c r="P11" s="36">
        <f t="shared" si="13"/>
        <v>35542.28571</v>
      </c>
      <c r="Q11" s="36">
        <f t="shared" si="14"/>
        <v>70000</v>
      </c>
      <c r="R11" s="36">
        <f t="shared" si="15"/>
        <v>105542.2857</v>
      </c>
      <c r="S11" s="36">
        <f t="shared" si="16"/>
        <v>134457.7143</v>
      </c>
      <c r="T11" s="37">
        <f t="shared" si="17"/>
        <v>20686</v>
      </c>
      <c r="U11" s="9"/>
      <c r="V11" s="9" t="s">
        <v>73</v>
      </c>
      <c r="W11" s="38">
        <v>2000.0</v>
      </c>
      <c r="X11" s="9"/>
      <c r="Y11" s="9"/>
      <c r="Z11" s="9"/>
      <c r="AA11" s="9"/>
      <c r="AB11" s="9"/>
      <c r="AC11" s="9"/>
      <c r="AD11" s="26" t="s">
        <v>74</v>
      </c>
      <c r="AE11" s="27" t="s">
        <v>55</v>
      </c>
      <c r="AF11" s="28">
        <f>6000</f>
        <v>6000</v>
      </c>
      <c r="AG11" s="29">
        <f t="shared" si="1"/>
        <v>170406000</v>
      </c>
      <c r="AH11" s="28">
        <v>5.0</v>
      </c>
      <c r="AI11" s="29">
        <f t="shared" si="2"/>
        <v>852030000</v>
      </c>
      <c r="AJ11" s="30">
        <f t="shared" si="3"/>
        <v>18559542.86</v>
      </c>
      <c r="AK11" s="31"/>
      <c r="AL11" s="26" t="s">
        <v>74</v>
      </c>
      <c r="AM11" s="27" t="s">
        <v>75</v>
      </c>
      <c r="AN11" s="28">
        <f>6000+15000</f>
        <v>21000</v>
      </c>
      <c r="AO11" s="29">
        <f t="shared" si="4"/>
        <v>596421000</v>
      </c>
      <c r="AP11" s="28">
        <v>5.0</v>
      </c>
      <c r="AQ11" s="29">
        <f t="shared" si="5"/>
        <v>2982105000</v>
      </c>
      <c r="AR11" s="30">
        <f t="shared" si="6"/>
        <v>64958400</v>
      </c>
    </row>
    <row r="12">
      <c r="A12" s="32"/>
      <c r="B12" s="33" t="s">
        <v>74</v>
      </c>
      <c r="C12" s="34">
        <v>45.0</v>
      </c>
      <c r="D12" s="34">
        <v>7000.0</v>
      </c>
      <c r="E12" s="35">
        <f t="shared" si="7"/>
        <v>315000</v>
      </c>
      <c r="F12" s="34">
        <v>140.0</v>
      </c>
      <c r="G12" s="35">
        <f t="shared" si="8"/>
        <v>14000</v>
      </c>
      <c r="H12" s="34" t="s">
        <v>49</v>
      </c>
      <c r="I12" s="34" t="s">
        <v>45</v>
      </c>
      <c r="J12" s="34">
        <v>145.0</v>
      </c>
      <c r="K12" s="34">
        <v>902.2</v>
      </c>
      <c r="L12" s="35">
        <f t="shared" si="9"/>
        <v>2165.28</v>
      </c>
      <c r="M12" s="35">
        <f t="shared" si="10"/>
        <v>14.93296552</v>
      </c>
      <c r="N12" s="35">
        <f t="shared" si="11"/>
        <v>21.33280788</v>
      </c>
      <c r="O12" s="35">
        <f t="shared" si="12"/>
        <v>46398.85714</v>
      </c>
      <c r="P12" s="36">
        <f t="shared" si="13"/>
        <v>60398.85714</v>
      </c>
      <c r="Q12" s="36">
        <f t="shared" si="14"/>
        <v>70000</v>
      </c>
      <c r="R12" s="36">
        <f t="shared" si="15"/>
        <v>130398.8571</v>
      </c>
      <c r="S12" s="36">
        <f t="shared" si="16"/>
        <v>184601.1429</v>
      </c>
      <c r="T12" s="37">
        <f t="shared" si="17"/>
        <v>28401</v>
      </c>
      <c r="U12" s="9"/>
      <c r="V12" s="9" t="s">
        <v>76</v>
      </c>
      <c r="W12" s="38">
        <v>2000.0</v>
      </c>
      <c r="X12" s="9"/>
      <c r="Y12" s="9"/>
      <c r="Z12" s="9"/>
      <c r="AA12" s="9"/>
      <c r="AB12" s="9"/>
      <c r="AC12" s="9"/>
      <c r="AD12" s="26" t="s">
        <v>77</v>
      </c>
      <c r="AE12" s="27" t="s">
        <v>43</v>
      </c>
      <c r="AF12" s="28">
        <v>4000.0</v>
      </c>
      <c r="AG12" s="29">
        <f t="shared" si="1"/>
        <v>3140000</v>
      </c>
      <c r="AH12" s="28">
        <v>4.0</v>
      </c>
      <c r="AI12" s="29">
        <f t="shared" si="2"/>
        <v>12560000</v>
      </c>
      <c r="AJ12" s="30">
        <f t="shared" si="3"/>
        <v>8560457.143</v>
      </c>
      <c r="AK12" s="31"/>
      <c r="AL12" s="26" t="s">
        <v>77</v>
      </c>
      <c r="AM12" s="27">
        <v>2000.0</v>
      </c>
      <c r="AN12" s="28">
        <v>2000.0</v>
      </c>
      <c r="AO12" s="29">
        <f t="shared" si="4"/>
        <v>1570000</v>
      </c>
      <c r="AP12" s="28">
        <v>4.0</v>
      </c>
      <c r="AQ12" s="29">
        <f t="shared" si="5"/>
        <v>6280000</v>
      </c>
      <c r="AR12" s="30">
        <f t="shared" si="6"/>
        <v>4280228.571</v>
      </c>
    </row>
    <row r="13">
      <c r="A13" s="40"/>
      <c r="B13" s="33" t="s">
        <v>77</v>
      </c>
      <c r="C13" s="34">
        <v>3.0</v>
      </c>
      <c r="D13" s="34">
        <v>40000.0</v>
      </c>
      <c r="E13" s="35">
        <f t="shared" si="7"/>
        <v>120000</v>
      </c>
      <c r="F13" s="34">
        <v>128.0</v>
      </c>
      <c r="G13" s="35">
        <f t="shared" si="8"/>
        <v>12800</v>
      </c>
      <c r="H13" s="34" t="s">
        <v>72</v>
      </c>
      <c r="I13" s="34" t="s">
        <v>45</v>
      </c>
      <c r="J13" s="34">
        <v>110.0</v>
      </c>
      <c r="K13" s="34">
        <v>624.2</v>
      </c>
      <c r="L13" s="35">
        <f t="shared" si="9"/>
        <v>1498.08</v>
      </c>
      <c r="M13" s="35">
        <f t="shared" si="10"/>
        <v>13.61890909</v>
      </c>
      <c r="N13" s="35">
        <f t="shared" si="11"/>
        <v>19.45558442</v>
      </c>
      <c r="O13" s="35">
        <f t="shared" si="12"/>
        <v>32101.71429</v>
      </c>
      <c r="P13" s="36">
        <f t="shared" si="13"/>
        <v>44901.71429</v>
      </c>
      <c r="Q13" s="36">
        <f t="shared" si="14"/>
        <v>70000</v>
      </c>
      <c r="R13" s="36">
        <f t="shared" si="15"/>
        <v>114901.7143</v>
      </c>
      <c r="S13" s="36">
        <f t="shared" si="16"/>
        <v>5098.285714</v>
      </c>
      <c r="T13" s="37">
        <f t="shared" si="17"/>
        <v>785</v>
      </c>
      <c r="U13" s="9"/>
      <c r="V13" s="9" t="s">
        <v>78</v>
      </c>
      <c r="W13" s="38">
        <v>2000.0</v>
      </c>
      <c r="X13" s="9"/>
      <c r="Y13" s="9"/>
      <c r="Z13" s="9"/>
      <c r="AA13" s="9"/>
      <c r="AB13" s="9"/>
      <c r="AC13" s="9"/>
      <c r="AD13" s="26" t="s">
        <v>79</v>
      </c>
      <c r="AE13" s="27">
        <v>2000.0</v>
      </c>
      <c r="AF13" s="28">
        <v>2000.0</v>
      </c>
      <c r="AG13" s="29">
        <f t="shared" si="1"/>
        <v>55544000</v>
      </c>
      <c r="AH13" s="28">
        <v>11.0</v>
      </c>
      <c r="AI13" s="29">
        <f t="shared" si="2"/>
        <v>610984000</v>
      </c>
      <c r="AJ13" s="30">
        <f t="shared" si="3"/>
        <v>9051428.571</v>
      </c>
      <c r="AK13" s="31"/>
      <c r="AL13" s="26" t="s">
        <v>79</v>
      </c>
      <c r="AM13" s="27">
        <v>0.0</v>
      </c>
      <c r="AN13" s="28">
        <v>0.0</v>
      </c>
      <c r="AO13" s="29">
        <f t="shared" si="4"/>
        <v>0</v>
      </c>
      <c r="AP13" s="28">
        <v>11.0</v>
      </c>
      <c r="AQ13" s="29">
        <f t="shared" si="5"/>
        <v>0</v>
      </c>
      <c r="AR13" s="30">
        <f t="shared" si="6"/>
        <v>0</v>
      </c>
    </row>
    <row r="14">
      <c r="A14" s="40"/>
      <c r="B14" s="33" t="s">
        <v>79</v>
      </c>
      <c r="C14" s="34">
        <v>30.0</v>
      </c>
      <c r="D14" s="34">
        <v>12000.0</v>
      </c>
      <c r="E14" s="35">
        <f t="shared" si="7"/>
        <v>360000</v>
      </c>
      <c r="F14" s="34">
        <v>416.0</v>
      </c>
      <c r="G14" s="35">
        <f t="shared" si="8"/>
        <v>41600</v>
      </c>
      <c r="H14" s="34" t="s">
        <v>44</v>
      </c>
      <c r="I14" s="34" t="s">
        <v>65</v>
      </c>
      <c r="J14" s="34">
        <v>330.0</v>
      </c>
      <c r="K14" s="34">
        <v>1320.0</v>
      </c>
      <c r="L14" s="35">
        <f t="shared" si="9"/>
        <v>3168</v>
      </c>
      <c r="M14" s="35">
        <f t="shared" si="10"/>
        <v>9.6</v>
      </c>
      <c r="N14" s="35">
        <f t="shared" si="11"/>
        <v>13.71428571</v>
      </c>
      <c r="O14" s="35">
        <f t="shared" si="12"/>
        <v>67885.71429</v>
      </c>
      <c r="P14" s="36">
        <f t="shared" si="13"/>
        <v>109485.7143</v>
      </c>
      <c r="Q14" s="36">
        <f t="shared" si="14"/>
        <v>70000</v>
      </c>
      <c r="R14" s="36">
        <f t="shared" si="15"/>
        <v>179485.7143</v>
      </c>
      <c r="S14" s="36">
        <f t="shared" si="16"/>
        <v>180514.2857</v>
      </c>
      <c r="T14" s="37">
        <f t="shared" si="17"/>
        <v>27772</v>
      </c>
      <c r="U14" s="9"/>
      <c r="V14" s="9" t="s">
        <v>80</v>
      </c>
      <c r="W14" s="38">
        <v>2000.0</v>
      </c>
      <c r="X14" s="9"/>
      <c r="Y14" s="9"/>
      <c r="Z14" s="9"/>
      <c r="AA14" s="9"/>
      <c r="AB14" s="9"/>
      <c r="AC14" s="9"/>
      <c r="AD14" s="26" t="s">
        <v>81</v>
      </c>
      <c r="AE14" s="27" t="s">
        <v>43</v>
      </c>
      <c r="AF14" s="28">
        <v>4000.0</v>
      </c>
      <c r="AG14" s="29">
        <f t="shared" si="1"/>
        <v>101448000</v>
      </c>
      <c r="AH14" s="28">
        <v>5.0</v>
      </c>
      <c r="AI14" s="29">
        <f t="shared" si="2"/>
        <v>507240000</v>
      </c>
      <c r="AJ14" s="30">
        <f t="shared" si="3"/>
        <v>5639314.286</v>
      </c>
      <c r="AK14" s="31"/>
      <c r="AL14" s="26" t="s">
        <v>81</v>
      </c>
      <c r="AM14" s="27">
        <v>0.0</v>
      </c>
      <c r="AN14" s="28">
        <v>0.0</v>
      </c>
      <c r="AO14" s="29">
        <f t="shared" si="4"/>
        <v>0</v>
      </c>
      <c r="AP14" s="28">
        <v>5.0</v>
      </c>
      <c r="AQ14" s="29">
        <f t="shared" si="5"/>
        <v>0</v>
      </c>
      <c r="AR14" s="30">
        <f t="shared" si="6"/>
        <v>0</v>
      </c>
    </row>
    <row r="15">
      <c r="A15" s="40"/>
      <c r="B15" s="33" t="s">
        <v>81</v>
      </c>
      <c r="C15" s="34">
        <v>40.0</v>
      </c>
      <c r="D15" s="34">
        <v>7000.0</v>
      </c>
      <c r="E15" s="35">
        <f t="shared" si="7"/>
        <v>280000</v>
      </c>
      <c r="F15" s="34">
        <v>240.0</v>
      </c>
      <c r="G15" s="35">
        <f t="shared" si="8"/>
        <v>24000</v>
      </c>
      <c r="H15" s="34" t="s">
        <v>48</v>
      </c>
      <c r="I15" s="34" t="s">
        <v>64</v>
      </c>
      <c r="J15" s="34">
        <v>130.0</v>
      </c>
      <c r="K15" s="34">
        <v>411.2</v>
      </c>
      <c r="L15" s="35">
        <f t="shared" si="9"/>
        <v>986.88</v>
      </c>
      <c r="M15" s="35">
        <f t="shared" si="10"/>
        <v>7.591384615</v>
      </c>
      <c r="N15" s="35">
        <f t="shared" si="11"/>
        <v>10.84483516</v>
      </c>
      <c r="O15" s="35">
        <f t="shared" si="12"/>
        <v>21147.42857</v>
      </c>
      <c r="P15" s="36">
        <f t="shared" si="13"/>
        <v>45147.42857</v>
      </c>
      <c r="Q15" s="36">
        <f t="shared" si="14"/>
        <v>70000</v>
      </c>
      <c r="R15" s="36">
        <f t="shared" si="15"/>
        <v>115147.4286</v>
      </c>
      <c r="S15" s="36">
        <f t="shared" si="16"/>
        <v>164852.5714</v>
      </c>
      <c r="T15" s="37">
        <f t="shared" si="17"/>
        <v>25362</v>
      </c>
      <c r="U15" s="9"/>
      <c r="V15" s="9" t="s">
        <v>82</v>
      </c>
      <c r="W15" s="38">
        <v>2000.0</v>
      </c>
      <c r="X15" s="9"/>
      <c r="Y15" s="9"/>
      <c r="Z15" s="9"/>
      <c r="AA15" s="9"/>
      <c r="AB15" s="9"/>
      <c r="AC15" s="9"/>
      <c r="AD15" s="9"/>
      <c r="AE15" s="41" t="s">
        <v>83</v>
      </c>
      <c r="AF15" s="42">
        <f>SUM(AF3:AF14)</f>
        <v>80000</v>
      </c>
      <c r="AG15" s="42">
        <f>SUM(AG3:AG14)/(1000000000)</f>
        <v>1.427398</v>
      </c>
      <c r="AH15" s="43"/>
      <c r="AI15" s="29">
        <f>SUM(AI2:AI14)/(1000000000)</f>
        <v>13.863908</v>
      </c>
      <c r="AJ15" s="42">
        <f>SUM(AJ3:AJ14)/1000000</f>
        <v>338.2032</v>
      </c>
      <c r="AK15" s="44"/>
      <c r="AL15" s="9"/>
      <c r="AM15" s="41" t="s">
        <v>83</v>
      </c>
      <c r="AN15" s="42">
        <f t="shared" ref="AN15:AO15" si="18">SUM(AN3:AN14)</f>
        <v>39000</v>
      </c>
      <c r="AO15" s="42">
        <f t="shared" si="18"/>
        <v>781111000</v>
      </c>
      <c r="AP15" s="43"/>
      <c r="AQ15" s="29">
        <f>SUM(AQ2:AQ14)/(1000000000)</f>
        <v>3.727465</v>
      </c>
      <c r="AR15" s="42">
        <f>SUM(AR3:AR14)/1000000</f>
        <v>100.0484571</v>
      </c>
    </row>
    <row r="16">
      <c r="A16" s="45" t="s">
        <v>0</v>
      </c>
      <c r="B16" s="2" t="s">
        <v>1</v>
      </c>
      <c r="C16" s="3" t="s">
        <v>2</v>
      </c>
      <c r="D16" s="3" t="s">
        <v>3</v>
      </c>
      <c r="E16" s="3" t="s">
        <v>4</v>
      </c>
      <c r="F16" s="4" t="s">
        <v>5</v>
      </c>
      <c r="G16" s="5"/>
      <c r="H16" s="6" t="s">
        <v>6</v>
      </c>
      <c r="I16" s="7"/>
      <c r="J16" s="5"/>
      <c r="K16" s="46" t="s">
        <v>84</v>
      </c>
      <c r="L16" s="7"/>
      <c r="M16" s="7"/>
      <c r="N16" s="7"/>
      <c r="O16" s="7"/>
      <c r="P16" s="7"/>
      <c r="Q16" s="7"/>
      <c r="R16" s="7"/>
      <c r="S16" s="7"/>
      <c r="T16" s="5"/>
      <c r="U16" s="9"/>
      <c r="V16" s="47" t="s">
        <v>85</v>
      </c>
      <c r="W16" s="38">
        <f>SUM(W4:W15)</f>
        <v>60000</v>
      </c>
      <c r="X16" s="9" t="s">
        <v>86</v>
      </c>
      <c r="Y16" s="9"/>
      <c r="Z16" s="9"/>
      <c r="AA16" s="9"/>
      <c r="AB16" s="9"/>
      <c r="AC16" s="9"/>
      <c r="AD16" s="9"/>
      <c r="AE16" s="9"/>
      <c r="AF16" s="9"/>
      <c r="AG16" s="9" t="s">
        <v>87</v>
      </c>
      <c r="AH16" s="9"/>
      <c r="AI16" s="9" t="s">
        <v>87</v>
      </c>
      <c r="AJ16" s="9" t="s">
        <v>88</v>
      </c>
      <c r="AK16" s="9"/>
      <c r="AL16" s="9"/>
      <c r="AM16" s="9"/>
      <c r="AN16" s="9"/>
      <c r="AO16" s="9"/>
      <c r="AP16" s="9"/>
      <c r="AQ16" s="9" t="s">
        <v>87</v>
      </c>
      <c r="AR16" s="9" t="s">
        <v>88</v>
      </c>
    </row>
    <row r="17">
      <c r="B17" s="12"/>
      <c r="C17" s="13"/>
      <c r="D17" s="13"/>
      <c r="E17" s="13"/>
      <c r="F17" s="14" t="s">
        <v>10</v>
      </c>
      <c r="G17" s="14" t="s">
        <v>11</v>
      </c>
      <c r="H17" s="15" t="s">
        <v>12</v>
      </c>
      <c r="I17" s="15" t="s">
        <v>13</v>
      </c>
      <c r="J17" s="15" t="s">
        <v>14</v>
      </c>
      <c r="K17" s="17" t="s">
        <v>15</v>
      </c>
      <c r="L17" s="17" t="s">
        <v>15</v>
      </c>
      <c r="M17" s="17" t="s">
        <v>15</v>
      </c>
      <c r="N17" s="17" t="s">
        <v>16</v>
      </c>
      <c r="O17" s="17" t="s">
        <v>17</v>
      </c>
      <c r="P17" s="17" t="s">
        <v>89</v>
      </c>
      <c r="Q17" s="17" t="s">
        <v>19</v>
      </c>
      <c r="R17" s="17" t="s">
        <v>20</v>
      </c>
      <c r="S17" s="17" t="s">
        <v>21</v>
      </c>
      <c r="T17" s="17" t="s">
        <v>22</v>
      </c>
      <c r="U17" s="9"/>
      <c r="V17" s="9"/>
      <c r="W17" s="9"/>
      <c r="X17" s="9"/>
      <c r="Y17" s="9"/>
      <c r="Z17" s="9"/>
      <c r="AA17" s="9"/>
      <c r="AB17" s="9"/>
      <c r="AC17" s="9"/>
      <c r="AD17" s="10" t="s">
        <v>90</v>
      </c>
      <c r="AK17" s="11"/>
      <c r="AL17" s="10" t="s">
        <v>91</v>
      </c>
    </row>
    <row r="18">
      <c r="B18" s="13"/>
      <c r="C18" s="23" t="s">
        <v>30</v>
      </c>
      <c r="D18" s="23" t="s">
        <v>31</v>
      </c>
      <c r="E18" s="24" t="s">
        <v>32</v>
      </c>
      <c r="F18" s="24" t="s">
        <v>33</v>
      </c>
      <c r="G18" s="24" t="s">
        <v>32</v>
      </c>
      <c r="H18" s="13"/>
      <c r="I18" s="13"/>
      <c r="J18" s="13"/>
      <c r="K18" s="25" t="s">
        <v>34</v>
      </c>
      <c r="L18" s="25" t="s">
        <v>35</v>
      </c>
      <c r="M18" s="25" t="s">
        <v>36</v>
      </c>
      <c r="N18" s="25" t="s">
        <v>36</v>
      </c>
      <c r="O18" s="25" t="s">
        <v>37</v>
      </c>
      <c r="P18" s="25" t="s">
        <v>38</v>
      </c>
      <c r="Q18" s="25" t="s">
        <v>38</v>
      </c>
      <c r="R18" s="25" t="s">
        <v>39</v>
      </c>
      <c r="S18" s="25" t="s">
        <v>40</v>
      </c>
      <c r="T18" s="37" t="s">
        <v>41</v>
      </c>
      <c r="U18" s="9"/>
      <c r="V18" s="9"/>
      <c r="W18" s="9"/>
      <c r="X18" s="9"/>
      <c r="Y18" s="9"/>
      <c r="Z18" s="9"/>
      <c r="AA18" s="9"/>
      <c r="AB18" s="9"/>
      <c r="AC18" s="9"/>
      <c r="AD18" s="18" t="s">
        <v>1</v>
      </c>
      <c r="AE18" s="19" t="s">
        <v>23</v>
      </c>
      <c r="AF18" s="20" t="s">
        <v>24</v>
      </c>
      <c r="AG18" s="21" t="s">
        <v>25</v>
      </c>
      <c r="AH18" s="21" t="s">
        <v>26</v>
      </c>
      <c r="AI18" s="21" t="s">
        <v>27</v>
      </c>
      <c r="AJ18" s="22" t="s">
        <v>28</v>
      </c>
      <c r="AK18" s="11"/>
      <c r="AL18" s="48" t="s">
        <v>1</v>
      </c>
      <c r="AM18" s="49" t="s">
        <v>29</v>
      </c>
      <c r="AN18" s="50" t="s">
        <v>24</v>
      </c>
      <c r="AO18" s="51" t="s">
        <v>25</v>
      </c>
      <c r="AP18" s="51" t="s">
        <v>26</v>
      </c>
      <c r="AQ18" s="51" t="s">
        <v>27</v>
      </c>
      <c r="AR18" s="52" t="s">
        <v>28</v>
      </c>
    </row>
    <row r="19">
      <c r="A19" s="45" t="s">
        <v>92</v>
      </c>
      <c r="B19" s="33" t="s">
        <v>93</v>
      </c>
      <c r="C19" s="34">
        <v>20.0</v>
      </c>
      <c r="D19" s="34">
        <v>8000.0</v>
      </c>
      <c r="E19" s="35">
        <f t="shared" ref="E19:E29" si="19">C19*D19</f>
        <v>160000</v>
      </c>
      <c r="F19" s="34">
        <v>122.0</v>
      </c>
      <c r="G19" s="35">
        <f t="shared" ref="G19:G29" si="20">F19*100</f>
        <v>12200</v>
      </c>
      <c r="H19" s="53">
        <v>45352.0</v>
      </c>
      <c r="I19" s="54">
        <v>45546.0</v>
      </c>
      <c r="J19" s="34">
        <f t="shared" ref="J19:J29" si="21">DAYS(I19,H19)</f>
        <v>194</v>
      </c>
      <c r="K19" s="55">
        <v>1024.9</v>
      </c>
      <c r="L19" s="35">
        <f t="shared" ref="L19:L29" si="22">2.4*K19</f>
        <v>2459.76</v>
      </c>
      <c r="M19" s="35">
        <f t="shared" ref="M19:M29" si="23">L19/J19</f>
        <v>12.67917526</v>
      </c>
      <c r="N19" s="35">
        <f t="shared" ref="N19:N29" si="24">M19/(0.7)</f>
        <v>18.11310751</v>
      </c>
      <c r="O19" s="35">
        <f t="shared" ref="O19:O29" si="25">(N19*15)*J19</f>
        <v>52709.14286</v>
      </c>
      <c r="P19" s="35">
        <f t="shared" ref="P19:P29" si="26">O19+G19</f>
        <v>64909.14286</v>
      </c>
      <c r="Q19" s="35">
        <f t="shared" ref="Q19:Q29" si="27">MAX(P19*0.45,70000)</f>
        <v>70000</v>
      </c>
      <c r="R19" s="35">
        <f t="shared" ref="R19:R29" si="28">P19+Q19</f>
        <v>134909.1429</v>
      </c>
      <c r="S19" s="35">
        <f t="shared" ref="S19:S29" si="29">E19-R19</f>
        <v>25090.85714</v>
      </c>
      <c r="T19" s="37">
        <f t="shared" ref="T19:T29" si="30">CEILING((S19/(195))*30,1)</f>
        <v>3861</v>
      </c>
      <c r="U19" s="9"/>
      <c r="V19" s="9" t="s">
        <v>46</v>
      </c>
      <c r="W19" s="38">
        <v>2000.0</v>
      </c>
      <c r="X19" s="56">
        <v>2000.0</v>
      </c>
      <c r="Y19" s="9"/>
      <c r="Z19" s="9"/>
      <c r="AA19" s="9"/>
      <c r="AB19" s="9"/>
      <c r="AC19" s="9"/>
      <c r="AD19" s="33" t="s">
        <v>93</v>
      </c>
      <c r="AE19" s="27" t="s">
        <v>94</v>
      </c>
      <c r="AF19" s="28">
        <f>2000+27000</f>
        <v>29000</v>
      </c>
      <c r="AG19" s="29">
        <f t="shared" ref="AG19:AG29" si="31">AF19*T19</f>
        <v>111969000</v>
      </c>
      <c r="AH19" s="28">
        <v>7.0</v>
      </c>
      <c r="AI19" s="29">
        <f t="shared" ref="AI19:AI29" si="32">AG19*AH19</f>
        <v>783783000</v>
      </c>
      <c r="AJ19" s="30">
        <f t="shared" ref="AJ19:AJ29" si="33">(N19*J19)*AF19</f>
        <v>101904342.9</v>
      </c>
      <c r="AK19" s="31"/>
      <c r="AL19" s="33" t="s">
        <v>93</v>
      </c>
      <c r="AM19" s="57">
        <v>2000.0</v>
      </c>
      <c r="AN19" s="58">
        <v>2000.0</v>
      </c>
      <c r="AO19" s="59">
        <f t="shared" ref="AO19:AO29" si="34">AN19*T19</f>
        <v>7722000</v>
      </c>
      <c r="AP19" s="58">
        <v>7.0</v>
      </c>
      <c r="AQ19" s="59">
        <f t="shared" ref="AQ19:AQ29" si="35">AO19*AP19</f>
        <v>54054000</v>
      </c>
      <c r="AR19" s="60">
        <f t="shared" ref="AR19:AR29" si="36">N19*AN19*J19</f>
        <v>7027885.714</v>
      </c>
    </row>
    <row r="20">
      <c r="A20" s="45" t="s">
        <v>92</v>
      </c>
      <c r="B20" s="33" t="s">
        <v>95</v>
      </c>
      <c r="C20" s="34">
        <v>40.0</v>
      </c>
      <c r="D20" s="34">
        <v>5000.0</v>
      </c>
      <c r="E20" s="35">
        <f t="shared" si="19"/>
        <v>200000</v>
      </c>
      <c r="F20" s="34">
        <v>104.0</v>
      </c>
      <c r="G20" s="35">
        <f t="shared" si="20"/>
        <v>10400</v>
      </c>
      <c r="H20" s="53">
        <v>45575.0</v>
      </c>
      <c r="I20" s="54">
        <v>45799.0</v>
      </c>
      <c r="J20" s="34">
        <f t="shared" si="21"/>
        <v>224</v>
      </c>
      <c r="K20" s="55">
        <v>568.8</v>
      </c>
      <c r="L20" s="35">
        <f t="shared" si="22"/>
        <v>1365.12</v>
      </c>
      <c r="M20" s="35">
        <f t="shared" si="23"/>
        <v>6.094285714</v>
      </c>
      <c r="N20" s="35">
        <f t="shared" si="24"/>
        <v>8.706122449</v>
      </c>
      <c r="O20" s="35">
        <f t="shared" si="25"/>
        <v>29252.57143</v>
      </c>
      <c r="P20" s="35">
        <f t="shared" si="26"/>
        <v>39652.57143</v>
      </c>
      <c r="Q20" s="35">
        <f t="shared" si="27"/>
        <v>70000</v>
      </c>
      <c r="R20" s="35">
        <f t="shared" si="28"/>
        <v>109652.5714</v>
      </c>
      <c r="S20" s="35">
        <f t="shared" si="29"/>
        <v>90347.42857</v>
      </c>
      <c r="T20" s="37">
        <f t="shared" si="30"/>
        <v>13900</v>
      </c>
      <c r="U20" s="9"/>
      <c r="V20" s="9" t="s">
        <v>50</v>
      </c>
      <c r="W20" s="38">
        <v>2000.0</v>
      </c>
      <c r="X20" s="56">
        <v>2000.0</v>
      </c>
      <c r="Y20" s="9"/>
      <c r="Z20" s="9"/>
      <c r="AA20" s="9"/>
      <c r="AB20" s="9"/>
      <c r="AC20" s="9"/>
      <c r="AD20" s="33" t="s">
        <v>95</v>
      </c>
      <c r="AE20" s="27">
        <v>2000.0</v>
      </c>
      <c r="AF20" s="28">
        <v>2000.0</v>
      </c>
      <c r="AG20" s="29">
        <f t="shared" si="31"/>
        <v>27800000</v>
      </c>
      <c r="AH20" s="28">
        <v>8.0</v>
      </c>
      <c r="AI20" s="29">
        <f t="shared" si="32"/>
        <v>222400000</v>
      </c>
      <c r="AJ20" s="30">
        <f t="shared" si="33"/>
        <v>3900342.857</v>
      </c>
      <c r="AK20" s="31"/>
      <c r="AL20" s="33" t="s">
        <v>95</v>
      </c>
      <c r="AM20" s="57">
        <v>0.0</v>
      </c>
      <c r="AN20" s="58">
        <v>0.0</v>
      </c>
      <c r="AO20" s="59">
        <f t="shared" si="34"/>
        <v>0</v>
      </c>
      <c r="AP20" s="58">
        <v>12.0</v>
      </c>
      <c r="AQ20" s="59">
        <f t="shared" si="35"/>
        <v>0</v>
      </c>
      <c r="AR20" s="60">
        <f t="shared" si="36"/>
        <v>0</v>
      </c>
    </row>
    <row r="21">
      <c r="A21" s="45" t="s">
        <v>92</v>
      </c>
      <c r="B21" s="33" t="s">
        <v>96</v>
      </c>
      <c r="C21" s="34">
        <v>35.0</v>
      </c>
      <c r="D21" s="34">
        <v>5000.0</v>
      </c>
      <c r="E21" s="35">
        <f t="shared" si="19"/>
        <v>175000</v>
      </c>
      <c r="F21" s="34">
        <v>144.0</v>
      </c>
      <c r="G21" s="35">
        <f t="shared" si="20"/>
        <v>14400</v>
      </c>
      <c r="H21" s="53">
        <v>45597.0</v>
      </c>
      <c r="I21" s="54">
        <v>45931.0</v>
      </c>
      <c r="J21" s="34">
        <f t="shared" si="21"/>
        <v>334</v>
      </c>
      <c r="K21" s="55">
        <v>1097.4</v>
      </c>
      <c r="L21" s="35">
        <f t="shared" si="22"/>
        <v>2633.76</v>
      </c>
      <c r="M21" s="35">
        <f t="shared" si="23"/>
        <v>7.885508982</v>
      </c>
      <c r="N21" s="35">
        <f t="shared" si="24"/>
        <v>11.26501283</v>
      </c>
      <c r="O21" s="35">
        <f t="shared" si="25"/>
        <v>56437.71429</v>
      </c>
      <c r="P21" s="35">
        <f t="shared" si="26"/>
        <v>70837.71429</v>
      </c>
      <c r="Q21" s="35">
        <f t="shared" si="27"/>
        <v>70000</v>
      </c>
      <c r="R21" s="35">
        <f t="shared" si="28"/>
        <v>140837.7143</v>
      </c>
      <c r="S21" s="35">
        <f t="shared" si="29"/>
        <v>34162.28571</v>
      </c>
      <c r="T21" s="37">
        <f t="shared" si="30"/>
        <v>5256</v>
      </c>
      <c r="U21" s="9"/>
      <c r="V21" s="9" t="s">
        <v>53</v>
      </c>
      <c r="W21" s="38">
        <v>15000.0</v>
      </c>
      <c r="X21" s="56">
        <v>15000.0</v>
      </c>
      <c r="Y21" s="9"/>
      <c r="Z21" s="9"/>
      <c r="AA21" s="9"/>
      <c r="AB21" s="9"/>
      <c r="AC21" s="9"/>
      <c r="AD21" s="33" t="s">
        <v>96</v>
      </c>
      <c r="AE21" s="27">
        <v>15000.0</v>
      </c>
      <c r="AF21" s="28">
        <v>15000.0</v>
      </c>
      <c r="AG21" s="29">
        <f t="shared" si="31"/>
        <v>78840000</v>
      </c>
      <c r="AH21" s="28">
        <v>12.0</v>
      </c>
      <c r="AI21" s="29">
        <f t="shared" si="32"/>
        <v>946080000</v>
      </c>
      <c r="AJ21" s="30">
        <f t="shared" si="33"/>
        <v>56437714.29</v>
      </c>
      <c r="AK21" s="31"/>
      <c r="AL21" s="33" t="s">
        <v>96</v>
      </c>
      <c r="AM21" s="57">
        <v>0.0</v>
      </c>
      <c r="AN21" s="58">
        <v>0.0</v>
      </c>
      <c r="AO21" s="59">
        <f t="shared" si="34"/>
        <v>0</v>
      </c>
      <c r="AP21" s="58">
        <v>12.0</v>
      </c>
      <c r="AQ21" s="59">
        <f t="shared" si="35"/>
        <v>0</v>
      </c>
      <c r="AR21" s="60">
        <f t="shared" si="36"/>
        <v>0</v>
      </c>
    </row>
    <row r="22">
      <c r="A22" s="45" t="s">
        <v>92</v>
      </c>
      <c r="B22" s="33" t="s">
        <v>97</v>
      </c>
      <c r="C22" s="34">
        <v>30.0</v>
      </c>
      <c r="D22" s="34">
        <v>4000.0</v>
      </c>
      <c r="E22" s="35">
        <f t="shared" si="19"/>
        <v>120000</v>
      </c>
      <c r="F22" s="34">
        <v>123.0</v>
      </c>
      <c r="G22" s="35">
        <f t="shared" si="20"/>
        <v>12300</v>
      </c>
      <c r="H22" s="53">
        <v>45597.0</v>
      </c>
      <c r="I22" s="54">
        <v>45716.0</v>
      </c>
      <c r="J22" s="34">
        <f t="shared" si="21"/>
        <v>119</v>
      </c>
      <c r="K22" s="55">
        <v>202.0</v>
      </c>
      <c r="L22" s="35">
        <f t="shared" si="22"/>
        <v>484.8</v>
      </c>
      <c r="M22" s="35">
        <f t="shared" si="23"/>
        <v>4.07394958</v>
      </c>
      <c r="N22" s="35">
        <f t="shared" si="24"/>
        <v>5.819927971</v>
      </c>
      <c r="O22" s="35">
        <f t="shared" si="25"/>
        <v>10388.57143</v>
      </c>
      <c r="P22" s="35">
        <f t="shared" si="26"/>
        <v>22688.57143</v>
      </c>
      <c r="Q22" s="35">
        <f t="shared" si="27"/>
        <v>70000</v>
      </c>
      <c r="R22" s="35">
        <f t="shared" si="28"/>
        <v>92688.57143</v>
      </c>
      <c r="S22" s="35">
        <f t="shared" si="29"/>
        <v>27311.42857</v>
      </c>
      <c r="T22" s="37">
        <f t="shared" si="30"/>
        <v>4202</v>
      </c>
      <c r="U22" s="9"/>
      <c r="V22" s="9" t="s">
        <v>57</v>
      </c>
      <c r="W22" s="38">
        <v>2000.0</v>
      </c>
      <c r="X22" s="56">
        <v>2000.0</v>
      </c>
      <c r="Y22" s="9"/>
      <c r="Z22" s="9"/>
      <c r="AA22" s="9"/>
      <c r="AB22" s="9"/>
      <c r="AC22" s="9"/>
      <c r="AD22" s="33" t="s">
        <v>97</v>
      </c>
      <c r="AE22" s="27" t="s">
        <v>43</v>
      </c>
      <c r="AF22" s="28">
        <v>4000.0</v>
      </c>
      <c r="AG22" s="29">
        <f t="shared" si="31"/>
        <v>16808000</v>
      </c>
      <c r="AH22" s="28">
        <v>4.0</v>
      </c>
      <c r="AI22" s="29">
        <f t="shared" si="32"/>
        <v>67232000</v>
      </c>
      <c r="AJ22" s="30">
        <f t="shared" si="33"/>
        <v>2770285.714</v>
      </c>
      <c r="AK22" s="31"/>
      <c r="AL22" s="33" t="s">
        <v>97</v>
      </c>
      <c r="AM22" s="57">
        <v>0.0</v>
      </c>
      <c r="AN22" s="58">
        <v>0.0</v>
      </c>
      <c r="AO22" s="59">
        <f t="shared" si="34"/>
        <v>0</v>
      </c>
      <c r="AP22" s="58">
        <v>4.0</v>
      </c>
      <c r="AQ22" s="59">
        <f t="shared" si="35"/>
        <v>0</v>
      </c>
      <c r="AR22" s="60">
        <f t="shared" si="36"/>
        <v>0</v>
      </c>
    </row>
    <row r="23">
      <c r="A23" s="45" t="s">
        <v>92</v>
      </c>
      <c r="B23" s="33" t="s">
        <v>98</v>
      </c>
      <c r="C23" s="34">
        <v>3.0</v>
      </c>
      <c r="D23" s="34">
        <v>40000.0</v>
      </c>
      <c r="E23" s="35">
        <f t="shared" si="19"/>
        <v>120000</v>
      </c>
      <c r="F23" s="34">
        <v>152.0</v>
      </c>
      <c r="G23" s="35">
        <f t="shared" si="20"/>
        <v>15200</v>
      </c>
      <c r="H23" s="53">
        <v>45505.0</v>
      </c>
      <c r="I23" s="54">
        <v>45594.0</v>
      </c>
      <c r="J23" s="34">
        <f t="shared" si="21"/>
        <v>89</v>
      </c>
      <c r="K23" s="55">
        <v>345.8</v>
      </c>
      <c r="L23" s="35">
        <f t="shared" si="22"/>
        <v>829.92</v>
      </c>
      <c r="M23" s="35">
        <f t="shared" si="23"/>
        <v>9.32494382</v>
      </c>
      <c r="N23" s="35">
        <f t="shared" si="24"/>
        <v>13.32134831</v>
      </c>
      <c r="O23" s="35">
        <f t="shared" si="25"/>
        <v>17784</v>
      </c>
      <c r="P23" s="35">
        <f t="shared" si="26"/>
        <v>32984</v>
      </c>
      <c r="Q23" s="35">
        <f t="shared" si="27"/>
        <v>70000</v>
      </c>
      <c r="R23" s="35">
        <f t="shared" si="28"/>
        <v>102984</v>
      </c>
      <c r="S23" s="35">
        <f t="shared" si="29"/>
        <v>17016</v>
      </c>
      <c r="T23" s="37">
        <f t="shared" si="30"/>
        <v>2618</v>
      </c>
      <c r="U23" s="9"/>
      <c r="V23" s="9" t="s">
        <v>61</v>
      </c>
      <c r="W23" s="38">
        <v>2000.0</v>
      </c>
      <c r="X23" s="56">
        <v>2000.0</v>
      </c>
      <c r="Y23" s="9"/>
      <c r="Z23" s="9"/>
      <c r="AA23" s="9"/>
      <c r="AB23" s="9"/>
      <c r="AC23" s="9"/>
      <c r="AD23" s="33" t="s">
        <v>98</v>
      </c>
      <c r="AE23" s="27" t="s">
        <v>71</v>
      </c>
      <c r="AF23" s="28">
        <f>2000*4</f>
        <v>8000</v>
      </c>
      <c r="AG23" s="29">
        <f t="shared" si="31"/>
        <v>20944000</v>
      </c>
      <c r="AH23" s="28">
        <v>3.0</v>
      </c>
      <c r="AI23" s="29">
        <f t="shared" si="32"/>
        <v>62832000</v>
      </c>
      <c r="AJ23" s="30">
        <f t="shared" si="33"/>
        <v>9484800</v>
      </c>
      <c r="AK23" s="31"/>
      <c r="AL23" s="33" t="s">
        <v>98</v>
      </c>
      <c r="AM23" s="57" t="s">
        <v>99</v>
      </c>
      <c r="AN23" s="58">
        <f>4*2000+15000</f>
        <v>23000</v>
      </c>
      <c r="AO23" s="59">
        <f t="shared" si="34"/>
        <v>60214000</v>
      </c>
      <c r="AP23" s="58">
        <v>3.0</v>
      </c>
      <c r="AQ23" s="59">
        <f t="shared" si="35"/>
        <v>180642000</v>
      </c>
      <c r="AR23" s="60">
        <f t="shared" si="36"/>
        <v>27268800</v>
      </c>
    </row>
    <row r="24">
      <c r="A24" s="45" t="s">
        <v>92</v>
      </c>
      <c r="B24" s="33" t="s">
        <v>100</v>
      </c>
      <c r="C24" s="34">
        <v>35.0</v>
      </c>
      <c r="D24" s="34">
        <v>5000.0</v>
      </c>
      <c r="E24" s="35">
        <f t="shared" si="19"/>
        <v>175000</v>
      </c>
      <c r="F24" s="34">
        <v>190.0</v>
      </c>
      <c r="G24" s="35">
        <f t="shared" si="20"/>
        <v>19000</v>
      </c>
      <c r="H24" s="53">
        <v>45597.0</v>
      </c>
      <c r="I24" s="54">
        <v>45756.0</v>
      </c>
      <c r="J24" s="34">
        <f t="shared" si="21"/>
        <v>159</v>
      </c>
      <c r="K24" s="55">
        <v>356.5</v>
      </c>
      <c r="L24" s="35">
        <f t="shared" si="22"/>
        <v>855.6</v>
      </c>
      <c r="M24" s="35">
        <f t="shared" si="23"/>
        <v>5.381132075</v>
      </c>
      <c r="N24" s="35">
        <f t="shared" si="24"/>
        <v>7.687331536</v>
      </c>
      <c r="O24" s="35">
        <f t="shared" si="25"/>
        <v>18334.28571</v>
      </c>
      <c r="P24" s="35">
        <f t="shared" si="26"/>
        <v>37334.28571</v>
      </c>
      <c r="Q24" s="35">
        <f t="shared" si="27"/>
        <v>70000</v>
      </c>
      <c r="R24" s="35">
        <f t="shared" si="28"/>
        <v>107334.2857</v>
      </c>
      <c r="S24" s="35">
        <f t="shared" si="29"/>
        <v>67665.71429</v>
      </c>
      <c r="T24" s="37">
        <f t="shared" si="30"/>
        <v>10411</v>
      </c>
      <c r="U24" s="9"/>
      <c r="V24" s="9" t="s">
        <v>66</v>
      </c>
      <c r="W24" s="38">
        <v>2000.0</v>
      </c>
      <c r="X24" s="56">
        <v>2000.0</v>
      </c>
      <c r="Y24" s="9"/>
      <c r="Z24" s="9"/>
      <c r="AA24" s="9"/>
      <c r="AB24" s="9"/>
      <c r="AC24" s="9"/>
      <c r="AD24" s="33" t="s">
        <v>100</v>
      </c>
      <c r="AE24" s="27" t="s">
        <v>43</v>
      </c>
      <c r="AF24" s="28">
        <v>4000.0</v>
      </c>
      <c r="AG24" s="29">
        <f t="shared" si="31"/>
        <v>41644000</v>
      </c>
      <c r="AH24" s="28">
        <v>6.0</v>
      </c>
      <c r="AI24" s="29">
        <f t="shared" si="32"/>
        <v>249864000</v>
      </c>
      <c r="AJ24" s="30">
        <f t="shared" si="33"/>
        <v>4889142.857</v>
      </c>
      <c r="AK24" s="31"/>
      <c r="AL24" s="33" t="s">
        <v>100</v>
      </c>
      <c r="AM24" s="57">
        <v>0.0</v>
      </c>
      <c r="AN24" s="58">
        <v>0.0</v>
      </c>
      <c r="AO24" s="59">
        <f t="shared" si="34"/>
        <v>0</v>
      </c>
      <c r="AP24" s="58">
        <v>6.0</v>
      </c>
      <c r="AQ24" s="59">
        <f t="shared" si="35"/>
        <v>0</v>
      </c>
      <c r="AR24" s="60">
        <f t="shared" si="36"/>
        <v>0</v>
      </c>
    </row>
    <row r="25">
      <c r="A25" s="45" t="s">
        <v>92</v>
      </c>
      <c r="B25" s="33" t="s">
        <v>101</v>
      </c>
      <c r="C25" s="34">
        <v>30.0</v>
      </c>
      <c r="D25" s="34">
        <v>8000.0</v>
      </c>
      <c r="E25" s="35">
        <f t="shared" si="19"/>
        <v>240000</v>
      </c>
      <c r="F25" s="34">
        <v>90.0</v>
      </c>
      <c r="G25" s="35">
        <f t="shared" si="20"/>
        <v>9000</v>
      </c>
      <c r="H25" s="53">
        <v>45352.0</v>
      </c>
      <c r="I25" s="54">
        <v>45446.0</v>
      </c>
      <c r="J25" s="34">
        <f t="shared" si="21"/>
        <v>94</v>
      </c>
      <c r="K25" s="55">
        <v>447.9</v>
      </c>
      <c r="L25" s="35">
        <f t="shared" si="22"/>
        <v>1074.96</v>
      </c>
      <c r="M25" s="35">
        <f t="shared" si="23"/>
        <v>11.43574468</v>
      </c>
      <c r="N25" s="35">
        <f t="shared" si="24"/>
        <v>16.33677812</v>
      </c>
      <c r="O25" s="35">
        <f t="shared" si="25"/>
        <v>23034.85714</v>
      </c>
      <c r="P25" s="35">
        <f t="shared" si="26"/>
        <v>32034.85714</v>
      </c>
      <c r="Q25" s="35">
        <f t="shared" si="27"/>
        <v>70000</v>
      </c>
      <c r="R25" s="35">
        <f t="shared" si="28"/>
        <v>102034.8571</v>
      </c>
      <c r="S25" s="35">
        <f t="shared" si="29"/>
        <v>137965.1429</v>
      </c>
      <c r="T25" s="37">
        <f t="shared" si="30"/>
        <v>21226</v>
      </c>
      <c r="U25" s="9"/>
      <c r="V25" s="9" t="s">
        <v>69</v>
      </c>
      <c r="W25" s="38">
        <v>2000.0</v>
      </c>
      <c r="X25" s="56">
        <v>2000.0</v>
      </c>
      <c r="Y25" s="9"/>
      <c r="Z25" s="9"/>
      <c r="AA25" s="9"/>
      <c r="AB25" s="9"/>
      <c r="AC25" s="9"/>
      <c r="AD25" s="33" t="s">
        <v>101</v>
      </c>
      <c r="AE25" s="27" t="s">
        <v>43</v>
      </c>
      <c r="AF25" s="28">
        <v>4000.0</v>
      </c>
      <c r="AG25" s="29">
        <f t="shared" si="31"/>
        <v>84904000</v>
      </c>
      <c r="AH25" s="28">
        <v>4.0</v>
      </c>
      <c r="AI25" s="29">
        <f t="shared" si="32"/>
        <v>339616000</v>
      </c>
      <c r="AJ25" s="30">
        <f t="shared" si="33"/>
        <v>6142628.571</v>
      </c>
      <c r="AK25" s="31"/>
      <c r="AL25" s="33" t="s">
        <v>101</v>
      </c>
      <c r="AM25" s="57">
        <v>2000.0</v>
      </c>
      <c r="AN25" s="58">
        <v>2000.0</v>
      </c>
      <c r="AO25" s="59">
        <f t="shared" si="34"/>
        <v>42452000</v>
      </c>
      <c r="AP25" s="58">
        <v>4.0</v>
      </c>
      <c r="AQ25" s="59">
        <f t="shared" si="35"/>
        <v>169808000</v>
      </c>
      <c r="AR25" s="60">
        <f t="shared" si="36"/>
        <v>3071314.286</v>
      </c>
    </row>
    <row r="26">
      <c r="A26" s="45" t="s">
        <v>92</v>
      </c>
      <c r="B26" s="33" t="s">
        <v>102</v>
      </c>
      <c r="C26" s="34">
        <v>45.0</v>
      </c>
      <c r="D26" s="34">
        <v>7000.0</v>
      </c>
      <c r="E26" s="35">
        <f t="shared" si="19"/>
        <v>315000</v>
      </c>
      <c r="F26" s="34">
        <v>140.0</v>
      </c>
      <c r="G26" s="35">
        <f t="shared" si="20"/>
        <v>14000</v>
      </c>
      <c r="H26" s="53">
        <v>45566.0</v>
      </c>
      <c r="I26" s="54">
        <v>45710.0</v>
      </c>
      <c r="J26" s="34">
        <f t="shared" si="21"/>
        <v>144</v>
      </c>
      <c r="K26" s="55">
        <v>315.1</v>
      </c>
      <c r="L26" s="35">
        <f t="shared" si="22"/>
        <v>756.24</v>
      </c>
      <c r="M26" s="35">
        <f t="shared" si="23"/>
        <v>5.251666667</v>
      </c>
      <c r="N26" s="35">
        <f t="shared" si="24"/>
        <v>7.502380952</v>
      </c>
      <c r="O26" s="35">
        <f t="shared" si="25"/>
        <v>16205.14286</v>
      </c>
      <c r="P26" s="35">
        <f t="shared" si="26"/>
        <v>30205.14286</v>
      </c>
      <c r="Q26" s="35">
        <f t="shared" si="27"/>
        <v>70000</v>
      </c>
      <c r="R26" s="35">
        <f t="shared" si="28"/>
        <v>100205.1429</v>
      </c>
      <c r="S26" s="35">
        <f t="shared" si="29"/>
        <v>214794.8571</v>
      </c>
      <c r="T26" s="37">
        <f t="shared" si="30"/>
        <v>33046</v>
      </c>
      <c r="U26" s="9"/>
      <c r="V26" s="9" t="s">
        <v>73</v>
      </c>
      <c r="W26" s="38">
        <v>31000.0</v>
      </c>
      <c r="X26" s="56">
        <v>27000.0</v>
      </c>
      <c r="Y26" s="9"/>
      <c r="Z26" s="9"/>
      <c r="AA26" s="9"/>
      <c r="AB26" s="9"/>
      <c r="AC26" s="9"/>
      <c r="AD26" s="33" t="s">
        <v>102</v>
      </c>
      <c r="AE26" s="27" t="s">
        <v>103</v>
      </c>
      <c r="AF26" s="28">
        <v>29000.0</v>
      </c>
      <c r="AG26" s="29">
        <f t="shared" si="31"/>
        <v>958334000</v>
      </c>
      <c r="AH26" s="28">
        <v>4.3</v>
      </c>
      <c r="AI26" s="29">
        <f t="shared" si="32"/>
        <v>4120836200</v>
      </c>
      <c r="AJ26" s="30">
        <f t="shared" si="33"/>
        <v>31329942.86</v>
      </c>
      <c r="AK26" s="31"/>
      <c r="AL26" s="33" t="s">
        <v>102</v>
      </c>
      <c r="AM26" s="57">
        <v>0.0</v>
      </c>
      <c r="AN26" s="58">
        <v>0.0</v>
      </c>
      <c r="AO26" s="59">
        <f t="shared" si="34"/>
        <v>0</v>
      </c>
      <c r="AP26" s="58">
        <v>5.0</v>
      </c>
      <c r="AQ26" s="59">
        <f t="shared" si="35"/>
        <v>0</v>
      </c>
      <c r="AR26" s="60">
        <f t="shared" si="36"/>
        <v>0</v>
      </c>
    </row>
    <row r="27">
      <c r="A27" s="45" t="s">
        <v>92</v>
      </c>
      <c r="B27" s="33" t="s">
        <v>104</v>
      </c>
      <c r="C27" s="34">
        <v>3.0</v>
      </c>
      <c r="D27" s="34">
        <v>40000.0</v>
      </c>
      <c r="E27" s="35">
        <f t="shared" si="19"/>
        <v>120000</v>
      </c>
      <c r="F27" s="34">
        <v>128.0</v>
      </c>
      <c r="G27" s="35">
        <f t="shared" si="20"/>
        <v>12800</v>
      </c>
      <c r="H27" s="53">
        <v>45444.0</v>
      </c>
      <c r="I27" s="54">
        <v>45573.0</v>
      </c>
      <c r="J27" s="34">
        <f t="shared" si="21"/>
        <v>129</v>
      </c>
      <c r="K27" s="55">
        <v>618.8</v>
      </c>
      <c r="L27" s="35">
        <f t="shared" si="22"/>
        <v>1485.12</v>
      </c>
      <c r="M27" s="35">
        <f t="shared" si="23"/>
        <v>11.51255814</v>
      </c>
      <c r="N27" s="35">
        <f t="shared" si="24"/>
        <v>16.44651163</v>
      </c>
      <c r="O27" s="35">
        <f t="shared" si="25"/>
        <v>31824</v>
      </c>
      <c r="P27" s="35">
        <f t="shared" si="26"/>
        <v>44624</v>
      </c>
      <c r="Q27" s="35">
        <f t="shared" si="27"/>
        <v>70000</v>
      </c>
      <c r="R27" s="35">
        <f t="shared" si="28"/>
        <v>114624</v>
      </c>
      <c r="S27" s="35">
        <f t="shared" si="29"/>
        <v>5376</v>
      </c>
      <c r="T27" s="37">
        <f t="shared" si="30"/>
        <v>828</v>
      </c>
      <c r="U27" s="9"/>
      <c r="V27" s="9" t="s">
        <v>76</v>
      </c>
      <c r="W27" s="38">
        <v>2000.0</v>
      </c>
      <c r="X27" s="56">
        <v>2000.0</v>
      </c>
      <c r="Y27" s="9"/>
      <c r="Z27" s="9"/>
      <c r="AA27" s="9"/>
      <c r="AB27" s="9"/>
      <c r="AC27" s="9"/>
      <c r="AD27" s="33" t="s">
        <v>104</v>
      </c>
      <c r="AE27" s="27" t="s">
        <v>43</v>
      </c>
      <c r="AF27" s="28">
        <v>4000.0</v>
      </c>
      <c r="AG27" s="29">
        <f t="shared" si="31"/>
        <v>3312000</v>
      </c>
      <c r="AH27" s="28">
        <v>5.0</v>
      </c>
      <c r="AI27" s="29">
        <f t="shared" si="32"/>
        <v>16560000</v>
      </c>
      <c r="AJ27" s="30">
        <f t="shared" si="33"/>
        <v>8486400</v>
      </c>
      <c r="AK27" s="31"/>
      <c r="AL27" s="33" t="s">
        <v>104</v>
      </c>
      <c r="AM27" s="57" t="s">
        <v>105</v>
      </c>
      <c r="AN27" s="58">
        <v>4000.0</v>
      </c>
      <c r="AO27" s="59">
        <f t="shared" si="34"/>
        <v>3312000</v>
      </c>
      <c r="AP27" s="58">
        <v>4.2</v>
      </c>
      <c r="AQ27" s="59">
        <f t="shared" si="35"/>
        <v>13910400</v>
      </c>
      <c r="AR27" s="60">
        <f t="shared" si="36"/>
        <v>8486400</v>
      </c>
    </row>
    <row r="28">
      <c r="A28" s="45" t="s">
        <v>92</v>
      </c>
      <c r="B28" s="33" t="s">
        <v>106</v>
      </c>
      <c r="C28" s="34">
        <v>30.0</v>
      </c>
      <c r="D28" s="34">
        <v>12000.0</v>
      </c>
      <c r="E28" s="35">
        <f t="shared" si="19"/>
        <v>360000</v>
      </c>
      <c r="F28" s="34">
        <v>416.0</v>
      </c>
      <c r="G28" s="35">
        <f t="shared" si="20"/>
        <v>41600</v>
      </c>
      <c r="H28" s="53">
        <v>45352.0</v>
      </c>
      <c r="I28" s="54">
        <v>45681.0</v>
      </c>
      <c r="J28" s="34">
        <f t="shared" si="21"/>
        <v>329</v>
      </c>
      <c r="K28" s="55">
        <v>1337.0</v>
      </c>
      <c r="L28" s="35">
        <f t="shared" si="22"/>
        <v>3208.8</v>
      </c>
      <c r="M28" s="35">
        <f t="shared" si="23"/>
        <v>9.753191489</v>
      </c>
      <c r="N28" s="35">
        <f t="shared" si="24"/>
        <v>13.9331307</v>
      </c>
      <c r="O28" s="35">
        <f t="shared" si="25"/>
        <v>68760</v>
      </c>
      <c r="P28" s="35">
        <f t="shared" si="26"/>
        <v>110360</v>
      </c>
      <c r="Q28" s="35">
        <f t="shared" si="27"/>
        <v>70000</v>
      </c>
      <c r="R28" s="35">
        <f t="shared" si="28"/>
        <v>180360</v>
      </c>
      <c r="S28" s="35">
        <f t="shared" si="29"/>
        <v>179640</v>
      </c>
      <c r="T28" s="37">
        <f t="shared" si="30"/>
        <v>27637</v>
      </c>
      <c r="U28" s="9"/>
      <c r="V28" s="9" t="s">
        <v>78</v>
      </c>
      <c r="W28" s="38">
        <v>2000.0</v>
      </c>
      <c r="X28" s="56">
        <v>2000.0</v>
      </c>
      <c r="Y28" s="9"/>
      <c r="Z28" s="9"/>
      <c r="AA28" s="9"/>
      <c r="AB28" s="9"/>
      <c r="AC28" s="9"/>
      <c r="AD28" s="33" t="s">
        <v>106</v>
      </c>
      <c r="AE28" s="27">
        <v>2000.0</v>
      </c>
      <c r="AF28" s="28">
        <v>2000.0</v>
      </c>
      <c r="AG28" s="29">
        <f t="shared" si="31"/>
        <v>55274000</v>
      </c>
      <c r="AH28" s="28">
        <v>11.0</v>
      </c>
      <c r="AI28" s="29">
        <f t="shared" si="32"/>
        <v>608014000</v>
      </c>
      <c r="AJ28" s="30">
        <f t="shared" si="33"/>
        <v>9168000</v>
      </c>
      <c r="AK28" s="31"/>
      <c r="AL28" s="33" t="s">
        <v>106</v>
      </c>
      <c r="AM28" s="57">
        <v>0.0</v>
      </c>
      <c r="AN28" s="58">
        <v>0.0</v>
      </c>
      <c r="AO28" s="59">
        <f t="shared" si="34"/>
        <v>0</v>
      </c>
      <c r="AP28" s="58">
        <v>11.0</v>
      </c>
      <c r="AQ28" s="59">
        <f t="shared" si="35"/>
        <v>0</v>
      </c>
      <c r="AR28" s="60">
        <f t="shared" si="36"/>
        <v>0</v>
      </c>
    </row>
    <row r="29">
      <c r="A29" s="45" t="s">
        <v>92</v>
      </c>
      <c r="B29" s="33" t="s">
        <v>107</v>
      </c>
      <c r="C29" s="34">
        <v>40.0</v>
      </c>
      <c r="D29" s="34">
        <v>7000.0</v>
      </c>
      <c r="E29" s="35">
        <f t="shared" si="19"/>
        <v>280000</v>
      </c>
      <c r="F29" s="34">
        <v>240.0</v>
      </c>
      <c r="G29" s="35">
        <f t="shared" si="20"/>
        <v>24000</v>
      </c>
      <c r="H29" s="53">
        <v>45292.0</v>
      </c>
      <c r="I29" s="54">
        <v>45422.0</v>
      </c>
      <c r="J29" s="34">
        <f t="shared" si="21"/>
        <v>130</v>
      </c>
      <c r="K29" s="55">
        <v>422.5</v>
      </c>
      <c r="L29" s="35">
        <f t="shared" si="22"/>
        <v>1014</v>
      </c>
      <c r="M29" s="35">
        <f t="shared" si="23"/>
        <v>7.8</v>
      </c>
      <c r="N29" s="35">
        <f t="shared" si="24"/>
        <v>11.14285714</v>
      </c>
      <c r="O29" s="35">
        <f t="shared" si="25"/>
        <v>21728.57143</v>
      </c>
      <c r="P29" s="35">
        <f t="shared" si="26"/>
        <v>45728.57143</v>
      </c>
      <c r="Q29" s="35">
        <f t="shared" si="27"/>
        <v>70000</v>
      </c>
      <c r="R29" s="35">
        <f t="shared" si="28"/>
        <v>115728.5714</v>
      </c>
      <c r="S29" s="35">
        <f t="shared" si="29"/>
        <v>164271.4286</v>
      </c>
      <c r="T29" s="37">
        <f t="shared" si="30"/>
        <v>25273</v>
      </c>
      <c r="U29" s="9"/>
      <c r="V29" s="9" t="s">
        <v>80</v>
      </c>
      <c r="W29" s="38">
        <v>52000.0</v>
      </c>
      <c r="X29" s="56">
        <v>2000.0</v>
      </c>
      <c r="Y29" s="9"/>
      <c r="Z29" s="9"/>
      <c r="AA29" s="9"/>
      <c r="AB29" s="9"/>
      <c r="AC29" s="9"/>
      <c r="AD29" s="33" t="s">
        <v>107</v>
      </c>
      <c r="AE29" s="27" t="s">
        <v>43</v>
      </c>
      <c r="AF29" s="28">
        <v>4000.0</v>
      </c>
      <c r="AG29" s="29">
        <f t="shared" si="31"/>
        <v>101092000</v>
      </c>
      <c r="AH29" s="28">
        <v>5.0</v>
      </c>
      <c r="AI29" s="29">
        <f t="shared" si="32"/>
        <v>505460000</v>
      </c>
      <c r="AJ29" s="30">
        <f t="shared" si="33"/>
        <v>5794285.714</v>
      </c>
      <c r="AK29" s="31"/>
      <c r="AL29" s="33" t="s">
        <v>107</v>
      </c>
      <c r="AM29" s="57" t="s">
        <v>108</v>
      </c>
      <c r="AN29" s="58">
        <f>6*2000+15000+27000</f>
        <v>54000</v>
      </c>
      <c r="AO29" s="59">
        <f t="shared" si="34"/>
        <v>1364742000</v>
      </c>
      <c r="AP29" s="58">
        <v>5.0</v>
      </c>
      <c r="AQ29" s="59">
        <f t="shared" si="35"/>
        <v>6823710000</v>
      </c>
      <c r="AR29" s="60">
        <f t="shared" si="36"/>
        <v>78222857.14</v>
      </c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9"/>
      <c r="V30" s="61" t="s">
        <v>85</v>
      </c>
      <c r="W30" s="38">
        <f>SUM(W19:W29)</f>
        <v>114000</v>
      </c>
      <c r="X30" s="9" t="s">
        <v>86</v>
      </c>
      <c r="Y30" s="9"/>
      <c r="Z30" s="9"/>
      <c r="AA30" s="9"/>
      <c r="AB30" s="9"/>
      <c r="AC30" s="9"/>
      <c r="AD30" s="9"/>
      <c r="AE30" s="41" t="s">
        <v>83</v>
      </c>
      <c r="AF30" s="42">
        <f t="shared" ref="AF30:AG30" si="37">SUM(AF19:AF29)</f>
        <v>105000</v>
      </c>
      <c r="AG30" s="42">
        <f t="shared" si="37"/>
        <v>1500921000</v>
      </c>
      <c r="AH30" s="43"/>
      <c r="AI30" s="29">
        <f>SUM(AI18:AI29)/(1000000000)</f>
        <v>7.9226772</v>
      </c>
      <c r="AJ30" s="42">
        <f>SUM(AJ19:AJ29)/1000000</f>
        <v>240.3078857</v>
      </c>
      <c r="AK30" s="44"/>
      <c r="AL30" s="40"/>
      <c r="AM30" s="62" t="s">
        <v>83</v>
      </c>
      <c r="AN30" s="63">
        <f t="shared" ref="AN30:AO30" si="38">SUM(AN19:AN29)</f>
        <v>85000</v>
      </c>
      <c r="AO30" s="63">
        <f t="shared" si="38"/>
        <v>1478442000</v>
      </c>
      <c r="AP30" s="64"/>
      <c r="AQ30" s="59">
        <f>SUM(AQ18:AQ29)/(1000000000)</f>
        <v>7.2421244</v>
      </c>
      <c r="AR30" s="63">
        <f>SUM(AR19:AR29)/1000000</f>
        <v>124.0772571</v>
      </c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65" t="s">
        <v>87</v>
      </c>
      <c r="AJ31" s="9" t="s">
        <v>88</v>
      </c>
      <c r="AK31" s="9"/>
      <c r="AL31" s="40"/>
      <c r="AM31" s="40"/>
      <c r="AN31" s="40"/>
      <c r="AO31" s="40"/>
      <c r="AP31" s="40"/>
      <c r="AQ31" s="40" t="s">
        <v>87</v>
      </c>
      <c r="AR31" s="40" t="s">
        <v>88</v>
      </c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66" t="s">
        <v>109</v>
      </c>
      <c r="L32" s="40"/>
      <c r="M32" s="40"/>
      <c r="N32" s="40"/>
      <c r="O32" s="40"/>
      <c r="P32" s="40"/>
      <c r="Q32" s="40"/>
      <c r="R32" s="40"/>
      <c r="S32" s="40"/>
      <c r="T32" s="40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40"/>
      <c r="S37" s="40"/>
      <c r="T37" s="40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40"/>
      <c r="S38" s="40"/>
      <c r="T38" s="40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</row>
    <row r="43">
      <c r="A43" s="9"/>
      <c r="B43" s="9"/>
      <c r="C43" s="8" t="s">
        <v>9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5"/>
      <c r="O43" s="8" t="s">
        <v>110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5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</row>
    <row r="44">
      <c r="A44" s="9"/>
      <c r="B44" s="9"/>
      <c r="C44" s="67" t="s">
        <v>111</v>
      </c>
      <c r="D44" s="67" t="s">
        <v>64</v>
      </c>
      <c r="E44" s="67" t="s">
        <v>44</v>
      </c>
      <c r="F44" s="67" t="s">
        <v>112</v>
      </c>
      <c r="G44" s="67" t="s">
        <v>49</v>
      </c>
      <c r="H44" s="67" t="s">
        <v>72</v>
      </c>
      <c r="I44" s="67" t="s">
        <v>113</v>
      </c>
      <c r="J44" s="67" t="s">
        <v>114</v>
      </c>
      <c r="K44" s="67" t="s">
        <v>115</v>
      </c>
      <c r="L44" s="67" t="s">
        <v>48</v>
      </c>
      <c r="M44" s="67" t="s">
        <v>116</v>
      </c>
      <c r="N44" s="67" t="s">
        <v>117</v>
      </c>
      <c r="O44" s="67" t="s">
        <v>111</v>
      </c>
      <c r="P44" s="67" t="s">
        <v>64</v>
      </c>
      <c r="Q44" s="67" t="s">
        <v>44</v>
      </c>
      <c r="R44" s="67" t="s">
        <v>112</v>
      </c>
      <c r="S44" s="67" t="s">
        <v>49</v>
      </c>
      <c r="T44" s="67" t="s">
        <v>72</v>
      </c>
      <c r="U44" s="67" t="s">
        <v>113</v>
      </c>
      <c r="V44" s="67" t="s">
        <v>114</v>
      </c>
      <c r="W44" s="67" t="s">
        <v>115</v>
      </c>
      <c r="X44" s="67" t="s">
        <v>48</v>
      </c>
      <c r="Y44" s="67" t="s">
        <v>116</v>
      </c>
      <c r="Z44" s="67" t="s">
        <v>117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68">
        <v>7.0</v>
      </c>
      <c r="AO44" s="9"/>
      <c r="AP44" s="9"/>
      <c r="AQ44" s="9"/>
      <c r="AR44" s="9"/>
    </row>
    <row r="45">
      <c r="A45" s="9"/>
      <c r="B45" s="67" t="s">
        <v>42</v>
      </c>
      <c r="C45" s="69"/>
      <c r="D45" s="70"/>
      <c r="E45" s="71" t="s">
        <v>118</v>
      </c>
      <c r="F45" s="72"/>
      <c r="G45" s="72"/>
      <c r="H45" s="72"/>
      <c r="I45" s="72"/>
      <c r="J45" s="72"/>
      <c r="K45" s="72"/>
      <c r="L45" s="73" t="s">
        <v>81</v>
      </c>
      <c r="M45" s="74"/>
      <c r="N45" s="75"/>
      <c r="O45" s="76" t="s">
        <v>81</v>
      </c>
      <c r="P45" s="72"/>
      <c r="Q45" s="71" t="s">
        <v>118</v>
      </c>
      <c r="R45" s="72"/>
      <c r="S45" s="72"/>
      <c r="T45" s="72"/>
      <c r="U45" s="72"/>
      <c r="V45" s="72"/>
      <c r="W45" s="72"/>
      <c r="X45" s="77"/>
      <c r="Y45" s="78" t="s">
        <v>81</v>
      </c>
      <c r="Z45" s="79"/>
      <c r="AA45" s="68">
        <v>7.0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68">
        <v>12.0</v>
      </c>
      <c r="AO45" s="9"/>
      <c r="AP45" s="9"/>
      <c r="AQ45" s="9"/>
      <c r="AR45" s="9"/>
    </row>
    <row r="46">
      <c r="A46" s="9"/>
      <c r="B46" s="67" t="s">
        <v>47</v>
      </c>
      <c r="C46" s="80"/>
      <c r="D46" s="9"/>
      <c r="E46" s="9"/>
      <c r="F46" s="9"/>
      <c r="G46" s="81" t="s">
        <v>74</v>
      </c>
      <c r="L46" s="82" t="s">
        <v>47</v>
      </c>
      <c r="N46" s="83"/>
      <c r="O46" s="84" t="s">
        <v>47</v>
      </c>
      <c r="T46" s="85" t="s">
        <v>77</v>
      </c>
      <c r="X46" s="86"/>
      <c r="Z46" s="83"/>
      <c r="AA46" s="68">
        <v>7.0</v>
      </c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68">
        <v>12.0</v>
      </c>
      <c r="AO46" s="9"/>
      <c r="AP46" s="9"/>
      <c r="AQ46" s="9"/>
      <c r="AR46" s="9"/>
    </row>
    <row r="47">
      <c r="A47" s="9"/>
      <c r="B47" s="67" t="s">
        <v>51</v>
      </c>
      <c r="C47" s="80"/>
      <c r="D47" s="9"/>
      <c r="E47" s="9"/>
      <c r="F47" s="9"/>
      <c r="G47" s="81" t="s">
        <v>74</v>
      </c>
      <c r="L47" s="9"/>
      <c r="M47" s="87" t="s">
        <v>51</v>
      </c>
      <c r="N47" s="83"/>
      <c r="O47" s="88" t="s">
        <v>51</v>
      </c>
      <c r="AA47" s="68">
        <v>12.0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68">
        <v>4.0</v>
      </c>
      <c r="AO47" s="9"/>
      <c r="AP47" s="9"/>
      <c r="AQ47" s="9"/>
      <c r="AR47" s="9"/>
    </row>
    <row r="48">
      <c r="A48" s="9"/>
      <c r="B48" s="67" t="s">
        <v>54</v>
      </c>
      <c r="C48" s="80"/>
      <c r="D48" s="9"/>
      <c r="E48" s="9"/>
      <c r="F48" s="9"/>
      <c r="G48" s="81" t="s">
        <v>74</v>
      </c>
      <c r="L48" s="9"/>
      <c r="M48" s="89" t="s">
        <v>54</v>
      </c>
      <c r="N48" s="83"/>
      <c r="O48" s="90" t="s">
        <v>54</v>
      </c>
      <c r="Q48" s="9"/>
      <c r="R48" s="9"/>
      <c r="S48" s="81" t="s">
        <v>74</v>
      </c>
      <c r="X48" s="9"/>
      <c r="Y48" s="89" t="s">
        <v>54</v>
      </c>
      <c r="Z48" s="83"/>
      <c r="AA48" s="68">
        <v>4.0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68">
        <v>3.0</v>
      </c>
      <c r="AO48" s="9"/>
      <c r="AP48" s="9"/>
      <c r="AQ48" s="9"/>
      <c r="AR48" s="9"/>
    </row>
    <row r="49">
      <c r="A49" s="9"/>
      <c r="B49" s="67" t="s">
        <v>59</v>
      </c>
      <c r="C49" s="80"/>
      <c r="D49" s="9"/>
      <c r="E49" s="91" t="s">
        <v>70</v>
      </c>
      <c r="I49" s="9"/>
      <c r="J49" s="92" t="s">
        <v>59</v>
      </c>
      <c r="M49" s="89" t="s">
        <v>54</v>
      </c>
      <c r="N49" s="83"/>
      <c r="O49" s="90" t="s">
        <v>54</v>
      </c>
      <c r="Q49" s="91" t="s">
        <v>70</v>
      </c>
      <c r="U49" s="9"/>
      <c r="V49" s="92" t="s">
        <v>59</v>
      </c>
      <c r="Y49" s="89" t="s">
        <v>54</v>
      </c>
      <c r="Z49" s="83"/>
      <c r="AA49" s="68">
        <v>3.0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68">
        <v>6.0</v>
      </c>
      <c r="AO49" s="9"/>
      <c r="AP49" s="9"/>
      <c r="AQ49" s="9"/>
      <c r="AR49" s="9"/>
    </row>
    <row r="50">
      <c r="A50" s="9"/>
      <c r="B50" s="67" t="s">
        <v>63</v>
      </c>
      <c r="C50" s="80"/>
      <c r="D50" s="93" t="s">
        <v>63</v>
      </c>
      <c r="N50" s="83"/>
      <c r="O50" s="94" t="s">
        <v>63</v>
      </c>
      <c r="Z50" s="83"/>
      <c r="AA50" s="68">
        <v>12.0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68">
        <v>4.0</v>
      </c>
      <c r="AO50" s="9"/>
      <c r="AP50" s="9"/>
      <c r="AQ50" s="9"/>
      <c r="AR50" s="9"/>
    </row>
    <row r="51">
      <c r="A51" s="9"/>
      <c r="B51" s="67" t="s">
        <v>67</v>
      </c>
      <c r="C51" s="80"/>
      <c r="D51" s="9"/>
      <c r="E51" s="91" t="s">
        <v>70</v>
      </c>
      <c r="I51" s="9"/>
      <c r="J51" s="92" t="s">
        <v>59</v>
      </c>
      <c r="M51" s="95" t="s">
        <v>119</v>
      </c>
      <c r="N51" s="83"/>
      <c r="O51" s="96" t="s">
        <v>120</v>
      </c>
      <c r="S51" s="81" t="s">
        <v>74</v>
      </c>
      <c r="X51" s="9"/>
      <c r="Y51" s="95" t="s">
        <v>119</v>
      </c>
      <c r="Z51" s="83"/>
      <c r="AA51" s="68">
        <v>6.0</v>
      </c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68">
        <v>5.0</v>
      </c>
      <c r="AO51" s="9"/>
      <c r="AP51" s="9"/>
      <c r="AQ51" s="9"/>
      <c r="AR51" s="9"/>
    </row>
    <row r="52">
      <c r="A52" s="9"/>
      <c r="B52" s="67" t="s">
        <v>70</v>
      </c>
      <c r="C52" s="80"/>
      <c r="D52" s="9"/>
      <c r="E52" s="91" t="s">
        <v>70</v>
      </c>
      <c r="I52" s="9"/>
      <c r="J52" s="92" t="s">
        <v>59</v>
      </c>
      <c r="M52" s="89" t="s">
        <v>54</v>
      </c>
      <c r="N52" s="83"/>
      <c r="O52" s="90" t="s">
        <v>54</v>
      </c>
      <c r="Q52" s="91" t="s">
        <v>70</v>
      </c>
      <c r="U52" s="9"/>
      <c r="V52" s="92" t="s">
        <v>59</v>
      </c>
      <c r="Y52" s="89" t="s">
        <v>54</v>
      </c>
      <c r="Z52" s="83"/>
      <c r="AA52" s="68">
        <v>4.0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68">
        <v>4.2</v>
      </c>
      <c r="AO52" s="9"/>
      <c r="AP52" s="9"/>
      <c r="AQ52" s="9"/>
      <c r="AR52" s="9"/>
    </row>
    <row r="53">
      <c r="A53" s="9"/>
      <c r="B53" s="67" t="s">
        <v>74</v>
      </c>
      <c r="C53" s="80"/>
      <c r="D53" s="9"/>
      <c r="E53" s="9"/>
      <c r="F53" s="9"/>
      <c r="G53" s="81" t="s">
        <v>74</v>
      </c>
      <c r="L53" s="9"/>
      <c r="M53" s="95" t="s">
        <v>119</v>
      </c>
      <c r="N53" s="83"/>
      <c r="O53" s="96" t="s">
        <v>120</v>
      </c>
      <c r="S53" s="81" t="s">
        <v>74</v>
      </c>
      <c r="X53" s="9"/>
      <c r="Y53" s="95" t="s">
        <v>119</v>
      </c>
      <c r="Z53" s="83"/>
      <c r="AA53" s="68">
        <v>5.0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68">
        <v>11.0</v>
      </c>
      <c r="AO53" s="9"/>
      <c r="AP53" s="9"/>
      <c r="AQ53" s="9"/>
      <c r="AR53" s="9"/>
    </row>
    <row r="54">
      <c r="A54" s="9"/>
      <c r="B54" s="67" t="s">
        <v>77</v>
      </c>
      <c r="C54" s="80"/>
      <c r="D54" s="9"/>
      <c r="E54" s="9"/>
      <c r="F54" s="9"/>
      <c r="G54" s="9"/>
      <c r="H54" s="85" t="s">
        <v>77</v>
      </c>
      <c r="L54" s="73" t="s">
        <v>81</v>
      </c>
      <c r="M54" s="74"/>
      <c r="N54" s="75"/>
      <c r="O54" s="97" t="s">
        <v>81</v>
      </c>
      <c r="Q54" s="9"/>
      <c r="R54" s="9"/>
      <c r="S54" s="9"/>
      <c r="T54" s="85" t="s">
        <v>77</v>
      </c>
      <c r="X54" s="98"/>
      <c r="Y54" s="99" t="s">
        <v>81</v>
      </c>
      <c r="Z54" s="100"/>
      <c r="AA54" s="68">
        <v>4.0</v>
      </c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68">
        <v>5.0</v>
      </c>
      <c r="AO54" s="9"/>
      <c r="AP54" s="9"/>
      <c r="AQ54" s="9"/>
      <c r="AR54" s="9"/>
    </row>
    <row r="55">
      <c r="A55" s="9"/>
      <c r="B55" s="67" t="s">
        <v>79</v>
      </c>
      <c r="C55" s="80"/>
      <c r="D55" s="9"/>
      <c r="E55" s="101" t="s">
        <v>79</v>
      </c>
      <c r="N55" s="83"/>
      <c r="O55" s="102" t="s">
        <v>79</v>
      </c>
      <c r="P55" s="9"/>
      <c r="Q55" s="101" t="s">
        <v>79</v>
      </c>
      <c r="Z55" s="83"/>
      <c r="AA55" s="68">
        <v>11.0</v>
      </c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>
      <c r="A56" s="9"/>
      <c r="B56" s="67" t="s">
        <v>81</v>
      </c>
      <c r="C56" s="103"/>
      <c r="D56" s="104"/>
      <c r="E56" s="91" t="s">
        <v>70</v>
      </c>
      <c r="I56" s="104"/>
      <c r="J56" s="104"/>
      <c r="K56" s="104"/>
      <c r="L56" s="73" t="s">
        <v>81</v>
      </c>
      <c r="M56" s="74"/>
      <c r="N56" s="75"/>
      <c r="O56" s="105" t="s">
        <v>81</v>
      </c>
      <c r="P56" s="74"/>
      <c r="Q56" s="106" t="s">
        <v>118</v>
      </c>
      <c r="R56" s="74"/>
      <c r="S56" s="74"/>
      <c r="T56" s="74"/>
      <c r="U56" s="74"/>
      <c r="V56" s="74"/>
      <c r="W56" s="74"/>
      <c r="X56" s="107"/>
      <c r="Y56" s="73" t="s">
        <v>81</v>
      </c>
      <c r="Z56" s="108"/>
      <c r="AA56" s="68">
        <v>5.0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>
      <c r="A58" s="9"/>
      <c r="B58" s="9"/>
      <c r="C58" s="8" t="s">
        <v>91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5"/>
      <c r="O58" s="8" t="s">
        <v>121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5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>
      <c r="A59" s="9"/>
      <c r="B59" s="9"/>
      <c r="C59" s="67" t="s">
        <v>111</v>
      </c>
      <c r="D59" s="67" t="s">
        <v>64</v>
      </c>
      <c r="E59" s="67" t="s">
        <v>44</v>
      </c>
      <c r="F59" s="67" t="s">
        <v>112</v>
      </c>
      <c r="G59" s="67" t="s">
        <v>49</v>
      </c>
      <c r="H59" s="67" t="s">
        <v>72</v>
      </c>
      <c r="I59" s="67" t="s">
        <v>113</v>
      </c>
      <c r="J59" s="67" t="s">
        <v>114</v>
      </c>
      <c r="K59" s="67" t="s">
        <v>115</v>
      </c>
      <c r="L59" s="67" t="s">
        <v>48</v>
      </c>
      <c r="M59" s="67" t="s">
        <v>116</v>
      </c>
      <c r="N59" s="67" t="s">
        <v>117</v>
      </c>
      <c r="O59" s="67" t="s">
        <v>111</v>
      </c>
      <c r="P59" s="67" t="s">
        <v>64</v>
      </c>
      <c r="Q59" s="67" t="s">
        <v>44</v>
      </c>
      <c r="R59" s="67" t="s">
        <v>112</v>
      </c>
      <c r="S59" s="67" t="s">
        <v>49</v>
      </c>
      <c r="T59" s="67" t="s">
        <v>72</v>
      </c>
      <c r="U59" s="67" t="s">
        <v>113</v>
      </c>
      <c r="V59" s="67" t="s">
        <v>114</v>
      </c>
      <c r="W59" s="67" t="s">
        <v>115</v>
      </c>
      <c r="X59" s="67" t="s">
        <v>48</v>
      </c>
      <c r="Y59" s="67" t="s">
        <v>116</v>
      </c>
      <c r="Z59" s="67" t="s">
        <v>117</v>
      </c>
      <c r="AA59" s="9"/>
      <c r="AB59" s="9"/>
      <c r="AC59" s="9"/>
      <c r="AD59" s="9" t="s">
        <v>122</v>
      </c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>
      <c r="A60" s="9"/>
      <c r="B60" s="33" t="s">
        <v>93</v>
      </c>
      <c r="C60" s="69"/>
      <c r="D60" s="70"/>
      <c r="E60" s="71" t="s">
        <v>123</v>
      </c>
      <c r="F60" s="72"/>
      <c r="G60" s="72"/>
      <c r="H60" s="72"/>
      <c r="I60" s="72"/>
      <c r="J60" s="72"/>
      <c r="K60" s="72"/>
      <c r="L60" s="109" t="s">
        <v>102</v>
      </c>
      <c r="N60" s="83"/>
      <c r="O60" s="110" t="s">
        <v>102</v>
      </c>
      <c r="Q60" s="71" t="s">
        <v>123</v>
      </c>
      <c r="R60" s="72"/>
      <c r="S60" s="72"/>
      <c r="T60" s="72"/>
      <c r="U60" s="72"/>
      <c r="V60" s="72"/>
      <c r="W60" s="72"/>
      <c r="X60" s="109" t="s">
        <v>102</v>
      </c>
      <c r="Z60" s="83"/>
      <c r="AA60" s="56">
        <v>2000.0</v>
      </c>
      <c r="AB60" s="9" t="s">
        <v>94</v>
      </c>
      <c r="AC60" s="68">
        <f>2000+27000</f>
        <v>29000</v>
      </c>
      <c r="AD60" s="68">
        <v>7.0</v>
      </c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>
      <c r="A61" s="9"/>
      <c r="B61" s="33" t="s">
        <v>95</v>
      </c>
      <c r="C61" s="111" t="s">
        <v>107</v>
      </c>
      <c r="D61" s="74"/>
      <c r="E61" s="74"/>
      <c r="F61" s="74"/>
      <c r="G61" s="74"/>
      <c r="H61" s="112" t="s">
        <v>104</v>
      </c>
      <c r="L61" s="113" t="s">
        <v>95</v>
      </c>
      <c r="N61" s="83"/>
      <c r="O61" s="113" t="s">
        <v>95</v>
      </c>
      <c r="T61" s="112" t="s">
        <v>104</v>
      </c>
      <c r="X61" s="113" t="s">
        <v>95</v>
      </c>
      <c r="Z61" s="83"/>
      <c r="AA61" s="56">
        <v>2000.0</v>
      </c>
      <c r="AB61" s="68">
        <v>2000.0</v>
      </c>
      <c r="AC61" s="68">
        <v>2000.0</v>
      </c>
      <c r="AD61" s="68">
        <v>8.0</v>
      </c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>
      <c r="A62" s="9"/>
      <c r="B62" s="33" t="s">
        <v>96</v>
      </c>
      <c r="C62" s="111" t="s">
        <v>107</v>
      </c>
      <c r="D62" s="74"/>
      <c r="E62" s="74"/>
      <c r="F62" s="74"/>
      <c r="G62" s="74"/>
      <c r="H62" s="9"/>
      <c r="I62" s="9"/>
      <c r="J62" s="114" t="s">
        <v>98</v>
      </c>
      <c r="M62" s="115" t="s">
        <v>96</v>
      </c>
      <c r="N62" s="83"/>
      <c r="O62" s="115" t="s">
        <v>96</v>
      </c>
      <c r="AA62" s="56">
        <v>15000.0</v>
      </c>
      <c r="AB62" s="68">
        <v>15000.0</v>
      </c>
      <c r="AC62" s="68">
        <v>15000.0</v>
      </c>
      <c r="AD62" s="68">
        <v>11.0</v>
      </c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>
      <c r="A63" s="9"/>
      <c r="B63" s="33" t="s">
        <v>97</v>
      </c>
      <c r="C63" s="111" t="s">
        <v>107</v>
      </c>
      <c r="D63" s="74"/>
      <c r="E63" s="74"/>
      <c r="F63" s="74"/>
      <c r="G63" s="74"/>
      <c r="H63" s="9"/>
      <c r="I63" s="9"/>
      <c r="J63" s="114" t="s">
        <v>98</v>
      </c>
      <c r="M63" s="116" t="s">
        <v>97</v>
      </c>
      <c r="N63" s="83"/>
      <c r="O63" s="117" t="s">
        <v>97</v>
      </c>
      <c r="Q63" s="91" t="s">
        <v>101</v>
      </c>
      <c r="U63" s="9"/>
      <c r="V63" s="114" t="s">
        <v>98</v>
      </c>
      <c r="Y63" s="116" t="s">
        <v>97</v>
      </c>
      <c r="Z63" s="83"/>
      <c r="AA63" s="56">
        <v>2000.0</v>
      </c>
      <c r="AB63" s="9" t="s">
        <v>43</v>
      </c>
      <c r="AC63" s="68">
        <v>4000.0</v>
      </c>
      <c r="AD63" s="68">
        <v>4.0</v>
      </c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>
      <c r="A64" s="9"/>
      <c r="B64" s="33" t="s">
        <v>98</v>
      </c>
      <c r="C64" s="111" t="s">
        <v>107</v>
      </c>
      <c r="D64" s="74"/>
      <c r="E64" s="74"/>
      <c r="F64" s="74"/>
      <c r="G64" s="74"/>
      <c r="H64" s="9"/>
      <c r="I64" s="9"/>
      <c r="J64" s="114" t="s">
        <v>98</v>
      </c>
      <c r="M64" s="95" t="s">
        <v>100</v>
      </c>
      <c r="N64" s="83"/>
      <c r="O64" s="96" t="s">
        <v>100</v>
      </c>
      <c r="S64" s="9"/>
      <c r="T64" s="9"/>
      <c r="U64" s="9"/>
      <c r="V64" s="114" t="s">
        <v>98</v>
      </c>
      <c r="Y64" s="95" t="s">
        <v>100</v>
      </c>
      <c r="Z64" s="83"/>
      <c r="AA64" s="56">
        <v>2000.0</v>
      </c>
      <c r="AB64" s="9" t="s">
        <v>71</v>
      </c>
      <c r="AC64" s="68">
        <f>2000*4</f>
        <v>8000</v>
      </c>
      <c r="AD64" s="68">
        <v>3.0</v>
      </c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>
      <c r="A65" s="9"/>
      <c r="B65" s="33" t="s">
        <v>100</v>
      </c>
      <c r="C65" s="111" t="s">
        <v>107</v>
      </c>
      <c r="D65" s="74"/>
      <c r="E65" s="74"/>
      <c r="F65" s="74"/>
      <c r="G65" s="74"/>
      <c r="H65" s="9"/>
      <c r="I65" s="9"/>
      <c r="J65" s="114" t="s">
        <v>98</v>
      </c>
      <c r="M65" s="95" t="s">
        <v>100</v>
      </c>
      <c r="N65" s="83"/>
      <c r="O65" s="96" t="s">
        <v>100</v>
      </c>
      <c r="S65" s="9"/>
      <c r="T65" s="9"/>
      <c r="U65" s="9"/>
      <c r="V65" s="114" t="s">
        <v>98</v>
      </c>
      <c r="Y65" s="95" t="s">
        <v>100</v>
      </c>
      <c r="Z65" s="83"/>
      <c r="AA65" s="56">
        <v>2000.0</v>
      </c>
      <c r="AB65" s="9" t="s">
        <v>43</v>
      </c>
      <c r="AC65" s="68">
        <v>4000.0</v>
      </c>
      <c r="AD65" s="68">
        <v>6.0</v>
      </c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</row>
    <row r="66">
      <c r="A66" s="9"/>
      <c r="B66" s="33" t="s">
        <v>101</v>
      </c>
      <c r="C66" s="80"/>
      <c r="D66" s="9"/>
      <c r="E66" s="91" t="s">
        <v>101</v>
      </c>
      <c r="I66" s="9"/>
      <c r="J66" s="114" t="s">
        <v>98</v>
      </c>
      <c r="M66" s="116" t="s">
        <v>97</v>
      </c>
      <c r="N66" s="83"/>
      <c r="O66" s="117" t="s">
        <v>97</v>
      </c>
      <c r="Q66" s="91" t="s">
        <v>101</v>
      </c>
      <c r="U66" s="9"/>
      <c r="V66" s="114" t="s">
        <v>98</v>
      </c>
      <c r="Y66" s="116" t="s">
        <v>97</v>
      </c>
      <c r="Z66" s="83"/>
      <c r="AA66" s="56">
        <v>2000.0</v>
      </c>
      <c r="AB66" s="9" t="s">
        <v>43</v>
      </c>
      <c r="AC66" s="68">
        <v>4000.0</v>
      </c>
      <c r="AD66" s="68">
        <v>4.0</v>
      </c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</row>
    <row r="67">
      <c r="A67" s="9"/>
      <c r="B67" s="33" t="s">
        <v>102</v>
      </c>
      <c r="C67" s="111" t="s">
        <v>107</v>
      </c>
      <c r="D67" s="74"/>
      <c r="E67" s="74"/>
      <c r="F67" s="74"/>
      <c r="G67" s="74"/>
      <c r="H67" s="9"/>
      <c r="I67" s="9"/>
      <c r="J67" s="9"/>
      <c r="K67" s="9"/>
      <c r="L67" s="109" t="s">
        <v>102</v>
      </c>
      <c r="N67" s="83"/>
      <c r="O67" s="110" t="s">
        <v>102</v>
      </c>
      <c r="Q67" s="71" t="s">
        <v>123</v>
      </c>
      <c r="R67" s="72"/>
      <c r="S67" s="72"/>
      <c r="T67" s="72"/>
      <c r="U67" s="72"/>
      <c r="V67" s="72"/>
      <c r="W67" s="72"/>
      <c r="X67" s="109" t="s">
        <v>102</v>
      </c>
      <c r="Z67" s="83"/>
      <c r="AA67" s="56">
        <v>27000.0</v>
      </c>
      <c r="AB67" s="9" t="s">
        <v>103</v>
      </c>
      <c r="AC67" s="68">
        <v>29000.0</v>
      </c>
      <c r="AD67" s="68">
        <v>4.3</v>
      </c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</row>
    <row r="68">
      <c r="A68" s="9"/>
      <c r="B68" s="33" t="s">
        <v>104</v>
      </c>
      <c r="C68" s="111" t="s">
        <v>107</v>
      </c>
      <c r="D68" s="74"/>
      <c r="E68" s="74"/>
      <c r="F68" s="74"/>
      <c r="G68" s="74"/>
      <c r="H68" s="112" t="s">
        <v>104</v>
      </c>
      <c r="M68" s="9"/>
      <c r="N68" s="118"/>
      <c r="O68" s="111" t="s">
        <v>107</v>
      </c>
      <c r="P68" s="74"/>
      <c r="Q68" s="74"/>
      <c r="R68" s="74"/>
      <c r="S68" s="74"/>
      <c r="T68" s="112" t="s">
        <v>104</v>
      </c>
      <c r="Y68" s="9"/>
      <c r="Z68" s="118"/>
      <c r="AA68" s="56">
        <v>2000.0</v>
      </c>
      <c r="AB68" s="9" t="s">
        <v>43</v>
      </c>
      <c r="AC68" s="68">
        <v>4000.0</v>
      </c>
      <c r="AD68" s="68">
        <v>5.0</v>
      </c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</row>
    <row r="69">
      <c r="A69" s="9"/>
      <c r="B69" s="33" t="s">
        <v>106</v>
      </c>
      <c r="C69" s="9"/>
      <c r="D69" s="9"/>
      <c r="E69" s="101" t="s">
        <v>106</v>
      </c>
      <c r="N69" s="83"/>
      <c r="O69" s="102" t="s">
        <v>106</v>
      </c>
      <c r="P69" s="9"/>
      <c r="Q69" s="101" t="s">
        <v>106</v>
      </c>
      <c r="Z69" s="83"/>
      <c r="AA69" s="56">
        <v>2000.0</v>
      </c>
      <c r="AB69" s="68">
        <v>2000.0</v>
      </c>
      <c r="AC69" s="68">
        <v>2000.0</v>
      </c>
      <c r="AD69" s="68">
        <v>11.0</v>
      </c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</row>
    <row r="70">
      <c r="A70" s="9"/>
      <c r="B70" s="33" t="s">
        <v>107</v>
      </c>
      <c r="C70" s="111" t="s">
        <v>107</v>
      </c>
      <c r="D70" s="74"/>
      <c r="E70" s="74"/>
      <c r="F70" s="74"/>
      <c r="G70" s="74"/>
      <c r="H70" s="104"/>
      <c r="I70" s="104"/>
      <c r="J70" s="114" t="s">
        <v>98</v>
      </c>
      <c r="M70" s="104"/>
      <c r="N70" s="119"/>
      <c r="O70" s="111" t="s">
        <v>107</v>
      </c>
      <c r="P70" s="74"/>
      <c r="Q70" s="74"/>
      <c r="R70" s="74"/>
      <c r="S70" s="74"/>
      <c r="T70" s="112" t="s">
        <v>104</v>
      </c>
      <c r="Y70" s="104"/>
      <c r="Z70" s="119"/>
      <c r="AA70" s="56">
        <v>2000.0</v>
      </c>
      <c r="AB70" s="9" t="s">
        <v>43</v>
      </c>
      <c r="AC70" s="68">
        <v>4000.0</v>
      </c>
      <c r="AD70" s="68">
        <v>5.0</v>
      </c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 t="s">
        <v>83</v>
      </c>
      <c r="AE71" s="120">
        <f>sum(AC60:AC70)</f>
        <v>105000</v>
      </c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</row>
    <row r="985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  <c r="AA985" s="121"/>
      <c r="AB985" s="121"/>
      <c r="AC985" s="121"/>
      <c r="AD985" s="121"/>
      <c r="AE985" s="121"/>
      <c r="AF985" s="121"/>
      <c r="AG985" s="121"/>
      <c r="AH985" s="121"/>
      <c r="AI985" s="121"/>
      <c r="AJ985" s="121"/>
      <c r="AK985" s="121"/>
      <c r="AL985" s="121"/>
      <c r="AM985" s="121"/>
      <c r="AN985" s="121"/>
      <c r="AO985" s="121"/>
      <c r="AP985" s="121"/>
      <c r="AQ985" s="121"/>
      <c r="AR985" s="121"/>
    </row>
    <row r="986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  <c r="AA986" s="121"/>
      <c r="AB986" s="121"/>
      <c r="AC986" s="121"/>
      <c r="AD986" s="121"/>
      <c r="AE986" s="121"/>
      <c r="AF986" s="121"/>
      <c r="AG986" s="121"/>
      <c r="AH986" s="121"/>
      <c r="AI986" s="121"/>
      <c r="AJ986" s="121"/>
      <c r="AK986" s="121"/>
      <c r="AL986" s="121"/>
      <c r="AM986" s="121"/>
      <c r="AN986" s="121"/>
      <c r="AO986" s="121"/>
      <c r="AP986" s="121"/>
      <c r="AQ986" s="121"/>
      <c r="AR986" s="121"/>
    </row>
    <row r="987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  <c r="AA987" s="121"/>
      <c r="AB987" s="121"/>
      <c r="AC987" s="121"/>
      <c r="AD987" s="121"/>
      <c r="AE987" s="121"/>
      <c r="AF987" s="121"/>
      <c r="AG987" s="121"/>
      <c r="AH987" s="121"/>
      <c r="AI987" s="121"/>
      <c r="AJ987" s="121"/>
      <c r="AK987" s="121"/>
      <c r="AL987" s="121"/>
      <c r="AM987" s="121"/>
      <c r="AN987" s="121"/>
      <c r="AO987" s="121"/>
      <c r="AP987" s="121"/>
      <c r="AQ987" s="121"/>
      <c r="AR987" s="121"/>
    </row>
    <row r="988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  <c r="AA988" s="121"/>
      <c r="AB988" s="121"/>
      <c r="AC988" s="121"/>
      <c r="AD988" s="121"/>
      <c r="AE988" s="121"/>
      <c r="AF988" s="121"/>
      <c r="AG988" s="121"/>
      <c r="AH988" s="121"/>
      <c r="AI988" s="121"/>
      <c r="AJ988" s="121"/>
      <c r="AK988" s="121"/>
      <c r="AL988" s="121"/>
      <c r="AM988" s="121"/>
      <c r="AN988" s="121"/>
      <c r="AO988" s="121"/>
      <c r="AP988" s="121"/>
      <c r="AQ988" s="121"/>
      <c r="AR988" s="121"/>
    </row>
    <row r="989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  <c r="AA989" s="121"/>
      <c r="AB989" s="121"/>
      <c r="AC989" s="121"/>
      <c r="AD989" s="121"/>
      <c r="AE989" s="121"/>
      <c r="AF989" s="121"/>
      <c r="AG989" s="121"/>
      <c r="AH989" s="121"/>
      <c r="AI989" s="121"/>
      <c r="AJ989" s="121"/>
      <c r="AK989" s="121"/>
      <c r="AL989" s="121"/>
      <c r="AM989" s="121"/>
      <c r="AN989" s="121"/>
      <c r="AO989" s="121"/>
      <c r="AP989" s="121"/>
      <c r="AQ989" s="121"/>
      <c r="AR989" s="121"/>
    </row>
    <row r="990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  <c r="AA990" s="121"/>
      <c r="AB990" s="121"/>
      <c r="AC990" s="121"/>
      <c r="AD990" s="121"/>
      <c r="AE990" s="121"/>
      <c r="AF990" s="121"/>
      <c r="AG990" s="121"/>
      <c r="AH990" s="121"/>
      <c r="AI990" s="121"/>
      <c r="AJ990" s="121"/>
      <c r="AK990" s="121"/>
      <c r="AL990" s="121"/>
      <c r="AM990" s="121"/>
      <c r="AN990" s="121"/>
      <c r="AO990" s="121"/>
      <c r="AP990" s="121"/>
      <c r="AQ990" s="121"/>
      <c r="AR990" s="121"/>
    </row>
    <row r="991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  <c r="AA991" s="121"/>
      <c r="AB991" s="121"/>
      <c r="AC991" s="121"/>
      <c r="AD991" s="121"/>
      <c r="AE991" s="121"/>
      <c r="AF991" s="121"/>
      <c r="AG991" s="121"/>
      <c r="AH991" s="121"/>
      <c r="AI991" s="121"/>
      <c r="AJ991" s="121"/>
      <c r="AK991" s="121"/>
      <c r="AL991" s="121"/>
      <c r="AM991" s="121"/>
      <c r="AN991" s="121"/>
      <c r="AO991" s="121"/>
      <c r="AP991" s="121"/>
      <c r="AQ991" s="121"/>
      <c r="AR991" s="121"/>
    </row>
    <row r="992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  <c r="AA992" s="121"/>
      <c r="AB992" s="121"/>
      <c r="AC992" s="121"/>
      <c r="AD992" s="121"/>
      <c r="AE992" s="121"/>
      <c r="AF992" s="121"/>
      <c r="AG992" s="121"/>
      <c r="AH992" s="121"/>
      <c r="AI992" s="121"/>
      <c r="AJ992" s="121"/>
      <c r="AK992" s="121"/>
      <c r="AL992" s="121"/>
      <c r="AM992" s="121"/>
      <c r="AN992" s="121"/>
      <c r="AO992" s="121"/>
      <c r="AP992" s="121"/>
      <c r="AQ992" s="121"/>
      <c r="AR992" s="121"/>
    </row>
    <row r="993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  <c r="AA993" s="121"/>
      <c r="AB993" s="121"/>
      <c r="AC993" s="121"/>
      <c r="AD993" s="121"/>
      <c r="AE993" s="121"/>
      <c r="AF993" s="121"/>
      <c r="AG993" s="121"/>
      <c r="AH993" s="121"/>
      <c r="AI993" s="121"/>
      <c r="AJ993" s="121"/>
      <c r="AK993" s="121"/>
      <c r="AL993" s="121"/>
      <c r="AM993" s="121"/>
      <c r="AN993" s="121"/>
      <c r="AO993" s="121"/>
      <c r="AP993" s="121"/>
      <c r="AQ993" s="121"/>
      <c r="AR993" s="121"/>
    </row>
    <row r="994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  <c r="AA994" s="121"/>
      <c r="AB994" s="121"/>
      <c r="AC994" s="121"/>
      <c r="AD994" s="121"/>
      <c r="AE994" s="121"/>
      <c r="AF994" s="121"/>
      <c r="AG994" s="121"/>
      <c r="AH994" s="121"/>
      <c r="AI994" s="121"/>
      <c r="AJ994" s="121"/>
      <c r="AK994" s="121"/>
      <c r="AL994" s="121"/>
      <c r="AM994" s="121"/>
      <c r="AN994" s="121"/>
      <c r="AO994" s="121"/>
      <c r="AP994" s="121"/>
      <c r="AQ994" s="121"/>
      <c r="AR994" s="121"/>
    </row>
    <row r="995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  <c r="AA995" s="121"/>
      <c r="AB995" s="121"/>
      <c r="AC995" s="121"/>
      <c r="AD995" s="121"/>
      <c r="AE995" s="121"/>
      <c r="AF995" s="121"/>
      <c r="AG995" s="121"/>
      <c r="AH995" s="121"/>
      <c r="AI995" s="121"/>
      <c r="AJ995" s="121"/>
      <c r="AK995" s="121"/>
      <c r="AL995" s="121"/>
      <c r="AM995" s="121"/>
      <c r="AN995" s="121"/>
      <c r="AO995" s="121"/>
      <c r="AP995" s="121"/>
      <c r="AQ995" s="121"/>
      <c r="AR995" s="121"/>
    </row>
    <row r="996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  <c r="AA996" s="121"/>
      <c r="AB996" s="121"/>
      <c r="AC996" s="121"/>
      <c r="AD996" s="121"/>
      <c r="AE996" s="121"/>
      <c r="AF996" s="121"/>
      <c r="AG996" s="121"/>
      <c r="AH996" s="121"/>
      <c r="AI996" s="121"/>
      <c r="AJ996" s="121"/>
      <c r="AK996" s="121"/>
      <c r="AL996" s="121"/>
      <c r="AM996" s="121"/>
      <c r="AN996" s="121"/>
      <c r="AO996" s="121"/>
      <c r="AP996" s="121"/>
      <c r="AQ996" s="121"/>
      <c r="AR996" s="121"/>
    </row>
    <row r="997">
      <c r="A997" s="121"/>
      <c r="B997" s="121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  <c r="AA997" s="121"/>
      <c r="AB997" s="121"/>
      <c r="AC997" s="121"/>
      <c r="AD997" s="121"/>
      <c r="AE997" s="121"/>
      <c r="AF997" s="121"/>
      <c r="AG997" s="121"/>
      <c r="AH997" s="121"/>
      <c r="AI997" s="121"/>
      <c r="AJ997" s="121"/>
      <c r="AK997" s="121"/>
      <c r="AL997" s="121"/>
      <c r="AM997" s="121"/>
      <c r="AN997" s="121"/>
      <c r="AO997" s="121"/>
      <c r="AP997" s="121"/>
      <c r="AQ997" s="121"/>
      <c r="AR997" s="121"/>
    </row>
    <row r="998">
      <c r="A998" s="121"/>
      <c r="B998" s="121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  <c r="AA998" s="121"/>
      <c r="AB998" s="121"/>
      <c r="AC998" s="121"/>
      <c r="AD998" s="121"/>
      <c r="AE998" s="121"/>
      <c r="AF998" s="121"/>
      <c r="AG998" s="121"/>
      <c r="AH998" s="121"/>
      <c r="AI998" s="121"/>
      <c r="AJ998" s="121"/>
      <c r="AK998" s="121"/>
      <c r="AL998" s="121"/>
      <c r="AM998" s="121"/>
      <c r="AN998" s="121"/>
      <c r="AO998" s="121"/>
      <c r="AP998" s="121"/>
      <c r="AQ998" s="121"/>
      <c r="AR998" s="121"/>
    </row>
    <row r="999">
      <c r="A999" s="121"/>
      <c r="B999" s="121"/>
      <c r="C999" s="121"/>
      <c r="D999" s="121"/>
      <c r="E999" s="121"/>
      <c r="F999" s="121"/>
      <c r="G999" s="121"/>
      <c r="H999" s="121"/>
      <c r="I999" s="121"/>
      <c r="J999" s="121"/>
      <c r="K999" s="121"/>
      <c r="L999" s="121"/>
      <c r="M999" s="121"/>
      <c r="N999" s="121"/>
      <c r="O999" s="121"/>
      <c r="P999" s="121"/>
      <c r="Q999" s="121"/>
      <c r="R999" s="121"/>
      <c r="S999" s="121"/>
      <c r="T999" s="121"/>
      <c r="U999" s="121"/>
      <c r="V999" s="121"/>
      <c r="W999" s="121"/>
      <c r="X999" s="121"/>
      <c r="Y999" s="121"/>
      <c r="Z999" s="121"/>
      <c r="AA999" s="121"/>
      <c r="AB999" s="121"/>
      <c r="AC999" s="121"/>
      <c r="AD999" s="121"/>
      <c r="AE999" s="121"/>
      <c r="AF999" s="121"/>
      <c r="AG999" s="121"/>
      <c r="AH999" s="121"/>
      <c r="AI999" s="121"/>
      <c r="AJ999" s="121"/>
      <c r="AK999" s="121"/>
      <c r="AL999" s="121"/>
      <c r="AM999" s="121"/>
      <c r="AN999" s="121"/>
      <c r="AO999" s="121"/>
      <c r="AP999" s="121"/>
      <c r="AQ999" s="121"/>
      <c r="AR999" s="121"/>
    </row>
    <row r="1000">
      <c r="A1000" s="121"/>
      <c r="B1000" s="121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1"/>
      <c r="AA1000" s="121"/>
      <c r="AB1000" s="121"/>
      <c r="AC1000" s="121"/>
      <c r="AD1000" s="121"/>
      <c r="AE1000" s="121"/>
      <c r="AF1000" s="121"/>
      <c r="AG1000" s="121"/>
      <c r="AH1000" s="121"/>
      <c r="AI1000" s="121"/>
      <c r="AJ1000" s="121"/>
      <c r="AK1000" s="121"/>
      <c r="AL1000" s="121"/>
      <c r="AM1000" s="121"/>
      <c r="AN1000" s="121"/>
      <c r="AO1000" s="121"/>
      <c r="AP1000" s="121"/>
      <c r="AQ1000" s="121"/>
      <c r="AR1000" s="121"/>
    </row>
  </sheetData>
  <mergeCells count="140">
    <mergeCell ref="K1:T1"/>
    <mergeCell ref="AD1:AJ1"/>
    <mergeCell ref="AL1:AR1"/>
    <mergeCell ref="A1:A3"/>
    <mergeCell ref="B1:B3"/>
    <mergeCell ref="C1:C2"/>
    <mergeCell ref="D1:D2"/>
    <mergeCell ref="E1:E2"/>
    <mergeCell ref="F1:G1"/>
    <mergeCell ref="H1:J1"/>
    <mergeCell ref="J2:J3"/>
    <mergeCell ref="F16:G16"/>
    <mergeCell ref="H16:J16"/>
    <mergeCell ref="K16:T16"/>
    <mergeCell ref="AD17:AJ17"/>
    <mergeCell ref="AL17:AR17"/>
    <mergeCell ref="H2:H3"/>
    <mergeCell ref="I2:I3"/>
    <mergeCell ref="A16:A18"/>
    <mergeCell ref="B16:B18"/>
    <mergeCell ref="C16:C17"/>
    <mergeCell ref="D16:D17"/>
    <mergeCell ref="E16:E17"/>
    <mergeCell ref="O45:P45"/>
    <mergeCell ref="Q45:W45"/>
    <mergeCell ref="H17:H18"/>
    <mergeCell ref="I17:I18"/>
    <mergeCell ref="J17:J18"/>
    <mergeCell ref="C43:N43"/>
    <mergeCell ref="O43:Z43"/>
    <mergeCell ref="E45:K45"/>
    <mergeCell ref="L45:N45"/>
    <mergeCell ref="J49:L49"/>
    <mergeCell ref="M49:N49"/>
    <mergeCell ref="E51:H51"/>
    <mergeCell ref="E52:H52"/>
    <mergeCell ref="M52:N52"/>
    <mergeCell ref="O52:P52"/>
    <mergeCell ref="Q52:T52"/>
    <mergeCell ref="V52:X52"/>
    <mergeCell ref="Y52:Z52"/>
    <mergeCell ref="J52:L52"/>
    <mergeCell ref="G53:K53"/>
    <mergeCell ref="M53:N53"/>
    <mergeCell ref="O53:R53"/>
    <mergeCell ref="S53:W53"/>
    <mergeCell ref="Y53:Z53"/>
    <mergeCell ref="H54:K54"/>
    <mergeCell ref="G46:K46"/>
    <mergeCell ref="L46:N46"/>
    <mergeCell ref="O46:S46"/>
    <mergeCell ref="T46:W46"/>
    <mergeCell ref="X46:Z46"/>
    <mergeCell ref="M47:N47"/>
    <mergeCell ref="O47:Z47"/>
    <mergeCell ref="O49:P49"/>
    <mergeCell ref="Q49:T49"/>
    <mergeCell ref="V49:X49"/>
    <mergeCell ref="Y49:Z49"/>
    <mergeCell ref="G47:K47"/>
    <mergeCell ref="G48:K48"/>
    <mergeCell ref="M48:N48"/>
    <mergeCell ref="O48:P48"/>
    <mergeCell ref="S48:W48"/>
    <mergeCell ref="Y48:Z48"/>
    <mergeCell ref="E49:H49"/>
    <mergeCell ref="D50:N50"/>
    <mergeCell ref="O50:Z50"/>
    <mergeCell ref="J51:L51"/>
    <mergeCell ref="M51:N51"/>
    <mergeCell ref="O51:R51"/>
    <mergeCell ref="S51:W51"/>
    <mergeCell ref="Y51:Z51"/>
    <mergeCell ref="T54:W54"/>
    <mergeCell ref="Q55:Z55"/>
    <mergeCell ref="Q56:W56"/>
    <mergeCell ref="O58:Z58"/>
    <mergeCell ref="L54:N54"/>
    <mergeCell ref="O54:P54"/>
    <mergeCell ref="E55:N55"/>
    <mergeCell ref="E56:H56"/>
    <mergeCell ref="L56:N56"/>
    <mergeCell ref="O56:P56"/>
    <mergeCell ref="C58:N58"/>
    <mergeCell ref="M64:N64"/>
    <mergeCell ref="O64:R64"/>
    <mergeCell ref="C62:G62"/>
    <mergeCell ref="J62:L62"/>
    <mergeCell ref="M62:N62"/>
    <mergeCell ref="O62:Z62"/>
    <mergeCell ref="C63:G63"/>
    <mergeCell ref="M63:N63"/>
    <mergeCell ref="C64:G64"/>
    <mergeCell ref="O63:P63"/>
    <mergeCell ref="Q63:T63"/>
    <mergeCell ref="J63:L63"/>
    <mergeCell ref="J64:L64"/>
    <mergeCell ref="C65:G65"/>
    <mergeCell ref="J65:L65"/>
    <mergeCell ref="M65:N65"/>
    <mergeCell ref="O65:R65"/>
    <mergeCell ref="O66:P66"/>
    <mergeCell ref="L61:N61"/>
    <mergeCell ref="O61:S61"/>
    <mergeCell ref="T61:W61"/>
    <mergeCell ref="X61:Z61"/>
    <mergeCell ref="E60:K60"/>
    <mergeCell ref="L60:N60"/>
    <mergeCell ref="O60:P60"/>
    <mergeCell ref="Q60:W60"/>
    <mergeCell ref="X60:Z60"/>
    <mergeCell ref="C61:G61"/>
    <mergeCell ref="H61:K61"/>
    <mergeCell ref="V63:X63"/>
    <mergeCell ref="Y63:Z63"/>
    <mergeCell ref="V64:X64"/>
    <mergeCell ref="Y64:Z64"/>
    <mergeCell ref="V65:X65"/>
    <mergeCell ref="Y65:Z65"/>
    <mergeCell ref="J66:L66"/>
    <mergeCell ref="M66:N66"/>
    <mergeCell ref="Q66:T66"/>
    <mergeCell ref="V66:X66"/>
    <mergeCell ref="Y66:Z66"/>
    <mergeCell ref="H68:L68"/>
    <mergeCell ref="O68:S68"/>
    <mergeCell ref="E69:N69"/>
    <mergeCell ref="Q69:Z69"/>
    <mergeCell ref="C70:G70"/>
    <mergeCell ref="J70:L70"/>
    <mergeCell ref="O70:S70"/>
    <mergeCell ref="T70:X70"/>
    <mergeCell ref="E66:H66"/>
    <mergeCell ref="C67:G67"/>
    <mergeCell ref="L67:N67"/>
    <mergeCell ref="O67:P67"/>
    <mergeCell ref="Q67:W67"/>
    <mergeCell ref="X67:Z67"/>
    <mergeCell ref="C68:G68"/>
    <mergeCell ref="T68:X68"/>
  </mergeCells>
  <hyperlinks>
    <hyperlink r:id="rId1" ref="Y7"/>
  </hyperlinks>
  <drawing r:id="rId2"/>
</worksheet>
</file>