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deltas_of_turns\"/>
    </mc:Choice>
  </mc:AlternateContent>
  <xr:revisionPtr revIDLastSave="0" documentId="13_ncr:1_{890BB418-D3CE-42BA-8825-516467D54A94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Deltas" sheetId="1" r:id="rId1"/>
    <sheet name="Statistics" sheetId="2" r:id="rId2"/>
    <sheet name="Statistics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3" l="1"/>
  <c r="J39" i="3"/>
  <c r="O24" i="3"/>
  <c r="P24" i="3" s="1"/>
  <c r="H24" i="3"/>
  <c r="R24" i="3" s="1"/>
  <c r="R23" i="3"/>
  <c r="O23" i="3"/>
  <c r="P23" i="3" s="1"/>
  <c r="G23" i="3"/>
  <c r="R22" i="3"/>
  <c r="F22" i="3"/>
  <c r="O22" i="3" s="1"/>
  <c r="R21" i="3"/>
  <c r="O21" i="3"/>
  <c r="P21" i="3" s="1"/>
  <c r="G21" i="3"/>
  <c r="R20" i="3"/>
  <c r="F20" i="3"/>
  <c r="O20" i="3" s="1"/>
  <c r="O19" i="3"/>
  <c r="P19" i="3" s="1"/>
  <c r="M19" i="3"/>
  <c r="M44" i="3" s="1"/>
  <c r="H19" i="3"/>
  <c r="R19" i="3" s="1"/>
  <c r="O18" i="3"/>
  <c r="P18" i="3" s="1"/>
  <c r="H18" i="3"/>
  <c r="R18" i="3" s="1"/>
  <c r="O17" i="3"/>
  <c r="P17" i="3" s="1"/>
  <c r="H17" i="3"/>
  <c r="R17" i="3" s="1"/>
  <c r="R16" i="3"/>
  <c r="P16" i="3"/>
  <c r="O16" i="3"/>
  <c r="G16" i="3"/>
  <c r="R15" i="3"/>
  <c r="F15" i="3"/>
  <c r="O15" i="3" s="1"/>
  <c r="O14" i="3"/>
  <c r="P14" i="3" s="1"/>
  <c r="H14" i="3"/>
  <c r="R14" i="3" s="1"/>
  <c r="O13" i="3"/>
  <c r="P13" i="3" s="1"/>
  <c r="H13" i="3"/>
  <c r="M13" i="3" s="1"/>
  <c r="M40" i="3" s="1"/>
  <c r="O12" i="3"/>
  <c r="P12" i="3" s="1"/>
  <c r="H12" i="3"/>
  <c r="R12" i="3" s="1"/>
  <c r="O11" i="3"/>
  <c r="P11" i="3" s="1"/>
  <c r="H11" i="3"/>
  <c r="M11" i="3" s="1"/>
  <c r="M38" i="3" s="1"/>
  <c r="R10" i="3"/>
  <c r="O10" i="3"/>
  <c r="P10" i="3" s="1"/>
  <c r="G10" i="3"/>
  <c r="R9" i="3"/>
  <c r="F9" i="3"/>
  <c r="J9" i="3" s="1"/>
  <c r="O8" i="3"/>
  <c r="P8" i="3" s="1"/>
  <c r="H8" i="3"/>
  <c r="R8" i="3" s="1"/>
  <c r="R7" i="3"/>
  <c r="O7" i="3"/>
  <c r="P7" i="3" s="1"/>
  <c r="G7" i="3"/>
  <c r="R6" i="3"/>
  <c r="F6" i="3"/>
  <c r="O6" i="3" s="1"/>
  <c r="O5" i="3"/>
  <c r="P5" i="3" s="1"/>
  <c r="H5" i="3"/>
  <c r="R5" i="3" s="1"/>
  <c r="R4" i="3"/>
  <c r="O4" i="3"/>
  <c r="P4" i="3" s="1"/>
  <c r="G4" i="3"/>
  <c r="R3" i="3"/>
  <c r="F3" i="3"/>
  <c r="J3" i="3" s="1"/>
  <c r="M20" i="2"/>
  <c r="M21" i="2"/>
  <c r="M22" i="2"/>
  <c r="M23" i="2"/>
  <c r="O4" i="2"/>
  <c r="P4" i="2" s="1"/>
  <c r="O5" i="2"/>
  <c r="P5" i="2"/>
  <c r="O6" i="2"/>
  <c r="P6" i="2"/>
  <c r="O7" i="2"/>
  <c r="P7" i="2" s="1"/>
  <c r="O8" i="2"/>
  <c r="P8" i="2"/>
  <c r="O10" i="2"/>
  <c r="P10" i="2"/>
  <c r="O11" i="2"/>
  <c r="P11" i="2"/>
  <c r="O12" i="2"/>
  <c r="P12" i="2" s="1"/>
  <c r="O13" i="2"/>
  <c r="P13" i="2"/>
  <c r="O14" i="2"/>
  <c r="P14" i="2"/>
  <c r="O15" i="2"/>
  <c r="P15" i="2" s="1"/>
  <c r="Q15" i="2" s="1"/>
  <c r="O16" i="2"/>
  <c r="P16" i="2"/>
  <c r="O17" i="2"/>
  <c r="P17" i="2" s="1"/>
  <c r="O18" i="2"/>
  <c r="P18" i="2"/>
  <c r="O19" i="2"/>
  <c r="P19" i="2"/>
  <c r="O21" i="2"/>
  <c r="P21" i="2"/>
  <c r="O22" i="2"/>
  <c r="P22" i="2"/>
  <c r="O23" i="2"/>
  <c r="P23" i="2" s="1"/>
  <c r="O24" i="2"/>
  <c r="P24" i="2"/>
  <c r="R6" i="2"/>
  <c r="R7" i="2"/>
  <c r="R8" i="2"/>
  <c r="R9" i="2"/>
  <c r="R10" i="2"/>
  <c r="R11" i="2"/>
  <c r="R12" i="2"/>
  <c r="R13" i="2"/>
  <c r="R14" i="2"/>
  <c r="R15" i="2"/>
  <c r="R16" i="2"/>
  <c r="R20" i="2"/>
  <c r="R21" i="2"/>
  <c r="R22" i="2"/>
  <c r="R23" i="2"/>
  <c r="R3" i="2"/>
  <c r="R4" i="2"/>
  <c r="J58" i="2"/>
  <c r="L9" i="2"/>
  <c r="L15" i="2"/>
  <c r="M4" i="2"/>
  <c r="M6" i="2"/>
  <c r="M7" i="2"/>
  <c r="M9" i="2"/>
  <c r="M10" i="2"/>
  <c r="M11" i="2"/>
  <c r="M13" i="2"/>
  <c r="M15" i="2"/>
  <c r="M16" i="2"/>
  <c r="M3" i="2"/>
  <c r="J4" i="2"/>
  <c r="K4" i="2" s="1"/>
  <c r="J5" i="2"/>
  <c r="K5" i="2" s="1"/>
  <c r="J7" i="2"/>
  <c r="K7" i="2" s="1"/>
  <c r="J8" i="2"/>
  <c r="K8" i="2" s="1"/>
  <c r="J10" i="2"/>
  <c r="K10" i="2" s="1"/>
  <c r="J11" i="2"/>
  <c r="K11" i="2" s="1"/>
  <c r="J12" i="2"/>
  <c r="K12" i="2" s="1"/>
  <c r="J13" i="2"/>
  <c r="K13" i="2" s="1"/>
  <c r="J14" i="2"/>
  <c r="K14" i="2"/>
  <c r="J16" i="2"/>
  <c r="K16" i="2" s="1"/>
  <c r="J17" i="2"/>
  <c r="K17" i="2"/>
  <c r="J18" i="2"/>
  <c r="K18" i="2"/>
  <c r="J19" i="2"/>
  <c r="K19" i="2" s="1"/>
  <c r="J21" i="2"/>
  <c r="K21" i="2" s="1"/>
  <c r="J23" i="2"/>
  <c r="K23" i="2"/>
  <c r="J24" i="2"/>
  <c r="K24" i="2" s="1"/>
  <c r="H5" i="2"/>
  <c r="R5" i="2" s="1"/>
  <c r="H8" i="2"/>
  <c r="M8" i="2" s="1"/>
  <c r="H11" i="2"/>
  <c r="H12" i="2"/>
  <c r="M12" i="2" s="1"/>
  <c r="H13" i="2"/>
  <c r="H14" i="2"/>
  <c r="M14" i="2" s="1"/>
  <c r="H17" i="2"/>
  <c r="M17" i="2" s="1"/>
  <c r="H18" i="2"/>
  <c r="M18" i="2" s="1"/>
  <c r="H19" i="2"/>
  <c r="M19" i="2" s="1"/>
  <c r="H24" i="2"/>
  <c r="M24" i="2" s="1"/>
  <c r="G4" i="2"/>
  <c r="G7" i="2"/>
  <c r="G10" i="2"/>
  <c r="G16" i="2"/>
  <c r="G21" i="2"/>
  <c r="G23" i="2"/>
  <c r="F6" i="2"/>
  <c r="J6" i="2" s="1"/>
  <c r="F9" i="2"/>
  <c r="J9" i="2" s="1"/>
  <c r="K9" i="2" s="1"/>
  <c r="F15" i="2"/>
  <c r="J15" i="2" s="1"/>
  <c r="K15" i="2" s="1"/>
  <c r="F20" i="2"/>
  <c r="O20" i="2" s="1"/>
  <c r="P20" i="2" s="1"/>
  <c r="F22" i="2"/>
  <c r="J22" i="2" s="1"/>
  <c r="K22" i="2" s="1"/>
  <c r="F3" i="2"/>
  <c r="F26" i="2" s="1"/>
  <c r="R13" i="3" l="1"/>
  <c r="K6" i="2"/>
  <c r="L6" i="2"/>
  <c r="J20" i="2"/>
  <c r="R19" i="2"/>
  <c r="M5" i="2"/>
  <c r="O3" i="2"/>
  <c r="R18" i="2"/>
  <c r="R29" i="2" s="1"/>
  <c r="R24" i="2"/>
  <c r="O9" i="2"/>
  <c r="P9" i="2" s="1"/>
  <c r="Q22" i="2"/>
  <c r="Q6" i="2"/>
  <c r="R17" i="2"/>
  <c r="L22" i="2"/>
  <c r="M8" i="3"/>
  <c r="M37" i="3" s="1"/>
  <c r="J6" i="3"/>
  <c r="J20" i="3"/>
  <c r="G26" i="3"/>
  <c r="M24" i="3"/>
  <c r="M45" i="3" s="1"/>
  <c r="O9" i="3"/>
  <c r="M12" i="3"/>
  <c r="M39" i="3" s="1"/>
  <c r="J22" i="3"/>
  <c r="H26" i="3"/>
  <c r="M5" i="3"/>
  <c r="M36" i="3" s="1"/>
  <c r="K3" i="3"/>
  <c r="K37" i="3" s="1"/>
  <c r="P22" i="3"/>
  <c r="Q22" i="3" s="1"/>
  <c r="P15" i="3"/>
  <c r="Q15" i="3" s="1"/>
  <c r="P20" i="3"/>
  <c r="Q20" i="3" s="1"/>
  <c r="K9" i="3"/>
  <c r="P6" i="3"/>
  <c r="Q6" i="3" s="1"/>
  <c r="P9" i="3"/>
  <c r="Q9" i="3" s="1"/>
  <c r="R11" i="3"/>
  <c r="R29" i="3" s="1"/>
  <c r="M18" i="3"/>
  <c r="M43" i="3" s="1"/>
  <c r="O3" i="3"/>
  <c r="M17" i="3"/>
  <c r="M42" i="3" s="1"/>
  <c r="J15" i="3"/>
  <c r="J40" i="3" s="1"/>
  <c r="M14" i="3"/>
  <c r="M41" i="3" s="1"/>
  <c r="F26" i="3"/>
  <c r="Q20" i="2"/>
  <c r="M28" i="2"/>
  <c r="G26" i="2"/>
  <c r="M29" i="2"/>
  <c r="H26" i="2"/>
  <c r="J3" i="2"/>
  <c r="K22" i="3" l="1"/>
  <c r="J42" i="3"/>
  <c r="L9" i="3"/>
  <c r="K39" i="3"/>
  <c r="K20" i="3"/>
  <c r="J41" i="3"/>
  <c r="K6" i="3"/>
  <c r="J38" i="3"/>
  <c r="J28" i="3"/>
  <c r="P3" i="2"/>
  <c r="Q3" i="2"/>
  <c r="O29" i="2"/>
  <c r="O28" i="2"/>
  <c r="J33" i="2"/>
  <c r="K20" i="2"/>
  <c r="L20" i="2"/>
  <c r="Q9" i="2"/>
  <c r="R28" i="2"/>
  <c r="J33" i="3"/>
  <c r="R28" i="3"/>
  <c r="P3" i="3"/>
  <c r="O29" i="3"/>
  <c r="O28" i="3"/>
  <c r="M28" i="3"/>
  <c r="M29" i="3"/>
  <c r="L3" i="3"/>
  <c r="K15" i="3"/>
  <c r="J29" i="3"/>
  <c r="J28" i="2"/>
  <c r="J29" i="2"/>
  <c r="K3" i="2"/>
  <c r="L3" i="2" s="1"/>
  <c r="L6" i="3" l="1"/>
  <c r="K38" i="3"/>
  <c r="L20" i="3"/>
  <c r="K41" i="3"/>
  <c r="J32" i="3"/>
  <c r="K40" i="3"/>
  <c r="L22" i="3"/>
  <c r="K42" i="3"/>
  <c r="L28" i="2"/>
  <c r="L29" i="2"/>
  <c r="J32" i="2"/>
  <c r="Q28" i="2"/>
  <c r="Q29" i="2"/>
  <c r="P29" i="2"/>
  <c r="P28" i="2"/>
  <c r="K28" i="3"/>
  <c r="K29" i="3"/>
  <c r="L15" i="3"/>
  <c r="L29" i="3" s="1"/>
  <c r="P29" i="3"/>
  <c r="P28" i="3"/>
  <c r="Q3" i="3"/>
  <c r="K28" i="2"/>
  <c r="K29" i="2"/>
  <c r="L28" i="3" l="1"/>
  <c r="Q29" i="3"/>
  <c r="Q28" i="3"/>
</calcChain>
</file>

<file path=xl/sharedStrings.xml><?xml version="1.0" encoding="utf-8"?>
<sst xmlns="http://schemas.openxmlformats.org/spreadsheetml/2006/main" count="265" uniqueCount="64">
  <si>
    <t>patient_id_state</t>
  </si>
  <si>
    <t>delta</t>
  </si>
  <si>
    <t>CG657_OFF</t>
  </si>
  <si>
    <t>CG657_ON</t>
  </si>
  <si>
    <t>DBY188_EC</t>
  </si>
  <si>
    <t>DG652_OFF</t>
  </si>
  <si>
    <t>DG652_ON</t>
  </si>
  <si>
    <t>DK611_EC</t>
  </si>
  <si>
    <t>EF809_OFF</t>
  </si>
  <si>
    <t>EF809_ON</t>
  </si>
  <si>
    <t>GV599_EC</t>
  </si>
  <si>
    <t>IS288_EC</t>
  </si>
  <si>
    <t>Mb345_OFF</t>
  </si>
  <si>
    <t>Mb345_ON</t>
  </si>
  <si>
    <t>MBY205_EC</t>
  </si>
  <si>
    <t>MD093_EC</t>
  </si>
  <si>
    <t>NB325_EC</t>
  </si>
  <si>
    <t>RB764_EC</t>
  </si>
  <si>
    <t>SS779_EC</t>
  </si>
  <si>
    <t>TO723_OFF</t>
  </si>
  <si>
    <t>TO723_ON</t>
  </si>
  <si>
    <t>YY137_OFF</t>
  </si>
  <si>
    <t>YY137_ON</t>
  </si>
  <si>
    <t>YY404_EC</t>
  </si>
  <si>
    <t>mean</t>
  </si>
  <si>
    <t>std</t>
  </si>
  <si>
    <t>OFF</t>
  </si>
  <si>
    <t>ON</t>
  </si>
  <si>
    <t>is OFF</t>
  </si>
  <si>
    <t>is ON</t>
  </si>
  <si>
    <t>is EC</t>
  </si>
  <si>
    <t>how many</t>
  </si>
  <si>
    <t>EC</t>
  </si>
  <si>
    <t>stdev</t>
  </si>
  <si>
    <t>OFF-ON delta</t>
  </si>
  <si>
    <t/>
  </si>
  <si>
    <t>ttest OFF-ON</t>
  </si>
  <si>
    <t>ttest OFF-EC</t>
  </si>
  <si>
    <t>LEDD</t>
  </si>
  <si>
    <t>??</t>
  </si>
  <si>
    <t>PD</t>
  </si>
  <si>
    <t>At the OFF condition PD's seem to resemble EC more than in ON condition (hardly any change in Y location ?)</t>
  </si>
  <si>
    <t>1_OFF</t>
  </si>
  <si>
    <t>1_ON</t>
  </si>
  <si>
    <t>1_EC</t>
  </si>
  <si>
    <t>2_OFF</t>
  </si>
  <si>
    <t>2_ON</t>
  </si>
  <si>
    <t>2_EC</t>
  </si>
  <si>
    <t>3_OFF</t>
  </si>
  <si>
    <t>3_ON</t>
  </si>
  <si>
    <t>3_EC</t>
  </si>
  <si>
    <t>4_EC</t>
  </si>
  <si>
    <t>5_EC</t>
  </si>
  <si>
    <t>6_EC</t>
  </si>
  <si>
    <t>4_OFF</t>
  </si>
  <si>
    <t>4_ON</t>
  </si>
  <si>
    <t>7_EC</t>
  </si>
  <si>
    <t>8_EC</t>
  </si>
  <si>
    <t>9_EC</t>
  </si>
  <si>
    <t>5_OFF</t>
  </si>
  <si>
    <t>5_ON</t>
  </si>
  <si>
    <t>7_OFF</t>
  </si>
  <si>
    <t>7_ON</t>
  </si>
  <si>
    <t>10_EC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</si>
</sst>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Statistics!$J$35:$K$35</c:f>
              <c:numCache>
                <c:formatCode>General</c:formatCode>
                <c:ptCount val="2"/>
                <c:pt idx="0">
                  <c:v>319.33801108088892</c:v>
                </c:pt>
                <c:pt idx="1">
                  <c:v>-14.58279395000001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1-4482-91E1-EC52C31631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Statistics!$J$36:$K$36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1-4482-91E1-EC52C316316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Statistics!$J$37:$K$37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1-4482-91E1-EC52C316316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Statistics!$J$38:$K$38</c:f>
              <c:numCache>
                <c:formatCode>General</c:formatCode>
                <c:ptCount val="2"/>
                <c:pt idx="0">
                  <c:v>186.23460258985261</c:v>
                </c:pt>
                <c:pt idx="1">
                  <c:v>-132.79387544132561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1-4482-91E1-EC52C316316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Statistics!$J$39:$K$39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61-4482-91E1-EC52C316316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Statistics!$J$40:$K$40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61-4482-91E1-EC52C316316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Statistics!$J$41:$K$41</c:f>
              <c:numCache>
                <c:formatCode>General</c:formatCode>
                <c:ptCount val="2"/>
                <c:pt idx="0">
                  <c:v>323.44972933849999</c:v>
                </c:pt>
                <c:pt idx="1">
                  <c:v>-20.297441600416661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61-4482-91E1-EC52C316316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Statistics!$J$42:$K$42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61-4482-91E1-EC52C316316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Statistics!$J$43:$K$43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61-4482-91E1-EC52C316316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Statistics!$J$44:$K$44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61-4482-91E1-EC52C316316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Statistics!$J$45:$K$45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61-4482-91E1-EC52C316316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Statistics!$J$46:$K$46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261-4482-91E1-EC52C316316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Statistics!$J$47:$K$47</c:f>
              <c:numCache>
                <c:formatCode>General</c:formatCode>
                <c:ptCount val="2"/>
                <c:pt idx="0">
                  <c:v>45.144029869999983</c:v>
                </c:pt>
                <c:pt idx="1">
                  <c:v>8.352621088888883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261-4482-91E1-EC52C316316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Statistics!$J$48:$K$48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261-4482-91E1-EC52C316316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Statistics!$J$49:$K$49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261-4482-91E1-EC52C316316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Statistics!$J$50:$K$50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261-4482-91E1-EC52C316316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Statistics!$J$51:$K$51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261-4482-91E1-EC52C316316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Statistics!$J$52:$K$52</c:f>
              <c:numCache>
                <c:formatCode>General</c:formatCode>
                <c:ptCount val="2"/>
                <c:pt idx="0">
                  <c:v>82.828645399314695</c:v>
                </c:pt>
                <c:pt idx="1">
                  <c:v>13.22017450688775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261-4482-91E1-EC52C316316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Statistics!$J$53:$K$53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261-4482-91E1-EC52C316316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Statistics!$J$54:$K$54</c:f>
              <c:numCache>
                <c:formatCode>General</c:formatCode>
                <c:ptCount val="2"/>
                <c:pt idx="0">
                  <c:v>160.67643645636841</c:v>
                </c:pt>
                <c:pt idx="1">
                  <c:v>16.438937327583329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261-4482-91E1-EC52C316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50752"/>
        <c:axId val="148752192"/>
      </c:lineChart>
      <c:catAx>
        <c:axId val="14875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2192"/>
        <c:crosses val="autoZero"/>
        <c:auto val="1"/>
        <c:lblAlgn val="ctr"/>
        <c:lblOffset val="100"/>
        <c:noMultiLvlLbl val="0"/>
      </c:catAx>
      <c:valAx>
        <c:axId val="1487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Statistics!$J$3:$J$24</c:f>
              <c:strCache>
                <c:ptCount val="20"/>
                <c:pt idx="0">
                  <c:v>319.3380111</c:v>
                </c:pt>
                <c:pt idx="3">
                  <c:v>186.2346026</c:v>
                </c:pt>
                <c:pt idx="6">
                  <c:v>323.4497293</c:v>
                </c:pt>
                <c:pt idx="12">
                  <c:v>45.14402987</c:v>
                </c:pt>
                <c:pt idx="17">
                  <c:v>82.8286454</c:v>
                </c:pt>
                <c:pt idx="19">
                  <c:v>160.6764365</c:v>
                </c:pt>
              </c:strCache>
            </c:strRef>
          </c:xVal>
          <c:yVal>
            <c:numRef>
              <c:f>Statistics!$U$3:$U$24</c:f>
              <c:numCache>
                <c:formatCode>General</c:formatCode>
                <c:ptCount val="22"/>
                <c:pt idx="0">
                  <c:v>500</c:v>
                </c:pt>
                <c:pt idx="3">
                  <c:v>740</c:v>
                </c:pt>
                <c:pt idx="6">
                  <c:v>763</c:v>
                </c:pt>
                <c:pt idx="12">
                  <c:v>440</c:v>
                </c:pt>
                <c:pt idx="17">
                  <c:v>738</c:v>
                </c:pt>
                <c:pt idx="19">
                  <c:v>1020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5F-486B-8F67-95EEF6052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996848"/>
        <c:axId val="165463088"/>
      </c:scatterChart>
      <c:valAx>
        <c:axId val="112699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3088"/>
        <c:crosses val="autoZero"/>
        <c:crossBetween val="midCat"/>
      </c:valAx>
      <c:valAx>
        <c:axId val="1654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9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'Statistics (2)'!$K$3:$K$24</c:f>
            </c:numRef>
          </c:xVal>
          <c:yVal>
            <c:numRef>
              <c:f>'Statistics (2)'!$U$3:$U$24</c:f>
              <c:numCache>
                <c:formatCode>General</c:formatCode>
                <c:ptCount val="22"/>
                <c:pt idx="0">
                  <c:v>500</c:v>
                </c:pt>
                <c:pt idx="3">
                  <c:v>740</c:v>
                </c:pt>
                <c:pt idx="6">
                  <c:v>763</c:v>
                </c:pt>
                <c:pt idx="12">
                  <c:v>440</c:v>
                </c:pt>
                <c:pt idx="17">
                  <c:v>738</c:v>
                </c:pt>
                <c:pt idx="19">
                  <c:v>1020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807-9D56-05E25689A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996848"/>
        <c:axId val="165463088"/>
      </c:scatterChart>
      <c:valAx>
        <c:axId val="112699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3088"/>
        <c:crosses val="autoZero"/>
        <c:crossBetween val="midCat"/>
      </c:valAx>
      <c:valAx>
        <c:axId val="1654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9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y-</a:t>
            </a:r>
            <a:r>
              <a:rPr lang="en-US" sz="14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deltas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(end-middle): 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(2)'!$J$37:$K$37</c:f>
              <c:numCache>
                <c:formatCode>General</c:formatCode>
                <c:ptCount val="2"/>
                <c:pt idx="0">
                  <c:v>319.33801108088892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7-495B-9F76-A270A6D0229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(2)'!$J$38:$K$38</c:f>
              <c:numCache>
                <c:formatCode>General</c:formatCode>
                <c:ptCount val="2"/>
                <c:pt idx="0">
                  <c:v>186.23460258985261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47-495B-9F76-A270A6D0229A}"/>
            </c:ext>
          </c:extLst>
        </c:ser>
        <c:ser>
          <c:idx val="2"/>
          <c:order val="2"/>
          <c:spPr>
            <a:ln w="2540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(2)'!$J$39:$K$39</c:f>
              <c:numCache>
                <c:formatCode>General</c:formatCode>
                <c:ptCount val="2"/>
                <c:pt idx="0">
                  <c:v>323.44972933849999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47-495B-9F76-A270A6D0229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(2)'!$J$40:$K$40</c:f>
              <c:numCache>
                <c:formatCode>General</c:formatCode>
                <c:ptCount val="2"/>
                <c:pt idx="0">
                  <c:v>45.144029869999983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47-495B-9F76-A270A6D0229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(2)'!$J$41:$K$41</c:f>
              <c:numCache>
                <c:formatCode>General</c:formatCode>
                <c:ptCount val="2"/>
                <c:pt idx="0">
                  <c:v>82.828645399314695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47-495B-9F76-A270A6D0229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2"/>
              <c:pt idx="0">
                <c:v>OFF</c:v>
              </c:pt>
              <c:pt idx="1">
                <c:v> ON</c:v>
              </c:pt>
            </c:strLit>
          </c:cat>
          <c:val>
            <c:numRef>
              <c:f>'Statistics (2)'!$J$42:$K$42</c:f>
              <c:numCache>
                <c:formatCode>General</c:formatCode>
                <c:ptCount val="2"/>
                <c:pt idx="0">
                  <c:v>160.67643645636841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47-495B-9F76-A270A6D0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127072"/>
        <c:axId val="655131872"/>
      </c:lineChart>
      <c:catAx>
        <c:axId val="65512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31872"/>
        <c:crosses val="autoZero"/>
        <c:auto val="1"/>
        <c:lblAlgn val="ctr"/>
        <c:lblOffset val="100"/>
        <c:noMultiLvlLbl val="0"/>
      </c:catAx>
      <c:valAx>
        <c:axId val="655131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Vertical eye location difference between end of trun to mid 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y-</a:t>
            </a:r>
            <a:r>
              <a:rPr lang="en-US" sz="1400" b="1" i="0" u="sng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deltas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(end-middle): EC</a:t>
            </a:r>
            <a:endParaRPr lang="he-IL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'Statistics (2)'!$M$36</c:f>
              <c:numCache>
                <c:formatCode>General</c:formatCode>
                <c:ptCount val="1"/>
                <c:pt idx="0">
                  <c:v>255.027003514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7-495B-9F76-A270A6D0229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'Statistics (2)'!$M$37</c:f>
              <c:numCache>
                <c:formatCode>General</c:formatCode>
                <c:ptCount val="1"/>
                <c:pt idx="0">
                  <c:v>308.7899319265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7-495B-9F76-A270A6D0229A}"/>
            </c:ext>
          </c:extLst>
        </c:ser>
        <c:ser>
          <c:idx val="2"/>
          <c:order val="2"/>
          <c:spPr>
            <a:solidFill>
              <a:schemeClr val="accent3"/>
            </a:solidFill>
            <a:ln w="25400">
              <a:solidFill>
                <a:srgbClr val="FFFF00"/>
              </a:solidFill>
              <a:prstDash val="sysDot"/>
            </a:ln>
            <a:effectLst/>
          </c:spPr>
          <c:invertIfNegative val="0"/>
          <c:val>
            <c:numRef>
              <c:f>'Statistics (2)'!$M$38</c:f>
              <c:numCache>
                <c:formatCode>General</c:formatCode>
                <c:ptCount val="1"/>
                <c:pt idx="0">
                  <c:v>53.482845660214288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7-495B-9F76-A270A6D0229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'Statistics (2)'!$M$39</c:f>
              <c:numCache>
                <c:formatCode>General</c:formatCode>
                <c:ptCount val="1"/>
                <c:pt idx="0">
                  <c:v>-1.2069232000000041E-2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7-495B-9F76-A270A6D0229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'Statistics (2)'!$M$40</c:f>
              <c:numCache>
                <c:formatCode>General</c:formatCode>
                <c:ptCount val="1"/>
                <c:pt idx="0">
                  <c:v>-1.475960943918597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7-495B-9F76-A270A6D0229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'Statistics (2)'!$M$41</c:f>
              <c:numCache>
                <c:formatCode>General</c:formatCode>
                <c:ptCount val="1"/>
                <c:pt idx="0">
                  <c:v>5.854848800000001E-2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7-495B-9F76-A270A6D0229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'Statistics (2)'!$M$42</c:f>
              <c:numCache>
                <c:formatCode>General</c:formatCode>
                <c:ptCount val="1"/>
                <c:pt idx="0">
                  <c:v>133.29353334463639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B-4E73-A2C2-9AEF53EF5FF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'Statistics (2)'!$M$43</c:f>
              <c:numCache>
                <c:formatCode>General</c:formatCode>
                <c:ptCount val="1"/>
                <c:pt idx="0">
                  <c:v>235.92672188171429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B-4E73-A2C2-9AEF53EF5FF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'Statistics (2)'!$M$44</c:f>
              <c:numCache>
                <c:formatCode>General</c:formatCode>
                <c:ptCount val="1"/>
                <c:pt idx="0">
                  <c:v>13.73230227133334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B-4E73-A2C2-9AEF53EF5FF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'Statistics (2)'!$M$45</c:f>
              <c:numCache>
                <c:formatCode>General</c:formatCode>
                <c:ptCount val="1"/>
                <c:pt idx="0">
                  <c:v>80.878092295857101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B-4E73-A2C2-9AEF53EF5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127072"/>
        <c:axId val="655131872"/>
      </c:barChart>
      <c:catAx>
        <c:axId val="655127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5131872"/>
        <c:crosses val="autoZero"/>
        <c:auto val="1"/>
        <c:lblAlgn val="ctr"/>
        <c:lblOffset val="100"/>
        <c:noMultiLvlLbl val="0"/>
      </c:catAx>
      <c:valAx>
        <c:axId val="655131872"/>
        <c:scaling>
          <c:orientation val="minMax"/>
          <c:min val="-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Vertical eye location difference between end of trun to mid 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'Statistics (2)'!$J$36</c:f>
              <c:strCache>
                <c:ptCount val="1"/>
                <c:pt idx="0">
                  <c:v>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'Statistics (2)'!$J$37:$J$42</c:f>
              <c:numCache>
                <c:formatCode>General</c:formatCode>
                <c:ptCount val="6"/>
                <c:pt idx="0">
                  <c:v>319.33801108088892</c:v>
                </c:pt>
                <c:pt idx="1">
                  <c:v>186.23460258985261</c:v>
                </c:pt>
                <c:pt idx="2">
                  <c:v>323.44972933849999</c:v>
                </c:pt>
                <c:pt idx="3">
                  <c:v>45.144029869999983</c:v>
                </c:pt>
                <c:pt idx="4">
                  <c:v>82.828645399314695</c:v>
                </c:pt>
                <c:pt idx="5">
                  <c:v>160.67643645636841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9-4672-8C0A-CF82F861B7E0}"/>
            </c:ext>
          </c:extLst>
        </c:ser>
        <c:ser>
          <c:idx val="1"/>
          <c:order val="1"/>
          <c:tx>
            <c:strRef>
              <c:f>'Statistics (2)'!$K$36</c:f>
              <c:strCache>
                <c:ptCount val="1"/>
                <c:pt idx="0">
                  <c:v>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'Statistics (2)'!$K$37:$K$42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9-4672-8C0A-CF82F861B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324624"/>
        <c:axId val="986324144"/>
      </c:barChart>
      <c:catAx>
        <c:axId val="986324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24144"/>
        <c:crosses val="autoZero"/>
        <c:auto val="1"/>
        <c:lblAlgn val="ctr"/>
        <c:lblOffset val="100"/>
        <c:noMultiLvlLbl val="0"/>
      </c:catAx>
      <c:valAx>
        <c:axId val="9863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2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658813</xdr:colOff>
      <xdr:row>33</xdr:row>
      <xdr:rowOff>39687</xdr:rowOff>
    </xdr:from>
    <xdr:to>
      <xdr:col>3</xdr:col>
      <xdr:colOff>444501</xdr:colOff>
      <xdr:row>55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8D896D-6856-98E3-9330-D27BE7007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249464</xdr:colOff>
      <xdr:row>18</xdr:row>
      <xdr:rowOff>147865</xdr:rowOff>
    </xdr:from>
    <xdr:to>
      <xdr:col>25</xdr:col>
      <xdr:colOff>566964</xdr:colOff>
      <xdr:row>33</xdr:row>
      <xdr:rowOff>169636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F7F644-FDDC-35D1-775C-9E87AA5CA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260048</xdr:colOff>
      <xdr:row>2</xdr:row>
      <xdr:rowOff>31449</xdr:rowOff>
    </xdr:from>
    <xdr:to>
      <xdr:col>29</xdr:col>
      <xdr:colOff>577547</xdr:colOff>
      <xdr:row>17</xdr:row>
      <xdr:rowOff>53220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0537E4-4E3F-4573-9525-087E83A2D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33</xdr:row>
      <xdr:rowOff>184150</xdr:rowOff>
    </xdr:from>
    <xdr:to>
      <xdr:col>18</xdr:col>
      <xdr:colOff>177800</xdr:colOff>
      <xdr:row>51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82F852-5D04-4329-125C-EA8FAA86B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12700</xdr:colOff>
      <xdr:row>34</xdr:row>
      <xdr:rowOff>6350</xdr:rowOff>
    </xdr:from>
    <xdr:to>
      <xdr:col>23</xdr:col>
      <xdr:colOff>508000</xdr:colOff>
      <xdr:row>51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82E406-52FF-180B-0056-AA2C8EFC5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177800</xdr:colOff>
      <xdr:row>34</xdr:row>
      <xdr:rowOff>31750</xdr:rowOff>
    </xdr:from>
    <xdr:to>
      <xdr:col>8</xdr:col>
      <xdr:colOff>0</xdr:colOff>
      <xdr:row>48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625206-1D20-58DE-5657-9E88BD77E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opLeftCell="A43" workbookViewId="0"/>
  </sheetViews>
  <sheetFormatPr defaultRowHeight="14.5"/>
  <cols>
    <col min="1" max="1" width="15.453125" customWidth="1"/>
    <col min="2" max="2" width="14.3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292.93634753799989</v>
      </c>
    </row>
    <row r="3" spans="1:2">
      <c r="A3" t="s">
        <v>2</v>
      </c>
      <c r="B3">
        <v>403.70680762199999</v>
      </c>
    </row>
    <row r="4" spans="1:2">
      <c r="A4" t="s">
        <v>2</v>
      </c>
      <c r="B4">
        <v>155.93155758</v>
      </c>
    </row>
    <row r="5" spans="1:2">
      <c r="A5" t="s">
        <v>2</v>
      </c>
      <c r="B5">
        <v>361.13859309100002</v>
      </c>
    </row>
    <row r="6" spans="1:2">
      <c r="A6" t="s">
        <v>2</v>
      </c>
      <c r="B6">
        <v>247.28665934399999</v>
      </c>
    </row>
    <row r="7" spans="1:2">
      <c r="A7" t="s">
        <v>2</v>
      </c>
      <c r="B7">
        <v>254.4801644689999</v>
      </c>
    </row>
    <row r="8" spans="1:2">
      <c r="A8" t="s">
        <v>2</v>
      </c>
      <c r="B8">
        <v>422.72941650600001</v>
      </c>
    </row>
    <row r="9" spans="1:2">
      <c r="A9" t="s">
        <v>2</v>
      </c>
      <c r="B9">
        <v>448.92651224600002</v>
      </c>
    </row>
    <row r="10" spans="1:2">
      <c r="A10" t="s">
        <v>2</v>
      </c>
      <c r="B10">
        <v>286.90604133199997</v>
      </c>
    </row>
    <row r="11" spans="1:2">
      <c r="A11" t="s">
        <v>3</v>
      </c>
      <c r="B11">
        <v>-41.872496469999987</v>
      </c>
    </row>
    <row r="12" spans="1:2">
      <c r="A12" t="s">
        <v>3</v>
      </c>
      <c r="B12">
        <v>-21.80661714799999</v>
      </c>
    </row>
    <row r="13" spans="1:2">
      <c r="A13" t="s">
        <v>3</v>
      </c>
      <c r="B13">
        <v>-60.035821983000012</v>
      </c>
    </row>
    <row r="14" spans="1:2">
      <c r="A14" t="s">
        <v>3</v>
      </c>
      <c r="B14">
        <v>-44.213889053000003</v>
      </c>
    </row>
    <row r="15" spans="1:2">
      <c r="A15" t="s">
        <v>3</v>
      </c>
      <c r="B15">
        <v>58.224746543999913</v>
      </c>
    </row>
    <row r="16" spans="1:2">
      <c r="A16" t="s">
        <v>3</v>
      </c>
      <c r="B16">
        <v>-203.79697728900001</v>
      </c>
    </row>
    <row r="17" spans="1:2">
      <c r="A17" t="s">
        <v>3</v>
      </c>
      <c r="B17">
        <v>-19.011124297000041</v>
      </c>
    </row>
    <row r="18" spans="1:2">
      <c r="A18" t="s">
        <v>3</v>
      </c>
      <c r="B18">
        <v>167.60665441500001</v>
      </c>
    </row>
    <row r="19" spans="1:2">
      <c r="A19" t="s">
        <v>3</v>
      </c>
      <c r="B19">
        <v>51.115450699000007</v>
      </c>
    </row>
    <row r="20" spans="1:2">
      <c r="A20" t="s">
        <v>3</v>
      </c>
      <c r="B20">
        <v>-29.978735197999981</v>
      </c>
    </row>
    <row r="21" spans="1:2">
      <c r="A21" t="s">
        <v>3</v>
      </c>
      <c r="B21">
        <v>-52.867916134000041</v>
      </c>
    </row>
    <row r="22" spans="1:2">
      <c r="A22" t="s">
        <v>3</v>
      </c>
      <c r="B22">
        <v>-16.545259152999961</v>
      </c>
    </row>
    <row r="23" spans="1:2">
      <c r="A23" t="s">
        <v>3</v>
      </c>
      <c r="B23">
        <v>23.605663717000031</v>
      </c>
    </row>
    <row r="24" spans="1:2">
      <c r="A24" t="s">
        <v>4</v>
      </c>
      <c r="B24">
        <v>-54.603184527000003</v>
      </c>
    </row>
    <row r="25" spans="1:2">
      <c r="A25" t="s">
        <v>4</v>
      </c>
      <c r="B25">
        <v>564.65719155500005</v>
      </c>
    </row>
    <row r="26" spans="1:2">
      <c r="A26" t="s">
        <v>5</v>
      </c>
      <c r="B26">
        <v>245.109964379134</v>
      </c>
    </row>
    <row r="27" spans="1:2">
      <c r="A27" t="s">
        <v>5</v>
      </c>
      <c r="B27">
        <v>73.001660152296665</v>
      </c>
    </row>
    <row r="28" spans="1:2">
      <c r="A28" t="s">
        <v>5</v>
      </c>
      <c r="B28">
        <v>240.59218323812721</v>
      </c>
    </row>
    <row r="29" spans="1:2">
      <c r="A29" t="s">
        <v>6</v>
      </c>
      <c r="B29">
        <v>6.2642933362517397</v>
      </c>
    </row>
    <row r="30" spans="1:2">
      <c r="A30" t="s">
        <v>6</v>
      </c>
      <c r="B30">
        <v>-197.33312091574089</v>
      </c>
    </row>
    <row r="31" spans="1:2">
      <c r="A31" t="s">
        <v>6</v>
      </c>
      <c r="B31">
        <v>-207.31279874448751</v>
      </c>
    </row>
    <row r="32" spans="1:2">
      <c r="A32" t="s">
        <v>7</v>
      </c>
      <c r="B32">
        <v>185.03231612600001</v>
      </c>
    </row>
    <row r="33" spans="1:2">
      <c r="A33" t="s">
        <v>7</v>
      </c>
      <c r="B33">
        <v>432.54754772699988</v>
      </c>
    </row>
    <row r="34" spans="1:2">
      <c r="A34" t="s">
        <v>8</v>
      </c>
      <c r="B34">
        <v>285.34859170499999</v>
      </c>
    </row>
    <row r="35" spans="1:2">
      <c r="A35" t="s">
        <v>8</v>
      </c>
      <c r="B35">
        <v>361.55086697199999</v>
      </c>
    </row>
    <row r="36" spans="1:2">
      <c r="A36" t="s">
        <v>9</v>
      </c>
      <c r="B36">
        <v>-23.94622525699992</v>
      </c>
    </row>
    <row r="37" spans="1:2">
      <c r="A37" t="s">
        <v>9</v>
      </c>
      <c r="B37">
        <v>-62.310218864999968</v>
      </c>
    </row>
    <row r="38" spans="1:2">
      <c r="A38" t="s">
        <v>9</v>
      </c>
      <c r="B38">
        <v>26.779859619999971</v>
      </c>
    </row>
    <row r="39" spans="1:2">
      <c r="A39" t="s">
        <v>9</v>
      </c>
      <c r="B39">
        <v>-95.691633785999954</v>
      </c>
    </row>
    <row r="40" spans="1:2">
      <c r="A40" t="s">
        <v>9</v>
      </c>
      <c r="B40">
        <v>-180.61627996000001</v>
      </c>
    </row>
    <row r="41" spans="1:2">
      <c r="A41" t="s">
        <v>9</v>
      </c>
      <c r="B41">
        <v>523.72603001699997</v>
      </c>
    </row>
    <row r="42" spans="1:2">
      <c r="A42" t="s">
        <v>9</v>
      </c>
      <c r="B42">
        <v>-246.57555612100001</v>
      </c>
    </row>
    <row r="43" spans="1:2">
      <c r="A43" t="s">
        <v>9</v>
      </c>
      <c r="B43">
        <v>-577.45105310899999</v>
      </c>
    </row>
    <row r="44" spans="1:2">
      <c r="A44" t="s">
        <v>9</v>
      </c>
      <c r="B44">
        <v>292.09616152599989</v>
      </c>
    </row>
    <row r="45" spans="1:2">
      <c r="A45" t="s">
        <v>9</v>
      </c>
      <c r="B45">
        <v>112.549284778</v>
      </c>
    </row>
    <row r="46" spans="1:2">
      <c r="A46" t="s">
        <v>9</v>
      </c>
      <c r="B46">
        <v>-58.957467940000022</v>
      </c>
    </row>
    <row r="47" spans="1:2">
      <c r="A47" t="s">
        <v>9</v>
      </c>
      <c r="B47">
        <v>46.827799891999973</v>
      </c>
    </row>
    <row r="48" spans="1:2">
      <c r="A48" t="s">
        <v>10</v>
      </c>
      <c r="B48">
        <v>70.943635811000007</v>
      </c>
    </row>
    <row r="49" spans="1:2">
      <c r="A49" t="s">
        <v>10</v>
      </c>
      <c r="B49">
        <v>-4.6028611260000503</v>
      </c>
    </row>
    <row r="50" spans="1:2">
      <c r="A50" t="s">
        <v>10</v>
      </c>
      <c r="B50">
        <v>67.731012952999947</v>
      </c>
    </row>
    <row r="51" spans="1:2">
      <c r="A51" t="s">
        <v>10</v>
      </c>
      <c r="B51">
        <v>101.69273205499999</v>
      </c>
    </row>
    <row r="52" spans="1:2">
      <c r="A52" t="s">
        <v>10</v>
      </c>
      <c r="B52">
        <v>-13.40897108699988</v>
      </c>
    </row>
    <row r="53" spans="1:2">
      <c r="A53" t="s">
        <v>10</v>
      </c>
      <c r="B53">
        <v>69.541749024000012</v>
      </c>
    </row>
    <row r="54" spans="1:2">
      <c r="A54" t="s">
        <v>10</v>
      </c>
      <c r="B54">
        <v>254.83933157199991</v>
      </c>
    </row>
    <row r="55" spans="1:2">
      <c r="A55" t="s">
        <v>10</v>
      </c>
      <c r="B55">
        <v>6.4069291910000166</v>
      </c>
    </row>
    <row r="56" spans="1:2">
      <c r="A56" t="s">
        <v>10</v>
      </c>
      <c r="B56">
        <v>102.044034017</v>
      </c>
    </row>
    <row r="57" spans="1:2">
      <c r="A57" t="s">
        <v>10</v>
      </c>
      <c r="B57">
        <v>70.776146199000038</v>
      </c>
    </row>
    <row r="58" spans="1:2">
      <c r="A58" t="s">
        <v>10</v>
      </c>
      <c r="B58">
        <v>3.6131245519999879</v>
      </c>
    </row>
    <row r="59" spans="1:2">
      <c r="A59" t="s">
        <v>10</v>
      </c>
      <c r="B59">
        <v>50.023055305000007</v>
      </c>
    </row>
    <row r="60" spans="1:2">
      <c r="A60" t="s">
        <v>10</v>
      </c>
      <c r="B60">
        <v>-39.523105730999987</v>
      </c>
    </row>
    <row r="61" spans="1:2">
      <c r="A61" t="s">
        <v>10</v>
      </c>
      <c r="B61">
        <v>8.6830265080000117</v>
      </c>
    </row>
    <row r="62" spans="1:2">
      <c r="A62" t="s">
        <v>11</v>
      </c>
      <c r="B62">
        <v>-1.2069232000000041E-2</v>
      </c>
    </row>
    <row r="63" spans="1:2">
      <c r="A63" t="s">
        <v>12</v>
      </c>
      <c r="B63">
        <v>-193.18289866000001</v>
      </c>
    </row>
    <row r="64" spans="1:2">
      <c r="A64" t="s">
        <v>12</v>
      </c>
      <c r="B64">
        <v>283.47095839999997</v>
      </c>
    </row>
    <row r="65" spans="1:2">
      <c r="A65" t="s">
        <v>13</v>
      </c>
      <c r="B65">
        <v>-122.1785649</v>
      </c>
    </row>
    <row r="66" spans="1:2">
      <c r="A66" t="s">
        <v>13</v>
      </c>
      <c r="B66">
        <v>-61.489468799999997</v>
      </c>
    </row>
    <row r="67" spans="1:2">
      <c r="A67" t="s">
        <v>13</v>
      </c>
      <c r="B67">
        <v>-7.1940674000000513</v>
      </c>
    </row>
    <row r="68" spans="1:2">
      <c r="A68" t="s">
        <v>13</v>
      </c>
      <c r="B68">
        <v>117.2029526</v>
      </c>
    </row>
    <row r="69" spans="1:2">
      <c r="A69" t="s">
        <v>13</v>
      </c>
      <c r="B69">
        <v>-25.033515700000009</v>
      </c>
    </row>
    <row r="70" spans="1:2">
      <c r="A70" t="s">
        <v>13</v>
      </c>
      <c r="B70">
        <v>-12.96691700000002</v>
      </c>
    </row>
    <row r="71" spans="1:2">
      <c r="A71" t="s">
        <v>13</v>
      </c>
      <c r="B71">
        <v>82.015307500000006</v>
      </c>
    </row>
    <row r="72" spans="1:2">
      <c r="A72" t="s">
        <v>13</v>
      </c>
      <c r="B72">
        <v>-6.8474123000000304</v>
      </c>
    </row>
    <row r="73" spans="1:2">
      <c r="A73" t="s">
        <v>13</v>
      </c>
      <c r="B73">
        <v>111.6652758</v>
      </c>
    </row>
    <row r="74" spans="1:2">
      <c r="A74" t="s">
        <v>14</v>
      </c>
      <c r="B74">
        <v>0.16991277657775619</v>
      </c>
    </row>
    <row r="75" spans="1:2">
      <c r="A75" t="s">
        <v>14</v>
      </c>
      <c r="B75">
        <v>9.8251784462469127E-2</v>
      </c>
    </row>
    <row r="76" spans="1:2">
      <c r="A76" t="s">
        <v>14</v>
      </c>
      <c r="B76">
        <v>5.9359928865369671E-2</v>
      </c>
    </row>
    <row r="77" spans="1:2">
      <c r="A77" t="s">
        <v>14</v>
      </c>
      <c r="B77">
        <v>0.8508707831928749</v>
      </c>
    </row>
    <row r="78" spans="1:2">
      <c r="A78" t="s">
        <v>14</v>
      </c>
      <c r="B78">
        <v>-16.108790372074409</v>
      </c>
    </row>
    <row r="79" spans="1:2">
      <c r="A79" t="s">
        <v>14</v>
      </c>
      <c r="B79">
        <v>1.0145792148188819</v>
      </c>
    </row>
    <row r="80" spans="1:2">
      <c r="A80" t="s">
        <v>14</v>
      </c>
      <c r="B80">
        <v>0.81101134299375843</v>
      </c>
    </row>
    <row r="81" spans="1:2">
      <c r="A81" t="s">
        <v>14</v>
      </c>
      <c r="B81">
        <v>2.0001403312522429E-2</v>
      </c>
    </row>
    <row r="82" spans="1:2">
      <c r="A82" t="s">
        <v>14</v>
      </c>
      <c r="B82">
        <v>-0.19884535741659079</v>
      </c>
    </row>
    <row r="83" spans="1:2">
      <c r="A83" t="s">
        <v>15</v>
      </c>
      <c r="B83">
        <v>5.854848800000001E-2</v>
      </c>
    </row>
    <row r="84" spans="1:2">
      <c r="A84" t="s">
        <v>16</v>
      </c>
      <c r="B84">
        <v>542.99155664599994</v>
      </c>
    </row>
    <row r="85" spans="1:2">
      <c r="A85" t="s">
        <v>16</v>
      </c>
      <c r="B85">
        <v>299.04220266900001</v>
      </c>
    </row>
    <row r="86" spans="1:2">
      <c r="A86" t="s">
        <v>16</v>
      </c>
      <c r="B86">
        <v>281.757353513</v>
      </c>
    </row>
    <row r="87" spans="1:2">
      <c r="A87" t="s">
        <v>16</v>
      </c>
      <c r="B87">
        <v>2088.896781598</v>
      </c>
    </row>
    <row r="88" spans="1:2">
      <c r="A88" t="s">
        <v>16</v>
      </c>
      <c r="B88">
        <v>65.145583861000034</v>
      </c>
    </row>
    <row r="89" spans="1:2">
      <c r="A89" t="s">
        <v>16</v>
      </c>
      <c r="B89">
        <v>146.400111791</v>
      </c>
    </row>
    <row r="90" spans="1:2">
      <c r="A90" t="s">
        <v>16</v>
      </c>
      <c r="B90">
        <v>329.53256101099998</v>
      </c>
    </row>
    <row r="91" spans="1:2">
      <c r="A91" t="s">
        <v>16</v>
      </c>
      <c r="B91">
        <v>290.41108005199999</v>
      </c>
    </row>
    <row r="92" spans="1:2">
      <c r="A92" t="s">
        <v>16</v>
      </c>
      <c r="B92">
        <v>-3159.3960702720001</v>
      </c>
    </row>
    <row r="93" spans="1:2">
      <c r="A93" t="s">
        <v>16</v>
      </c>
      <c r="B93">
        <v>315.55205538600001</v>
      </c>
    </row>
    <row r="94" spans="1:2">
      <c r="A94" t="s">
        <v>16</v>
      </c>
      <c r="B94">
        <v>265.89565053600012</v>
      </c>
    </row>
    <row r="95" spans="1:2">
      <c r="A95" t="s">
        <v>17</v>
      </c>
      <c r="B95">
        <v>274.06488683399999</v>
      </c>
    </row>
    <row r="96" spans="1:2">
      <c r="A96" t="s">
        <v>17</v>
      </c>
      <c r="B96">
        <v>236.087335594</v>
      </c>
    </row>
    <row r="97" spans="1:2">
      <c r="A97" t="s">
        <v>17</v>
      </c>
      <c r="B97">
        <v>125.33009072999999</v>
      </c>
    </row>
    <row r="98" spans="1:2">
      <c r="A98" t="s">
        <v>17</v>
      </c>
      <c r="B98">
        <v>398.30533450199988</v>
      </c>
    </row>
    <row r="99" spans="1:2">
      <c r="A99" t="s">
        <v>17</v>
      </c>
      <c r="B99">
        <v>218.13949438099999</v>
      </c>
    </row>
    <row r="100" spans="1:2">
      <c r="A100" t="s">
        <v>17</v>
      </c>
      <c r="B100">
        <v>198.66043266099999</v>
      </c>
    </row>
    <row r="101" spans="1:2">
      <c r="A101" t="s">
        <v>17</v>
      </c>
      <c r="B101">
        <v>200.89947846999999</v>
      </c>
    </row>
    <row r="102" spans="1:2">
      <c r="A102" t="s">
        <v>18</v>
      </c>
      <c r="B102">
        <v>125.46666118500001</v>
      </c>
    </row>
    <row r="103" spans="1:2">
      <c r="A103" t="s">
        <v>18</v>
      </c>
      <c r="B103">
        <v>-226.407348719</v>
      </c>
    </row>
    <row r="104" spans="1:2">
      <c r="A104" t="s">
        <v>18</v>
      </c>
      <c r="B104">
        <v>-122.94902516499999</v>
      </c>
    </row>
    <row r="105" spans="1:2">
      <c r="A105" t="s">
        <v>18</v>
      </c>
      <c r="B105">
        <v>266.035923841</v>
      </c>
    </row>
    <row r="106" spans="1:2">
      <c r="A106" t="s">
        <v>18</v>
      </c>
      <c r="B106">
        <v>351.097982419</v>
      </c>
    </row>
    <row r="107" spans="1:2">
      <c r="A107" t="s">
        <v>18</v>
      </c>
      <c r="B107">
        <v>144.08489584099999</v>
      </c>
    </row>
    <row r="108" spans="1:2">
      <c r="A108" t="s">
        <v>18</v>
      </c>
      <c r="B108">
        <v>140.70186063599999</v>
      </c>
    </row>
    <row r="109" spans="1:2">
      <c r="A109" t="s">
        <v>18</v>
      </c>
      <c r="B109">
        <v>-70.868007796000001</v>
      </c>
    </row>
    <row r="110" spans="1:2">
      <c r="A110" t="s">
        <v>18</v>
      </c>
      <c r="B110">
        <v>-483.57222180000002</v>
      </c>
    </row>
    <row r="111" spans="1:2">
      <c r="A111" t="s">
        <v>19</v>
      </c>
      <c r="B111">
        <v>126.96909310107949</v>
      </c>
    </row>
    <row r="112" spans="1:2">
      <c r="A112" t="s">
        <v>19</v>
      </c>
      <c r="B112">
        <v>-79.050697283719614</v>
      </c>
    </row>
    <row r="113" spans="1:2">
      <c r="A113" t="s">
        <v>19</v>
      </c>
      <c r="B113">
        <v>147.56122551749829</v>
      </c>
    </row>
    <row r="114" spans="1:2">
      <c r="A114" t="s">
        <v>19</v>
      </c>
      <c r="B114">
        <v>152.13961358616419</v>
      </c>
    </row>
    <row r="115" spans="1:2">
      <c r="A115" t="s">
        <v>19</v>
      </c>
      <c r="B115">
        <v>66.523992075551121</v>
      </c>
    </row>
    <row r="116" spans="1:2">
      <c r="A116" t="s">
        <v>20</v>
      </c>
      <c r="B116">
        <v>-4.8044740627320266</v>
      </c>
    </row>
    <row r="117" spans="1:2">
      <c r="A117" t="s">
        <v>20</v>
      </c>
      <c r="B117">
        <v>21.211097900425099</v>
      </c>
    </row>
    <row r="118" spans="1:2">
      <c r="A118" t="s">
        <v>20</v>
      </c>
      <c r="B118">
        <v>-31.045834780595669</v>
      </c>
    </row>
    <row r="119" spans="1:2">
      <c r="A119" t="s">
        <v>20</v>
      </c>
      <c r="B119">
        <v>85.57262152175764</v>
      </c>
    </row>
    <row r="120" spans="1:2">
      <c r="A120" t="s">
        <v>20</v>
      </c>
      <c r="B120">
        <v>9.0150218229483698</v>
      </c>
    </row>
    <row r="121" spans="1:2">
      <c r="A121" t="s">
        <v>20</v>
      </c>
      <c r="B121">
        <v>19.158230450103758</v>
      </c>
    </row>
    <row r="122" spans="1:2">
      <c r="A122" t="s">
        <v>20</v>
      </c>
      <c r="B122">
        <v>11.71844560544872</v>
      </c>
    </row>
    <row r="123" spans="1:2">
      <c r="A123" t="s">
        <v>20</v>
      </c>
      <c r="B123">
        <v>-5.0637124022538842</v>
      </c>
    </row>
    <row r="124" spans="1:2">
      <c r="A124" t="s">
        <v>21</v>
      </c>
      <c r="B124">
        <v>554.62822508799991</v>
      </c>
    </row>
    <row r="125" spans="1:2">
      <c r="A125" t="s">
        <v>21</v>
      </c>
      <c r="B125">
        <v>439.22378412</v>
      </c>
    </row>
    <row r="126" spans="1:2">
      <c r="A126" t="s">
        <v>21</v>
      </c>
      <c r="B126">
        <v>91.702476548000007</v>
      </c>
    </row>
    <row r="127" spans="1:2">
      <c r="A127" t="s">
        <v>21</v>
      </c>
      <c r="B127">
        <v>144.57961745200001</v>
      </c>
    </row>
    <row r="128" spans="1:2">
      <c r="A128" t="s">
        <v>21</v>
      </c>
      <c r="B128">
        <v>-29.286929216000001</v>
      </c>
    </row>
    <row r="129" spans="1:2">
      <c r="A129" t="s">
        <v>21</v>
      </c>
      <c r="B129">
        <v>163.87307363599999</v>
      </c>
    </row>
    <row r="130" spans="1:2">
      <c r="A130" t="s">
        <v>21</v>
      </c>
      <c r="B130">
        <v>36.511992689000003</v>
      </c>
    </row>
    <row r="131" spans="1:2">
      <c r="A131" t="s">
        <v>21</v>
      </c>
      <c r="B131">
        <v>132.90683004499999</v>
      </c>
    </row>
    <row r="132" spans="1:2">
      <c r="A132" t="s">
        <v>21</v>
      </c>
      <c r="B132">
        <v>127.959785776</v>
      </c>
    </row>
    <row r="133" spans="1:2">
      <c r="A133" t="s">
        <v>21</v>
      </c>
      <c r="B133">
        <v>18.38418146199999</v>
      </c>
    </row>
    <row r="134" spans="1:2">
      <c r="A134" t="s">
        <v>21</v>
      </c>
      <c r="B134">
        <v>90.505405538999995</v>
      </c>
    </row>
    <row r="135" spans="1:2">
      <c r="A135" t="s">
        <v>21</v>
      </c>
      <c r="B135">
        <v>-340.78793368700002</v>
      </c>
    </row>
    <row r="136" spans="1:2">
      <c r="A136" t="s">
        <v>21</v>
      </c>
      <c r="B136">
        <v>404.55232286199998</v>
      </c>
    </row>
    <row r="137" spans="1:2">
      <c r="A137" t="s">
        <v>21</v>
      </c>
      <c r="B137">
        <v>227.20829027299999</v>
      </c>
    </row>
    <row r="138" spans="1:2">
      <c r="A138" t="s">
        <v>21</v>
      </c>
      <c r="B138">
        <v>514.34276221900006</v>
      </c>
    </row>
    <row r="139" spans="1:2">
      <c r="A139" t="s">
        <v>21</v>
      </c>
      <c r="B139">
        <v>62.491052397999987</v>
      </c>
    </row>
    <row r="140" spans="1:2">
      <c r="A140" t="s">
        <v>21</v>
      </c>
      <c r="B140">
        <v>225.21210684600001</v>
      </c>
    </row>
    <row r="141" spans="1:2">
      <c r="A141" t="s">
        <v>21</v>
      </c>
      <c r="B141">
        <v>136.463411718</v>
      </c>
    </row>
    <row r="142" spans="1:2">
      <c r="A142" t="s">
        <v>21</v>
      </c>
      <c r="B142">
        <v>52.381836903000007</v>
      </c>
    </row>
    <row r="143" spans="1:2">
      <c r="A143" t="s">
        <v>22</v>
      </c>
      <c r="B143">
        <v>0.82320754599999191</v>
      </c>
    </row>
    <row r="144" spans="1:2">
      <c r="A144" t="s">
        <v>22</v>
      </c>
      <c r="B144">
        <v>-104.449334196</v>
      </c>
    </row>
    <row r="145" spans="1:2">
      <c r="A145" t="s">
        <v>22</v>
      </c>
      <c r="B145">
        <v>-156.121336192</v>
      </c>
    </row>
    <row r="146" spans="1:2">
      <c r="A146" t="s">
        <v>22</v>
      </c>
      <c r="B146">
        <v>63.324706295000027</v>
      </c>
    </row>
    <row r="147" spans="1:2">
      <c r="A147" t="s">
        <v>22</v>
      </c>
      <c r="B147">
        <v>-21.012525507000021</v>
      </c>
    </row>
    <row r="148" spans="1:2">
      <c r="A148" t="s">
        <v>22</v>
      </c>
      <c r="B148">
        <v>-54.333090739000028</v>
      </c>
    </row>
    <row r="149" spans="1:2">
      <c r="A149" t="s">
        <v>22</v>
      </c>
      <c r="B149">
        <v>-37.863480451999997</v>
      </c>
    </row>
    <row r="150" spans="1:2">
      <c r="A150" t="s">
        <v>22</v>
      </c>
      <c r="B150">
        <v>294.49258996399999</v>
      </c>
    </row>
    <row r="151" spans="1:2">
      <c r="A151" t="s">
        <v>22</v>
      </c>
      <c r="B151">
        <v>100.69349317699999</v>
      </c>
    </row>
    <row r="152" spans="1:2">
      <c r="A152" t="s">
        <v>22</v>
      </c>
      <c r="B152">
        <v>-100.378026175</v>
      </c>
    </row>
    <row r="153" spans="1:2">
      <c r="A153" t="s">
        <v>22</v>
      </c>
      <c r="B153">
        <v>56.178376917000008</v>
      </c>
    </row>
    <row r="154" spans="1:2">
      <c r="A154" t="s">
        <v>22</v>
      </c>
      <c r="B154">
        <v>155.912667293</v>
      </c>
    </row>
    <row r="155" spans="1:2">
      <c r="A155" t="s">
        <v>23</v>
      </c>
      <c r="B155">
        <v>184.18140407200011</v>
      </c>
    </row>
    <row r="156" spans="1:2">
      <c r="A156" t="s">
        <v>23</v>
      </c>
      <c r="B156">
        <v>20.40892213099994</v>
      </c>
    </row>
    <row r="157" spans="1:2">
      <c r="A157" t="s">
        <v>23</v>
      </c>
      <c r="B157">
        <v>-44.237282437000033</v>
      </c>
    </row>
    <row r="158" spans="1:2">
      <c r="A158" t="s">
        <v>23</v>
      </c>
      <c r="B158">
        <v>27.856344981999879</v>
      </c>
    </row>
    <row r="159" spans="1:2">
      <c r="A159" t="s">
        <v>23</v>
      </c>
      <c r="B159">
        <v>227.798129832</v>
      </c>
    </row>
    <row r="160" spans="1:2">
      <c r="A160" t="s">
        <v>23</v>
      </c>
      <c r="B160">
        <v>-34.466006289000013</v>
      </c>
    </row>
    <row r="161" spans="1:2">
      <c r="A161" t="s">
        <v>23</v>
      </c>
      <c r="B161">
        <v>184.6051337799999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="70" zoomScaleNormal="70" workbookViewId="0">
      <selection activeCell="A2" sqref="A2:A24"/>
    </sheetView>
  </sheetViews>
  <sheetFormatPr defaultRowHeight="14.5"/>
  <cols>
    <col min="1" max="1" width="14.81640625" bestFit="1" customWidth="1"/>
    <col min="2" max="2" width="12.453125" bestFit="1" customWidth="1"/>
    <col min="3" max="3" width="11.81640625" bestFit="1" customWidth="1"/>
    <col min="12" max="12" width="12.36328125" bestFit="1" customWidth="1"/>
  </cols>
  <sheetData>
    <row r="1" spans="1:22">
      <c r="J1" s="7" t="s">
        <v>24</v>
      </c>
      <c r="K1" s="7"/>
      <c r="L1" s="7"/>
      <c r="M1" s="7"/>
      <c r="O1" s="7" t="s">
        <v>33</v>
      </c>
      <c r="P1" s="7"/>
      <c r="Q1" s="7"/>
      <c r="R1" s="7"/>
      <c r="S1" s="7"/>
      <c r="T1" s="7"/>
      <c r="U1" t="s">
        <v>38</v>
      </c>
    </row>
    <row r="2" spans="1:22">
      <c r="A2" s="1" t="s">
        <v>0</v>
      </c>
      <c r="B2" s="1" t="s">
        <v>24</v>
      </c>
      <c r="C2" s="1" t="s">
        <v>25</v>
      </c>
      <c r="F2" s="2" t="s">
        <v>28</v>
      </c>
      <c r="G2" s="2" t="s">
        <v>29</v>
      </c>
      <c r="H2" s="2" t="s">
        <v>30</v>
      </c>
      <c r="J2" s="2" t="s">
        <v>26</v>
      </c>
      <c r="K2" s="2" t="s">
        <v>27</v>
      </c>
      <c r="L2" s="2" t="s">
        <v>34</v>
      </c>
      <c r="M2" s="2" t="s">
        <v>32</v>
      </c>
      <c r="O2" s="2" t="s">
        <v>26</v>
      </c>
      <c r="P2" s="2" t="s">
        <v>27</v>
      </c>
      <c r="Q2" s="2" t="s">
        <v>34</v>
      </c>
      <c r="R2" s="2" t="s">
        <v>32</v>
      </c>
    </row>
    <row r="3" spans="1:22">
      <c r="A3" t="s">
        <v>42</v>
      </c>
      <c r="B3">
        <v>319.33801108088892</v>
      </c>
      <c r="C3">
        <v>96.304745428111062</v>
      </c>
      <c r="F3">
        <f>FIND("OFF",A3)</f>
        <v>3</v>
      </c>
      <c r="J3">
        <f>IF(NOT(ISBLANK(F3)),B3,"")</f>
        <v>319.33801108088892</v>
      </c>
      <c r="K3" t="str">
        <f>IF(AND(NOT(ISBLANK(J3)),LEFT(A3,5)=LEFT(A4,5)),B4,"")</f>
        <v/>
      </c>
      <c r="L3" t="e">
        <f>J3-K3</f>
        <v>#VALUE!</v>
      </c>
      <c r="M3" t="str">
        <f>IF(NOT(ISBLANK(H3)),B3,"")</f>
        <v/>
      </c>
      <c r="O3">
        <f>IF(NOT(ISBLANK(F3)),C3,"")</f>
        <v>96.304745428111062</v>
      </c>
      <c r="P3" t="str">
        <f>IF(AND(NOT(ISBLANK(O3)),LEFT(A3,5)=LEFT(A4,5)),C4,"")</f>
        <v/>
      </c>
      <c r="Q3" t="e">
        <f>O3-P3</f>
        <v>#VALUE!</v>
      </c>
      <c r="R3" t="str">
        <f t="shared" ref="R3:R24" si="0">IF(NOT(ISBLANK(H3)),C3,"")</f>
        <v/>
      </c>
      <c r="U3">
        <v>500</v>
      </c>
    </row>
    <row r="4" spans="1:22">
      <c r="A4" t="s">
        <v>43</v>
      </c>
      <c r="B4">
        <v>-14.58279395000001</v>
      </c>
      <c r="C4">
        <v>84.42832062387096</v>
      </c>
      <c r="G4">
        <f t="shared" ref="G4:G23" si="1">FIND("ON",A4)</f>
        <v>3</v>
      </c>
      <c r="J4" t="str">
        <f t="shared" ref="J4:J24" si="2">IF(NOT(ISBLANK(F4)),B4,"")</f>
        <v/>
      </c>
      <c r="K4" t="str">
        <f t="shared" ref="K4:K24" si="3">IF(AND(NOT(ISBLANK(J4)),LEFT(A4,5)=LEFT(A5,5)),B5,"")</f>
        <v/>
      </c>
      <c r="M4" t="str">
        <f t="shared" ref="M4:M24" si="4">IF(NOT(ISBLANK(H4)),B4,"")</f>
        <v/>
      </c>
      <c r="O4" t="str">
        <f t="shared" ref="O4:O24" si="5">IF(NOT(ISBLANK(F4)),C4,"")</f>
        <v/>
      </c>
      <c r="P4" t="str">
        <f t="shared" ref="P4:P24" si="6">IF(AND(NOT(ISBLANK(O4)),LEFT(A4,5)=LEFT(A5,5)),C5,"")</f>
        <v/>
      </c>
      <c r="R4" t="str">
        <f t="shared" si="0"/>
        <v/>
      </c>
    </row>
    <row r="5" spans="1:22">
      <c r="A5" t="s">
        <v>44</v>
      </c>
      <c r="B5">
        <v>255.027003514</v>
      </c>
      <c r="C5">
        <v>437.88321124771397</v>
      </c>
      <c r="H5">
        <f t="shared" ref="H5:H24" si="7">FIND("EC",A5)</f>
        <v>3</v>
      </c>
      <c r="J5" t="str">
        <f t="shared" si="2"/>
        <v/>
      </c>
      <c r="K5" t="str">
        <f t="shared" si="3"/>
        <v/>
      </c>
      <c r="M5">
        <f t="shared" si="4"/>
        <v>255.027003514</v>
      </c>
      <c r="O5" t="str">
        <f t="shared" si="5"/>
        <v/>
      </c>
      <c r="P5" t="str">
        <f t="shared" si="6"/>
        <v/>
      </c>
      <c r="R5">
        <f>IF(NOT(ISBLANK(H5)),C5,"")</f>
        <v>437.88321124771397</v>
      </c>
    </row>
    <row r="6" spans="1:22">
      <c r="A6" t="s">
        <v>45</v>
      </c>
      <c r="B6">
        <v>186.23460258985261</v>
      </c>
      <c r="C6">
        <v>98.088618230708377</v>
      </c>
      <c r="F6">
        <f t="shared" ref="F6:F22" si="8">FIND("OFF",A6)</f>
        <v>3</v>
      </c>
      <c r="J6">
        <f t="shared" si="2"/>
        <v>186.23460258985261</v>
      </c>
      <c r="K6" t="str">
        <f t="shared" si="3"/>
        <v/>
      </c>
      <c r="L6" t="e">
        <f t="shared" ref="L6:L22" si="9">J6-K6</f>
        <v>#VALUE!</v>
      </c>
      <c r="M6" t="str">
        <f t="shared" si="4"/>
        <v/>
      </c>
      <c r="O6">
        <f t="shared" si="5"/>
        <v>98.088618230708377</v>
      </c>
      <c r="P6" t="str">
        <f t="shared" si="6"/>
        <v/>
      </c>
      <c r="Q6" t="e">
        <f t="shared" ref="Q6:Q22" si="10">O6-P6</f>
        <v>#VALUE!</v>
      </c>
      <c r="R6" t="str">
        <f t="shared" si="0"/>
        <v/>
      </c>
      <c r="U6">
        <v>740</v>
      </c>
    </row>
    <row r="7" spans="1:22">
      <c r="A7" t="s">
        <v>46</v>
      </c>
      <c r="B7">
        <v>-132.79387544132561</v>
      </c>
      <c r="C7">
        <v>120.53123752878869</v>
      </c>
      <c r="G7">
        <f t="shared" si="1"/>
        <v>3</v>
      </c>
      <c r="J7" t="str">
        <f t="shared" si="2"/>
        <v/>
      </c>
      <c r="K7" t="str">
        <f t="shared" si="3"/>
        <v/>
      </c>
      <c r="M7" t="str">
        <f t="shared" si="4"/>
        <v/>
      </c>
      <c r="O7" t="str">
        <f t="shared" si="5"/>
        <v/>
      </c>
      <c r="P7" t="str">
        <f t="shared" si="6"/>
        <v/>
      </c>
      <c r="R7" t="str">
        <f t="shared" si="0"/>
        <v/>
      </c>
    </row>
    <row r="8" spans="1:22">
      <c r="A8" t="s">
        <v>47</v>
      </c>
      <c r="B8">
        <v>308.7899319265</v>
      </c>
      <c r="C8">
        <v>175.0196987120259</v>
      </c>
      <c r="H8">
        <f t="shared" si="7"/>
        <v>3</v>
      </c>
      <c r="J8" t="str">
        <f t="shared" si="2"/>
        <v/>
      </c>
      <c r="K8" t="str">
        <f t="shared" si="3"/>
        <v/>
      </c>
      <c r="M8">
        <f t="shared" si="4"/>
        <v>308.7899319265</v>
      </c>
      <c r="O8" t="str">
        <f t="shared" si="5"/>
        <v/>
      </c>
      <c r="P8" t="str">
        <f t="shared" si="6"/>
        <v/>
      </c>
      <c r="R8">
        <f t="shared" si="0"/>
        <v>175.0196987120259</v>
      </c>
    </row>
    <row r="9" spans="1:22">
      <c r="A9" t="s">
        <v>48</v>
      </c>
      <c r="B9">
        <v>323.44972933849999</v>
      </c>
      <c r="C9">
        <v>53.883145583139637</v>
      </c>
      <c r="F9">
        <f t="shared" si="8"/>
        <v>3</v>
      </c>
      <c r="J9">
        <f t="shared" si="2"/>
        <v>323.44972933849999</v>
      </c>
      <c r="K9" t="str">
        <f t="shared" si="3"/>
        <v/>
      </c>
      <c r="L9" t="e">
        <f t="shared" si="9"/>
        <v>#VALUE!</v>
      </c>
      <c r="M9" t="str">
        <f t="shared" si="4"/>
        <v/>
      </c>
      <c r="O9">
        <f t="shared" si="5"/>
        <v>53.883145583139637</v>
      </c>
      <c r="P9" t="str">
        <f t="shared" si="6"/>
        <v/>
      </c>
      <c r="Q9" t="e">
        <f t="shared" si="10"/>
        <v>#VALUE!</v>
      </c>
      <c r="R9" t="str">
        <f t="shared" si="0"/>
        <v/>
      </c>
      <c r="U9">
        <v>763</v>
      </c>
      <c r="V9" t="s">
        <v>39</v>
      </c>
    </row>
    <row r="10" spans="1:22">
      <c r="A10" t="s">
        <v>49</v>
      </c>
      <c r="B10">
        <v>-20.297441600416661</v>
      </c>
      <c r="C10">
        <v>272.0633206340375</v>
      </c>
      <c r="G10">
        <f t="shared" si="1"/>
        <v>3</v>
      </c>
      <c r="J10" t="str">
        <f t="shared" si="2"/>
        <v/>
      </c>
      <c r="K10" t="str">
        <f t="shared" si="3"/>
        <v/>
      </c>
      <c r="M10" t="str">
        <f t="shared" si="4"/>
        <v/>
      </c>
      <c r="O10" t="str">
        <f t="shared" si="5"/>
        <v/>
      </c>
      <c r="P10" t="str">
        <f t="shared" si="6"/>
        <v/>
      </c>
      <c r="R10" t="str">
        <f t="shared" si="0"/>
        <v/>
      </c>
    </row>
    <row r="11" spans="1:22">
      <c r="A11" t="s">
        <v>50</v>
      </c>
      <c r="B11">
        <v>53.482845660214288</v>
      </c>
      <c r="C11">
        <v>73.123893327174628</v>
      </c>
      <c r="H11">
        <f t="shared" si="7"/>
        <v>3</v>
      </c>
      <c r="J11" t="str">
        <f t="shared" si="2"/>
        <v/>
      </c>
      <c r="K11" t="str">
        <f t="shared" si="3"/>
        <v/>
      </c>
      <c r="M11">
        <f t="shared" si="4"/>
        <v>53.482845660214288</v>
      </c>
      <c r="O11" t="str">
        <f t="shared" si="5"/>
        <v/>
      </c>
      <c r="P11" t="str">
        <f t="shared" si="6"/>
        <v/>
      </c>
      <c r="R11">
        <f t="shared" si="0"/>
        <v>73.123893327174628</v>
      </c>
    </row>
    <row r="12" spans="1:22">
      <c r="A12" t="s">
        <v>51</v>
      </c>
      <c r="B12">
        <v>-1.2069232000000041E-2</v>
      </c>
      <c r="H12">
        <f t="shared" si="7"/>
        <v>3</v>
      </c>
      <c r="J12" t="str">
        <f t="shared" si="2"/>
        <v/>
      </c>
      <c r="K12" t="str">
        <f t="shared" si="3"/>
        <v/>
      </c>
      <c r="M12">
        <f t="shared" si="4"/>
        <v>-1.2069232000000041E-2</v>
      </c>
      <c r="O12" t="str">
        <f t="shared" si="5"/>
        <v/>
      </c>
      <c r="P12" t="str">
        <f t="shared" si="6"/>
        <v/>
      </c>
      <c r="R12">
        <f t="shared" si="0"/>
        <v>0</v>
      </c>
    </row>
    <row r="13" spans="1:22">
      <c r="A13" t="s">
        <v>52</v>
      </c>
      <c r="B13">
        <v>-1.475960943918597</v>
      </c>
      <c r="C13">
        <v>5.5043171607524108</v>
      </c>
      <c r="H13">
        <f t="shared" si="7"/>
        <v>3</v>
      </c>
      <c r="J13" t="str">
        <f t="shared" si="2"/>
        <v/>
      </c>
      <c r="K13" t="str">
        <f t="shared" si="3"/>
        <v/>
      </c>
      <c r="M13">
        <f t="shared" si="4"/>
        <v>-1.475960943918597</v>
      </c>
      <c r="O13" t="str">
        <f t="shared" si="5"/>
        <v/>
      </c>
      <c r="P13" t="str">
        <f t="shared" si="6"/>
        <v/>
      </c>
      <c r="R13">
        <f t="shared" si="0"/>
        <v>5.5043171607524108</v>
      </c>
    </row>
    <row r="14" spans="1:22">
      <c r="A14" t="s">
        <v>53</v>
      </c>
      <c r="B14">
        <v>5.854848800000001E-2</v>
      </c>
      <c r="H14">
        <f t="shared" si="7"/>
        <v>3</v>
      </c>
      <c r="J14" t="str">
        <f t="shared" si="2"/>
        <v/>
      </c>
      <c r="K14" t="str">
        <f t="shared" si="3"/>
        <v/>
      </c>
      <c r="M14">
        <f t="shared" si="4"/>
        <v>5.854848800000001E-2</v>
      </c>
      <c r="O14" t="str">
        <f t="shared" si="5"/>
        <v/>
      </c>
      <c r="P14" t="str">
        <f t="shared" si="6"/>
        <v/>
      </c>
      <c r="R14">
        <f t="shared" si="0"/>
        <v>0</v>
      </c>
    </row>
    <row r="15" spans="1:22">
      <c r="A15" t="s">
        <v>54</v>
      </c>
      <c r="B15">
        <v>45.144029869999983</v>
      </c>
      <c r="C15">
        <v>337.0451746058493</v>
      </c>
      <c r="F15">
        <f t="shared" si="8"/>
        <v>3</v>
      </c>
      <c r="J15">
        <f t="shared" si="2"/>
        <v>45.144029869999983</v>
      </c>
      <c r="K15" t="str">
        <f t="shared" si="3"/>
        <v/>
      </c>
      <c r="L15" t="e">
        <f t="shared" si="9"/>
        <v>#VALUE!</v>
      </c>
      <c r="M15" t="str">
        <f t="shared" si="4"/>
        <v/>
      </c>
      <c r="O15">
        <f t="shared" si="5"/>
        <v>337.0451746058493</v>
      </c>
      <c r="P15" t="str">
        <f t="shared" si="6"/>
        <v/>
      </c>
      <c r="Q15" t="e">
        <f t="shared" si="10"/>
        <v>#VALUE!</v>
      </c>
      <c r="R15" t="str">
        <f t="shared" si="0"/>
        <v/>
      </c>
      <c r="U15">
        <v>440</v>
      </c>
    </row>
    <row r="16" spans="1:22">
      <c r="A16" t="s">
        <v>55</v>
      </c>
      <c r="B16">
        <v>8.352621088888883</v>
      </c>
      <c r="C16">
        <v>80.549903841155484</v>
      </c>
      <c r="G16">
        <f t="shared" si="1"/>
        <v>3</v>
      </c>
      <c r="J16" t="str">
        <f t="shared" si="2"/>
        <v/>
      </c>
      <c r="K16" t="str">
        <f t="shared" si="3"/>
        <v/>
      </c>
      <c r="M16" t="str">
        <f t="shared" si="4"/>
        <v/>
      </c>
      <c r="O16" t="str">
        <f t="shared" si="5"/>
        <v/>
      </c>
      <c r="P16" t="str">
        <f t="shared" si="6"/>
        <v/>
      </c>
      <c r="R16" t="str">
        <f t="shared" si="0"/>
        <v/>
      </c>
    </row>
    <row r="17" spans="1:21">
      <c r="A17" t="s">
        <v>56</v>
      </c>
      <c r="B17">
        <v>133.29353334463639</v>
      </c>
      <c r="C17">
        <v>1224.841564576559</v>
      </c>
      <c r="H17">
        <f t="shared" si="7"/>
        <v>3</v>
      </c>
      <c r="J17" t="str">
        <f t="shared" si="2"/>
        <v/>
      </c>
      <c r="K17" t="str">
        <f t="shared" si="3"/>
        <v/>
      </c>
      <c r="M17">
        <f t="shared" si="4"/>
        <v>133.29353334463639</v>
      </c>
      <c r="O17" t="str">
        <f t="shared" si="5"/>
        <v/>
      </c>
      <c r="P17" t="str">
        <f t="shared" si="6"/>
        <v/>
      </c>
      <c r="R17">
        <f t="shared" si="0"/>
        <v>1224.841564576559</v>
      </c>
    </row>
    <row r="18" spans="1:21">
      <c r="A18" t="s">
        <v>57</v>
      </c>
      <c r="B18">
        <v>235.92672188171429</v>
      </c>
      <c r="C18">
        <v>84.641443391872201</v>
      </c>
      <c r="H18">
        <f t="shared" si="7"/>
        <v>3</v>
      </c>
      <c r="J18" t="str">
        <f t="shared" si="2"/>
        <v/>
      </c>
      <c r="K18" t="str">
        <f t="shared" si="3"/>
        <v/>
      </c>
      <c r="M18">
        <f t="shared" si="4"/>
        <v>235.92672188171429</v>
      </c>
      <c r="O18" t="str">
        <f t="shared" si="5"/>
        <v/>
      </c>
      <c r="P18" t="str">
        <f t="shared" si="6"/>
        <v/>
      </c>
      <c r="R18">
        <f t="shared" si="0"/>
        <v>84.641443391872201</v>
      </c>
    </row>
    <row r="19" spans="1:21">
      <c r="A19" t="s">
        <v>58</v>
      </c>
      <c r="B19">
        <v>13.73230227133334</v>
      </c>
      <c r="C19">
        <v>263.12739151763401</v>
      </c>
      <c r="H19">
        <f t="shared" si="7"/>
        <v>3</v>
      </c>
      <c r="J19" t="str">
        <f t="shared" si="2"/>
        <v/>
      </c>
      <c r="K19" t="str">
        <f t="shared" si="3"/>
        <v/>
      </c>
      <c r="M19">
        <f t="shared" si="4"/>
        <v>13.73230227133334</v>
      </c>
      <c r="O19" t="str">
        <f t="shared" si="5"/>
        <v/>
      </c>
      <c r="P19" t="str">
        <f t="shared" si="6"/>
        <v/>
      </c>
      <c r="R19">
        <f t="shared" si="0"/>
        <v>263.12739151763401</v>
      </c>
    </row>
    <row r="20" spans="1:21">
      <c r="A20" t="s">
        <v>59</v>
      </c>
      <c r="B20">
        <v>82.828645399314695</v>
      </c>
      <c r="C20">
        <v>96.712796038796142</v>
      </c>
      <c r="F20">
        <f t="shared" si="8"/>
        <v>3</v>
      </c>
      <c r="J20">
        <f t="shared" si="2"/>
        <v>82.828645399314695</v>
      </c>
      <c r="K20" t="str">
        <f t="shared" si="3"/>
        <v/>
      </c>
      <c r="L20" t="e">
        <f t="shared" si="9"/>
        <v>#VALUE!</v>
      </c>
      <c r="M20" t="str">
        <f t="shared" si="4"/>
        <v/>
      </c>
      <c r="O20">
        <f t="shared" si="5"/>
        <v>96.712796038796142</v>
      </c>
      <c r="P20" t="str">
        <f t="shared" si="6"/>
        <v/>
      </c>
      <c r="Q20" t="e">
        <f t="shared" si="10"/>
        <v>#VALUE!</v>
      </c>
      <c r="R20" t="str">
        <f t="shared" si="0"/>
        <v/>
      </c>
      <c r="U20">
        <v>738</v>
      </c>
    </row>
    <row r="21" spans="1:21">
      <c r="A21" t="s">
        <v>60</v>
      </c>
      <c r="B21">
        <v>13.22017450688775</v>
      </c>
      <c r="C21">
        <v>33.74822430820516</v>
      </c>
      <c r="G21">
        <f t="shared" si="1"/>
        <v>3</v>
      </c>
      <c r="J21" t="str">
        <f t="shared" si="2"/>
        <v/>
      </c>
      <c r="K21" t="str">
        <f t="shared" si="3"/>
        <v/>
      </c>
      <c r="M21" t="str">
        <f t="shared" si="4"/>
        <v/>
      </c>
      <c r="O21" t="str">
        <f t="shared" si="5"/>
        <v/>
      </c>
      <c r="P21" t="str">
        <f t="shared" si="6"/>
        <v/>
      </c>
      <c r="R21" t="str">
        <f t="shared" si="0"/>
        <v/>
      </c>
    </row>
    <row r="22" spans="1:21">
      <c r="A22" t="s">
        <v>61</v>
      </c>
      <c r="B22">
        <v>160.67643645636841</v>
      </c>
      <c r="C22">
        <v>208.5527354370725</v>
      </c>
      <c r="F22">
        <f t="shared" si="8"/>
        <v>3</v>
      </c>
      <c r="J22">
        <f t="shared" si="2"/>
        <v>160.67643645636841</v>
      </c>
      <c r="K22" t="str">
        <f t="shared" si="3"/>
        <v/>
      </c>
      <c r="L22" t="e">
        <f t="shared" si="9"/>
        <v>#VALUE!</v>
      </c>
      <c r="M22" t="str">
        <f t="shared" si="4"/>
        <v/>
      </c>
      <c r="O22">
        <f t="shared" si="5"/>
        <v>208.5527354370725</v>
      </c>
      <c r="P22" t="str">
        <f t="shared" si="6"/>
        <v/>
      </c>
      <c r="Q22" t="e">
        <f t="shared" si="10"/>
        <v>#VALUE!</v>
      </c>
      <c r="R22" t="str">
        <f t="shared" si="0"/>
        <v/>
      </c>
      <c r="U22">
        <v>1020</v>
      </c>
    </row>
    <row r="23" spans="1:21">
      <c r="A23" t="s">
        <v>62</v>
      </c>
      <c r="B23">
        <v>16.438937327583329</v>
      </c>
      <c r="C23">
        <v>126.2336233973819</v>
      </c>
      <c r="G23">
        <f t="shared" si="1"/>
        <v>3</v>
      </c>
      <c r="J23" t="str">
        <f t="shared" si="2"/>
        <v/>
      </c>
      <c r="K23" t="str">
        <f t="shared" si="3"/>
        <v/>
      </c>
      <c r="M23" t="str">
        <f t="shared" si="4"/>
        <v/>
      </c>
      <c r="O23" t="str">
        <f t="shared" si="5"/>
        <v/>
      </c>
      <c r="P23" t="str">
        <f t="shared" si="6"/>
        <v/>
      </c>
      <c r="R23" t="str">
        <f t="shared" si="0"/>
        <v/>
      </c>
    </row>
    <row r="24" spans="1:21">
      <c r="A24" t="s">
        <v>63</v>
      </c>
      <c r="B24">
        <v>80.878092295857101</v>
      </c>
      <c r="C24">
        <v>114.3403654956924</v>
      </c>
      <c r="H24">
        <f t="shared" si="7"/>
        <v>4</v>
      </c>
      <c r="J24" t="str">
        <f t="shared" si="2"/>
        <v/>
      </c>
      <c r="K24" t="str">
        <f t="shared" si="3"/>
        <v/>
      </c>
      <c r="M24">
        <f t="shared" si="4"/>
        <v>80.878092295857101</v>
      </c>
      <c r="O24" t="str">
        <f t="shared" si="5"/>
        <v/>
      </c>
      <c r="P24" t="str">
        <f t="shared" si="6"/>
        <v/>
      </c>
      <c r="R24">
        <f t="shared" si="0"/>
        <v>114.3403654956924</v>
      </c>
    </row>
    <row r="26" spans="1:21">
      <c r="E26" t="s">
        <v>31</v>
      </c>
      <c r="F26">
        <f t="shared" ref="F26:G26" si="11">COUNT(F3:F24)</f>
        <v>6</v>
      </c>
      <c r="G26">
        <f t="shared" si="11"/>
        <v>6</v>
      </c>
      <c r="H26">
        <f>COUNT(H3:H24)</f>
        <v>10</v>
      </c>
    </row>
    <row r="28" spans="1:21">
      <c r="I28" t="s">
        <v>24</v>
      </c>
      <c r="J28">
        <f>AVERAGE(J3:J24)</f>
        <v>186.27857578915408</v>
      </c>
      <c r="K28" t="e">
        <f t="shared" ref="K28:M28" si="12">AVERAGE(K3:K24)</f>
        <v>#DIV/0!</v>
      </c>
      <c r="L28" t="e">
        <f t="shared" ref="L28" si="13">AVERAGE(L3:L24)</f>
        <v>#VALUE!</v>
      </c>
      <c r="M28">
        <f t="shared" si="12"/>
        <v>107.97009492063367</v>
      </c>
      <c r="O28">
        <f>AVERAGE(O3:O24)</f>
        <v>148.43120255394615</v>
      </c>
      <c r="P28" t="e">
        <f t="shared" ref="P28:R28" si="14">AVERAGE(P3:P24)</f>
        <v>#DIV/0!</v>
      </c>
      <c r="Q28" t="e">
        <f t="shared" si="14"/>
        <v>#VALUE!</v>
      </c>
      <c r="R28">
        <f t="shared" si="14"/>
        <v>237.84818854294244</v>
      </c>
    </row>
    <row r="29" spans="1:21">
      <c r="I29" t="s">
        <v>33</v>
      </c>
      <c r="J29">
        <f>STDEV(J3:J24)</f>
        <v>116.44488679863942</v>
      </c>
      <c r="K29" t="e">
        <f t="shared" ref="K29:M29" si="15">STDEV(K3:K24)</f>
        <v>#DIV/0!</v>
      </c>
      <c r="L29" t="e">
        <f t="shared" ref="L29" si="16">STDEV(L3:L24)</f>
        <v>#VALUE!</v>
      </c>
      <c r="M29">
        <f t="shared" si="15"/>
        <v>118.71328835637185</v>
      </c>
      <c r="O29">
        <f>STDEV(O3:O24)</f>
        <v>105.88248310997244</v>
      </c>
      <c r="P29" t="e">
        <f t="shared" ref="P29:R29" si="17">STDEV(P3:P24)</f>
        <v>#DIV/0!</v>
      </c>
      <c r="Q29" t="e">
        <f t="shared" si="17"/>
        <v>#VALUE!</v>
      </c>
      <c r="R29">
        <f t="shared" si="17"/>
        <v>372.93791121361579</v>
      </c>
    </row>
    <row r="32" spans="1:21">
      <c r="I32" t="s">
        <v>36</v>
      </c>
      <c r="J32" t="e">
        <f>TTEST(J3:J22,K3:K22,1,1)</f>
        <v>#DIV/0!</v>
      </c>
    </row>
    <row r="33" spans="9:11">
      <c r="I33" t="s">
        <v>37</v>
      </c>
      <c r="J33">
        <f>TTEST(J3:J22,M3:M22,1,3)</f>
        <v>0.12924484577803683</v>
      </c>
    </row>
    <row r="35" spans="9:11">
      <c r="J35">
        <v>319.33801108088892</v>
      </c>
      <c r="K35">
        <v>-14.58279395000001</v>
      </c>
    </row>
    <row r="38" spans="9:11">
      <c r="J38">
        <v>186.23460258985261</v>
      </c>
      <c r="K38">
        <v>-132.79387544132561</v>
      </c>
    </row>
    <row r="41" spans="9:11">
      <c r="J41">
        <v>323.44972933849999</v>
      </c>
      <c r="K41">
        <v>-20.297441600416661</v>
      </c>
    </row>
    <row r="47" spans="9:11">
      <c r="J47">
        <v>45.144029869999983</v>
      </c>
      <c r="K47">
        <v>8.352621088888883</v>
      </c>
    </row>
    <row r="52" spans="10:11">
      <c r="J52">
        <v>82.828645399314695</v>
      </c>
      <c r="K52">
        <v>13.22017450688775</v>
      </c>
    </row>
    <row r="54" spans="10:11">
      <c r="J54">
        <v>160.67643645636841</v>
      </c>
      <c r="K54">
        <v>16.438937327583329</v>
      </c>
    </row>
    <row r="55" spans="10:11">
      <c r="J55" t="s">
        <v>35</v>
      </c>
      <c r="K55" t="s">
        <v>35</v>
      </c>
    </row>
    <row r="56" spans="10:11">
      <c r="J56" t="s">
        <v>35</v>
      </c>
      <c r="K56" t="s">
        <v>35</v>
      </c>
    </row>
    <row r="58" spans="10:11">
      <c r="J58">
        <f>CORREL(J35:J54,K35:K54)</f>
        <v>-0.23357528467971211</v>
      </c>
    </row>
  </sheetData>
  <mergeCells count="3">
    <mergeCell ref="S1:T1"/>
    <mergeCell ref="J1:M1"/>
    <mergeCell ref="O1:R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E73-2F59-4A7B-8926-AA87219E74CC}">
  <dimension ref="A1:V56"/>
  <sheetViews>
    <sheetView tabSelected="1" zoomScale="50" zoomScaleNormal="50" workbookViewId="0">
      <selection activeCell="A28" sqref="A28"/>
    </sheetView>
  </sheetViews>
  <sheetFormatPr defaultRowHeight="14.5"/>
  <cols>
    <col min="1" max="1" width="14.81640625" bestFit="1" customWidth="1"/>
    <col min="2" max="2" width="12.453125" bestFit="1" customWidth="1"/>
    <col min="3" max="3" width="11.81640625" bestFit="1" customWidth="1"/>
    <col min="12" max="12" width="12.36328125" bestFit="1" customWidth="1"/>
    <col min="17" max="17" width="13.26953125" bestFit="1" customWidth="1"/>
  </cols>
  <sheetData>
    <row r="1" spans="1:22">
      <c r="J1" s="7" t="s">
        <v>24</v>
      </c>
      <c r="K1" s="7"/>
      <c r="L1" s="7"/>
      <c r="M1" s="7"/>
      <c r="O1" s="7" t="s">
        <v>33</v>
      </c>
      <c r="P1" s="7"/>
      <c r="Q1" s="7"/>
      <c r="R1" s="7"/>
      <c r="S1" s="7"/>
      <c r="T1" s="7"/>
      <c r="U1" t="s">
        <v>38</v>
      </c>
    </row>
    <row r="2" spans="1:22">
      <c r="A2" s="1" t="s">
        <v>0</v>
      </c>
      <c r="B2" s="1" t="s">
        <v>24</v>
      </c>
      <c r="C2" s="1" t="s">
        <v>25</v>
      </c>
      <c r="F2" s="2" t="s">
        <v>28</v>
      </c>
      <c r="G2" s="2" t="s">
        <v>29</v>
      </c>
      <c r="H2" s="2" t="s">
        <v>30</v>
      </c>
      <c r="J2" s="2" t="s">
        <v>26</v>
      </c>
      <c r="K2" s="2" t="s">
        <v>27</v>
      </c>
      <c r="L2" s="2" t="s">
        <v>34</v>
      </c>
      <c r="M2" s="2" t="s">
        <v>32</v>
      </c>
      <c r="O2" s="2" t="s">
        <v>26</v>
      </c>
      <c r="P2" s="2" t="s">
        <v>27</v>
      </c>
      <c r="Q2" s="3" t="s">
        <v>34</v>
      </c>
      <c r="R2" s="2" t="s">
        <v>32</v>
      </c>
    </row>
    <row r="3" spans="1:22">
      <c r="A3" t="s">
        <v>42</v>
      </c>
      <c r="B3">
        <v>319.33801108088892</v>
      </c>
      <c r="C3">
        <v>96.304745428111062</v>
      </c>
      <c r="F3">
        <f>FIND("OFF",A3)</f>
        <v>3</v>
      </c>
      <c r="J3">
        <f>IF(NOT(ISBLANK(F3)),B3,"")</f>
        <v>319.33801108088892</v>
      </c>
      <c r="K3" t="str">
        <f>IF(AND(NOT(ISBLANK(J3)),LEFT(A3,5)=LEFT(A4,5)),B4,"")</f>
        <v/>
      </c>
      <c r="L3" t="e">
        <f>J3-K3</f>
        <v>#VALUE!</v>
      </c>
      <c r="O3">
        <f>IF(NOT(ISBLANK(F3)),C3,"")</f>
        <v>96.304745428111062</v>
      </c>
      <c r="P3" t="str">
        <f>IF(AND(NOT(ISBLANK(O3)),LEFT(A3,5)=LEFT(A4,5)),C4,"")</f>
        <v/>
      </c>
      <c r="Q3" t="e">
        <f>O3-P3</f>
        <v>#VALUE!</v>
      </c>
      <c r="R3" t="str">
        <f t="shared" ref="R3:R24" si="0">IF(NOT(ISBLANK(H3)),C3,"")</f>
        <v/>
      </c>
      <c r="U3">
        <v>500</v>
      </c>
    </row>
    <row r="4" spans="1:22">
      <c r="A4" t="s">
        <v>43</v>
      </c>
      <c r="B4">
        <v>-14.58279395000001</v>
      </c>
      <c r="C4">
        <v>84.42832062387096</v>
      </c>
      <c r="G4">
        <f t="shared" ref="G4:G23" si="1">FIND("ON",A4)</f>
        <v>3</v>
      </c>
      <c r="O4" t="str">
        <f t="shared" ref="O4:O24" si="2">IF(NOT(ISBLANK(F4)),C4,"")</f>
        <v/>
      </c>
      <c r="P4" t="str">
        <f t="shared" ref="P4:P24" si="3">IF(AND(NOT(ISBLANK(O4)),LEFT(A4,5)=LEFT(A5,5)),C5,"")</f>
        <v/>
      </c>
      <c r="R4" t="str">
        <f t="shared" si="0"/>
        <v/>
      </c>
    </row>
    <row r="5" spans="1:22">
      <c r="A5" t="s">
        <v>44</v>
      </c>
      <c r="B5">
        <v>255.027003514</v>
      </c>
      <c r="C5">
        <v>437.88321124771397</v>
      </c>
      <c r="H5">
        <f t="shared" ref="H5:H24" si="4">FIND("EC",A5)</f>
        <v>3</v>
      </c>
      <c r="M5">
        <f t="shared" ref="M5:M24" si="5">IF(NOT(ISBLANK(H5)),B5,"")</f>
        <v>255.027003514</v>
      </c>
      <c r="O5" t="str">
        <f t="shared" si="2"/>
        <v/>
      </c>
      <c r="P5" t="str">
        <f t="shared" si="3"/>
        <v/>
      </c>
      <c r="R5">
        <f>IF(NOT(ISBLANK(H5)),C5,"")</f>
        <v>437.88321124771397</v>
      </c>
    </row>
    <row r="6" spans="1:22">
      <c r="A6" t="s">
        <v>45</v>
      </c>
      <c r="B6">
        <v>186.23460258985261</v>
      </c>
      <c r="C6">
        <v>98.088618230708377</v>
      </c>
      <c r="F6">
        <f t="shared" ref="F6:F22" si="6">FIND("OFF",A6)</f>
        <v>3</v>
      </c>
      <c r="J6">
        <f t="shared" ref="J6:J22" si="7">IF(NOT(ISBLANK(F6)),B6,"")</f>
        <v>186.23460258985261</v>
      </c>
      <c r="K6" t="str">
        <f t="shared" ref="K6:K22" si="8">IF(AND(NOT(ISBLANK(J6)),LEFT(A6,5)=LEFT(A7,5)),B7,"")</f>
        <v/>
      </c>
      <c r="L6" t="e">
        <f t="shared" ref="L6:L22" si="9">J6-K6</f>
        <v>#VALUE!</v>
      </c>
      <c r="O6">
        <f t="shared" si="2"/>
        <v>98.088618230708377</v>
      </c>
      <c r="P6" t="str">
        <f t="shared" si="3"/>
        <v/>
      </c>
      <c r="Q6" t="e">
        <f t="shared" ref="Q6:Q22" si="10">O6-P6</f>
        <v>#VALUE!</v>
      </c>
      <c r="R6" t="str">
        <f t="shared" si="0"/>
        <v/>
      </c>
      <c r="U6">
        <v>740</v>
      </c>
    </row>
    <row r="7" spans="1:22">
      <c r="A7" t="s">
        <v>46</v>
      </c>
      <c r="B7">
        <v>-132.79387544132561</v>
      </c>
      <c r="C7">
        <v>120.53123752878869</v>
      </c>
      <c r="G7">
        <f t="shared" si="1"/>
        <v>3</v>
      </c>
      <c r="O7" t="str">
        <f t="shared" si="2"/>
        <v/>
      </c>
      <c r="P7" t="str">
        <f t="shared" si="3"/>
        <v/>
      </c>
      <c r="R7" t="str">
        <f t="shared" si="0"/>
        <v/>
      </c>
    </row>
    <row r="8" spans="1:22">
      <c r="A8" t="s">
        <v>47</v>
      </c>
      <c r="B8">
        <v>308.7899319265</v>
      </c>
      <c r="C8">
        <v>175.0196987120259</v>
      </c>
      <c r="H8">
        <f t="shared" si="4"/>
        <v>3</v>
      </c>
      <c r="M8">
        <f t="shared" si="5"/>
        <v>308.7899319265</v>
      </c>
      <c r="O8" t="str">
        <f t="shared" si="2"/>
        <v/>
      </c>
      <c r="P8" t="str">
        <f t="shared" si="3"/>
        <v/>
      </c>
      <c r="R8">
        <f t="shared" si="0"/>
        <v>175.0196987120259</v>
      </c>
    </row>
    <row r="9" spans="1:22">
      <c r="A9" t="s">
        <v>48</v>
      </c>
      <c r="B9">
        <v>323.44972933849999</v>
      </c>
      <c r="C9">
        <v>53.883145583139637</v>
      </c>
      <c r="F9">
        <f t="shared" si="6"/>
        <v>3</v>
      </c>
      <c r="J9">
        <f t="shared" si="7"/>
        <v>323.44972933849999</v>
      </c>
      <c r="K9" t="str">
        <f t="shared" si="8"/>
        <v/>
      </c>
      <c r="L9" t="e">
        <f t="shared" si="9"/>
        <v>#VALUE!</v>
      </c>
      <c r="O9">
        <f t="shared" si="2"/>
        <v>53.883145583139637</v>
      </c>
      <c r="P9" t="str">
        <f t="shared" si="3"/>
        <v/>
      </c>
      <c r="Q9" t="e">
        <f t="shared" si="10"/>
        <v>#VALUE!</v>
      </c>
      <c r="R9" t="str">
        <f t="shared" si="0"/>
        <v/>
      </c>
      <c r="U9">
        <v>763</v>
      </c>
      <c r="V9" t="s">
        <v>39</v>
      </c>
    </row>
    <row r="10" spans="1:22">
      <c r="A10" t="s">
        <v>49</v>
      </c>
      <c r="B10">
        <v>-20.297441600416661</v>
      </c>
      <c r="C10">
        <v>272.0633206340375</v>
      </c>
      <c r="G10">
        <f t="shared" si="1"/>
        <v>3</v>
      </c>
      <c r="O10" t="str">
        <f t="shared" si="2"/>
        <v/>
      </c>
      <c r="P10" t="str">
        <f t="shared" si="3"/>
        <v/>
      </c>
      <c r="R10" t="str">
        <f t="shared" si="0"/>
        <v/>
      </c>
    </row>
    <row r="11" spans="1:22">
      <c r="A11" t="s">
        <v>50</v>
      </c>
      <c r="B11">
        <v>53.482845660214288</v>
      </c>
      <c r="C11">
        <v>73.123893327174628</v>
      </c>
      <c r="H11">
        <f t="shared" si="4"/>
        <v>3</v>
      </c>
      <c r="M11">
        <f t="shared" si="5"/>
        <v>53.482845660214288</v>
      </c>
      <c r="O11" t="str">
        <f t="shared" si="2"/>
        <v/>
      </c>
      <c r="P11" t="str">
        <f t="shared" si="3"/>
        <v/>
      </c>
      <c r="R11">
        <f t="shared" si="0"/>
        <v>73.123893327174628</v>
      </c>
    </row>
    <row r="12" spans="1:22">
      <c r="A12" t="s">
        <v>51</v>
      </c>
      <c r="B12">
        <v>-1.2069232000000041E-2</v>
      </c>
      <c r="H12">
        <f t="shared" si="4"/>
        <v>3</v>
      </c>
      <c r="M12">
        <f t="shared" si="5"/>
        <v>-1.2069232000000041E-2</v>
      </c>
      <c r="O12" t="str">
        <f t="shared" si="2"/>
        <v/>
      </c>
      <c r="P12" t="str">
        <f t="shared" si="3"/>
        <v/>
      </c>
      <c r="R12">
        <f t="shared" si="0"/>
        <v>0</v>
      </c>
    </row>
    <row r="13" spans="1:22">
      <c r="A13" t="s">
        <v>52</v>
      </c>
      <c r="B13">
        <v>-1.475960943918597</v>
      </c>
      <c r="C13">
        <v>5.5043171607524108</v>
      </c>
      <c r="H13">
        <f t="shared" si="4"/>
        <v>3</v>
      </c>
      <c r="M13">
        <f t="shared" si="5"/>
        <v>-1.475960943918597</v>
      </c>
      <c r="O13" t="str">
        <f t="shared" si="2"/>
        <v/>
      </c>
      <c r="P13" t="str">
        <f t="shared" si="3"/>
        <v/>
      </c>
      <c r="R13">
        <f t="shared" si="0"/>
        <v>5.5043171607524108</v>
      </c>
    </row>
    <row r="14" spans="1:22">
      <c r="A14" t="s">
        <v>53</v>
      </c>
      <c r="B14">
        <v>5.854848800000001E-2</v>
      </c>
      <c r="H14">
        <f t="shared" si="4"/>
        <v>3</v>
      </c>
      <c r="M14">
        <f t="shared" si="5"/>
        <v>5.854848800000001E-2</v>
      </c>
      <c r="O14" t="str">
        <f t="shared" si="2"/>
        <v/>
      </c>
      <c r="P14" t="str">
        <f t="shared" si="3"/>
        <v/>
      </c>
      <c r="R14">
        <f t="shared" si="0"/>
        <v>0</v>
      </c>
    </row>
    <row r="15" spans="1:22">
      <c r="A15" t="s">
        <v>54</v>
      </c>
      <c r="B15">
        <v>45.144029869999983</v>
      </c>
      <c r="C15">
        <v>337.0451746058493</v>
      </c>
      <c r="F15">
        <f t="shared" si="6"/>
        <v>3</v>
      </c>
      <c r="J15">
        <f t="shared" si="7"/>
        <v>45.144029869999983</v>
      </c>
      <c r="K15" t="str">
        <f t="shared" si="8"/>
        <v/>
      </c>
      <c r="L15" t="e">
        <f t="shared" si="9"/>
        <v>#VALUE!</v>
      </c>
      <c r="O15">
        <f t="shared" si="2"/>
        <v>337.0451746058493</v>
      </c>
      <c r="P15" t="str">
        <f t="shared" si="3"/>
        <v/>
      </c>
      <c r="Q15" t="e">
        <f t="shared" si="10"/>
        <v>#VALUE!</v>
      </c>
      <c r="R15" t="str">
        <f t="shared" si="0"/>
        <v/>
      </c>
      <c r="U15">
        <v>440</v>
      </c>
    </row>
    <row r="16" spans="1:22">
      <c r="A16" t="s">
        <v>55</v>
      </c>
      <c r="B16">
        <v>8.352621088888883</v>
      </c>
      <c r="C16">
        <v>80.549903841155484</v>
      </c>
      <c r="G16">
        <f t="shared" si="1"/>
        <v>3</v>
      </c>
      <c r="O16" t="str">
        <f t="shared" si="2"/>
        <v/>
      </c>
      <c r="P16" t="str">
        <f t="shared" si="3"/>
        <v/>
      </c>
      <c r="R16" t="str">
        <f t="shared" si="0"/>
        <v/>
      </c>
    </row>
    <row r="17" spans="1:21">
      <c r="A17" t="s">
        <v>56</v>
      </c>
      <c r="B17">
        <v>133.29353334463639</v>
      </c>
      <c r="C17">
        <v>1224.841564576559</v>
      </c>
      <c r="H17">
        <f t="shared" si="4"/>
        <v>3</v>
      </c>
      <c r="M17">
        <f t="shared" si="5"/>
        <v>133.29353334463639</v>
      </c>
      <c r="O17" t="str">
        <f t="shared" si="2"/>
        <v/>
      </c>
      <c r="P17" t="str">
        <f t="shared" si="3"/>
        <v/>
      </c>
      <c r="R17">
        <f t="shared" si="0"/>
        <v>1224.841564576559</v>
      </c>
    </row>
    <row r="18" spans="1:21">
      <c r="A18" t="s">
        <v>57</v>
      </c>
      <c r="B18">
        <v>235.92672188171429</v>
      </c>
      <c r="C18">
        <v>84.641443391872201</v>
      </c>
      <c r="H18">
        <f t="shared" si="4"/>
        <v>3</v>
      </c>
      <c r="M18">
        <f t="shared" si="5"/>
        <v>235.92672188171429</v>
      </c>
      <c r="O18" t="str">
        <f t="shared" si="2"/>
        <v/>
      </c>
      <c r="P18" t="str">
        <f t="shared" si="3"/>
        <v/>
      </c>
      <c r="R18">
        <f t="shared" si="0"/>
        <v>84.641443391872201</v>
      </c>
    </row>
    <row r="19" spans="1:21">
      <c r="A19" t="s">
        <v>58</v>
      </c>
      <c r="B19">
        <v>13.73230227133334</v>
      </c>
      <c r="C19">
        <v>263.12739151763401</v>
      </c>
      <c r="H19">
        <f t="shared" si="4"/>
        <v>3</v>
      </c>
      <c r="M19">
        <f t="shared" si="5"/>
        <v>13.73230227133334</v>
      </c>
      <c r="O19" t="str">
        <f t="shared" si="2"/>
        <v/>
      </c>
      <c r="P19" t="str">
        <f t="shared" si="3"/>
        <v/>
      </c>
      <c r="R19">
        <f t="shared" si="0"/>
        <v>263.12739151763401</v>
      </c>
    </row>
    <row r="20" spans="1:21">
      <c r="A20" t="s">
        <v>59</v>
      </c>
      <c r="B20">
        <v>82.828645399314695</v>
      </c>
      <c r="C20">
        <v>96.712796038796142</v>
      </c>
      <c r="F20">
        <f t="shared" si="6"/>
        <v>3</v>
      </c>
      <c r="J20">
        <f t="shared" si="7"/>
        <v>82.828645399314695</v>
      </c>
      <c r="K20" t="str">
        <f t="shared" si="8"/>
        <v/>
      </c>
      <c r="L20" t="e">
        <f t="shared" si="9"/>
        <v>#VALUE!</v>
      </c>
      <c r="O20">
        <f t="shared" si="2"/>
        <v>96.712796038796142</v>
      </c>
      <c r="P20" t="str">
        <f t="shared" si="3"/>
        <v/>
      </c>
      <c r="Q20" t="e">
        <f t="shared" si="10"/>
        <v>#VALUE!</v>
      </c>
      <c r="R20" t="str">
        <f t="shared" si="0"/>
        <v/>
      </c>
      <c r="U20">
        <v>738</v>
      </c>
    </row>
    <row r="21" spans="1:21">
      <c r="A21" t="s">
        <v>60</v>
      </c>
      <c r="B21">
        <v>13.22017450688775</v>
      </c>
      <c r="C21">
        <v>33.74822430820516</v>
      </c>
      <c r="G21">
        <f t="shared" si="1"/>
        <v>3</v>
      </c>
      <c r="O21" t="str">
        <f t="shared" si="2"/>
        <v/>
      </c>
      <c r="P21" t="str">
        <f t="shared" si="3"/>
        <v/>
      </c>
      <c r="R21" t="str">
        <f t="shared" si="0"/>
        <v/>
      </c>
    </row>
    <row r="22" spans="1:21">
      <c r="A22" t="s">
        <v>61</v>
      </c>
      <c r="B22">
        <v>160.67643645636841</v>
      </c>
      <c r="C22">
        <v>208.5527354370725</v>
      </c>
      <c r="F22">
        <f t="shared" si="6"/>
        <v>3</v>
      </c>
      <c r="J22">
        <f t="shared" si="7"/>
        <v>160.67643645636841</v>
      </c>
      <c r="K22" t="str">
        <f t="shared" si="8"/>
        <v/>
      </c>
      <c r="L22" t="e">
        <f t="shared" si="9"/>
        <v>#VALUE!</v>
      </c>
      <c r="O22">
        <f t="shared" si="2"/>
        <v>208.5527354370725</v>
      </c>
      <c r="P22" t="str">
        <f t="shared" si="3"/>
        <v/>
      </c>
      <c r="Q22" t="e">
        <f t="shared" si="10"/>
        <v>#VALUE!</v>
      </c>
      <c r="R22" t="str">
        <f t="shared" si="0"/>
        <v/>
      </c>
      <c r="U22">
        <v>1020</v>
      </c>
    </row>
    <row r="23" spans="1:21">
      <c r="A23" t="s">
        <v>62</v>
      </c>
      <c r="B23">
        <v>16.438937327583329</v>
      </c>
      <c r="C23">
        <v>126.2336233973819</v>
      </c>
      <c r="G23">
        <f t="shared" si="1"/>
        <v>3</v>
      </c>
      <c r="O23" t="str">
        <f t="shared" si="2"/>
        <v/>
      </c>
      <c r="P23" t="str">
        <f t="shared" si="3"/>
        <v/>
      </c>
      <c r="R23" t="str">
        <f t="shared" si="0"/>
        <v/>
      </c>
    </row>
    <row r="24" spans="1:21">
      <c r="A24" t="s">
        <v>63</v>
      </c>
      <c r="B24">
        <v>80.878092295857101</v>
      </c>
      <c r="C24">
        <v>114.3403654956924</v>
      </c>
      <c r="H24">
        <f t="shared" si="4"/>
        <v>4</v>
      </c>
      <c r="M24">
        <f t="shared" si="5"/>
        <v>80.878092295857101</v>
      </c>
      <c r="O24" t="str">
        <f t="shared" si="2"/>
        <v/>
      </c>
      <c r="P24" t="str">
        <f t="shared" si="3"/>
        <v/>
      </c>
      <c r="R24">
        <f t="shared" si="0"/>
        <v>114.3403654956924</v>
      </c>
    </row>
    <row r="26" spans="1:21">
      <c r="E26" t="s">
        <v>31</v>
      </c>
      <c r="F26">
        <f t="shared" ref="F26:G26" si="11">COUNT(F3:F24)</f>
        <v>6</v>
      </c>
      <c r="G26">
        <f t="shared" si="11"/>
        <v>6</v>
      </c>
      <c r="H26">
        <f>COUNT(H3:H24)</f>
        <v>10</v>
      </c>
    </row>
    <row r="27" spans="1:21" ht="15" thickBot="1"/>
    <row r="28" spans="1:21">
      <c r="I28" t="s">
        <v>24</v>
      </c>
      <c r="J28">
        <f>AVERAGE(J3:J24)</f>
        <v>186.27857578915408</v>
      </c>
      <c r="K28" t="e">
        <f t="shared" ref="K28:M28" si="12">AVERAGE(K3:K24)</f>
        <v>#DIV/0!</v>
      </c>
      <c r="L28" t="e">
        <f t="shared" si="12"/>
        <v>#VALUE!</v>
      </c>
      <c r="M28">
        <f t="shared" si="12"/>
        <v>107.97009492063367</v>
      </c>
      <c r="O28">
        <f>AVERAGE(O3:O24)</f>
        <v>148.43120255394615</v>
      </c>
      <c r="P28" t="e">
        <f t="shared" ref="P28:R28" si="13">AVERAGE(P3:P24)</f>
        <v>#DIV/0!</v>
      </c>
      <c r="Q28" t="e">
        <f t="shared" si="13"/>
        <v>#VALUE!</v>
      </c>
      <c r="R28" s="5">
        <f t="shared" si="13"/>
        <v>237.84818854294244</v>
      </c>
    </row>
    <row r="29" spans="1:21" ht="15" thickBot="1">
      <c r="I29" t="s">
        <v>33</v>
      </c>
      <c r="J29">
        <f>STDEV(J3:J24)</f>
        <v>116.44488679863942</v>
      </c>
      <c r="K29" t="e">
        <f t="shared" ref="K29:M29" si="14">STDEV(K3:K24)</f>
        <v>#DIV/0!</v>
      </c>
      <c r="L29" t="e">
        <f t="shared" si="14"/>
        <v>#VALUE!</v>
      </c>
      <c r="M29">
        <f t="shared" si="14"/>
        <v>118.71328835637185</v>
      </c>
      <c r="O29">
        <f>STDEV(O3:O24)</f>
        <v>105.88248310997244</v>
      </c>
      <c r="P29" t="e">
        <f t="shared" ref="P29:R29" si="15">STDEV(P3:P24)</f>
        <v>#DIV/0!</v>
      </c>
      <c r="Q29" t="e">
        <f t="shared" si="15"/>
        <v>#VALUE!</v>
      </c>
      <c r="R29" s="6">
        <f t="shared" si="15"/>
        <v>372.93791121361579</v>
      </c>
    </row>
    <row r="32" spans="1:21">
      <c r="I32" t="s">
        <v>36</v>
      </c>
      <c r="J32" s="4" t="e">
        <f>TTEST(J3:J22,K3:K22,1,1)</f>
        <v>#DIV/0!</v>
      </c>
    </row>
    <row r="33" spans="9:16">
      <c r="I33" t="s">
        <v>37</v>
      </c>
      <c r="J33">
        <f>TTEST(J3:J22,M3:M22,1,3)</f>
        <v>0.12924484577803683</v>
      </c>
      <c r="P33" t="s">
        <v>41</v>
      </c>
    </row>
    <row r="35" spans="9:16">
      <c r="J35" s="7" t="s">
        <v>40</v>
      </c>
      <c r="K35" s="7"/>
      <c r="M35" t="s">
        <v>32</v>
      </c>
    </row>
    <row r="36" spans="9:16">
      <c r="J36" t="s">
        <v>26</v>
      </c>
      <c r="K36" t="s">
        <v>27</v>
      </c>
      <c r="M36">
        <f>M5</f>
        <v>255.027003514</v>
      </c>
    </row>
    <row r="37" spans="9:16">
      <c r="J37">
        <f>J3</f>
        <v>319.33801108088892</v>
      </c>
      <c r="K37" t="str">
        <f>K3</f>
        <v/>
      </c>
      <c r="M37">
        <f>M8</f>
        <v>308.7899319265</v>
      </c>
    </row>
    <row r="38" spans="9:16">
      <c r="J38">
        <f>J6</f>
        <v>186.23460258985261</v>
      </c>
      <c r="K38" t="str">
        <f>K6</f>
        <v/>
      </c>
      <c r="M38">
        <f>M11</f>
        <v>53.482845660214288</v>
      </c>
    </row>
    <row r="39" spans="9:16">
      <c r="J39">
        <f>J9</f>
        <v>323.44972933849999</v>
      </c>
      <c r="K39" t="str">
        <f>K9</f>
        <v/>
      </c>
      <c r="M39">
        <f>M12</f>
        <v>-1.2069232000000041E-2</v>
      </c>
    </row>
    <row r="40" spans="9:16">
      <c r="J40">
        <f>J15</f>
        <v>45.144029869999983</v>
      </c>
      <c r="K40" t="str">
        <f>K15</f>
        <v/>
      </c>
      <c r="M40">
        <f>M13</f>
        <v>-1.475960943918597</v>
      </c>
    </row>
    <row r="41" spans="9:16">
      <c r="J41">
        <f>J20</f>
        <v>82.828645399314695</v>
      </c>
      <c r="K41" t="str">
        <f>K20</f>
        <v/>
      </c>
      <c r="M41">
        <f>M14</f>
        <v>5.854848800000001E-2</v>
      </c>
    </row>
    <row r="42" spans="9:16">
      <c r="J42">
        <f>J22</f>
        <v>160.67643645636841</v>
      </c>
      <c r="K42" t="str">
        <f>K22</f>
        <v/>
      </c>
      <c r="M42">
        <f>M17</f>
        <v>133.29353334463639</v>
      </c>
    </row>
    <row r="43" spans="9:16">
      <c r="M43">
        <f>M18</f>
        <v>235.92672188171429</v>
      </c>
    </row>
    <row r="44" spans="9:16">
      <c r="M44">
        <f>M19</f>
        <v>13.73230227133334</v>
      </c>
    </row>
    <row r="45" spans="9:16">
      <c r="M45">
        <f>M24</f>
        <v>80.878092295857101</v>
      </c>
    </row>
    <row r="55" spans="10:11">
      <c r="J55" t="s">
        <v>35</v>
      </c>
      <c r="K55" t="s">
        <v>35</v>
      </c>
    </row>
    <row r="56" spans="10:11">
      <c r="J56" t="s">
        <v>35</v>
      </c>
      <c r="K56" t="s">
        <v>35</v>
      </c>
    </row>
  </sheetData>
  <mergeCells count="4">
    <mergeCell ref="J1:M1"/>
    <mergeCell ref="O1:R1"/>
    <mergeCell ref="S1:T1"/>
    <mergeCell ref="J35:K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Deltas</vt:lpstr>
      <vt:lpstr>Statistics</vt:lpstr>
      <vt:lpstr>Statistics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Shachar Oron</cp:lastModifiedBy>
  <dcterms:created xsi:type="dcterms:W3CDTF">2024-08-07T12:42:51Z</dcterms:created>
  <dcterms:modified xsi:type="dcterms:W3CDTF">2025-02-25T16:29:32Z</dcterms:modified>
</cp:coreProperties>
</file>