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6493E156-62E1-4DB0-B883-55464CFB12B9}" xr6:coauthVersionLast="47" xr6:coauthVersionMax="47" xr10:uidLastSave="{00000000-0000-0000-0000-000000000000}"/>
  <bookViews>
    <workbookView xWindow="-108" yWindow="-108" windowWidth="23256" windowHeight="12456" firstSheet="2" activeTab="2" xr2:uid="{6AA015CD-51C5-48CE-93B1-219CE8BAB5CB}"/>
  </bookViews>
  <sheets>
    <sheet name="Formula &amp; Function Anatomy" sheetId="1" r:id="rId1"/>
    <sheet name="Math Function" sheetId="4" r:id="rId2"/>
    <sheet name="Cell Referencing" sheetId="2" r:id="rId3"/>
    <sheet name="Logical Operators" sheetId="7" r:id="rId4"/>
    <sheet name="Basic Stat" sheetId="5" r:id="rId5"/>
    <sheet name="Logical Function" sheetId="6" r:id="rId6"/>
  </sheets>
  <externalReferences>
    <externalReference r:id="rId7"/>
  </externalReferences>
  <definedNames>
    <definedName name="_xlnm._FilterDatabase" localSheetId="4" hidden="1">'Basic Stat'!$A$1:$E$33</definedName>
    <definedName name="_xlnm._FilterDatabase" localSheetId="5" hidden="1">'Logical Function'!$A$1:$Z$60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" i="2" l="1"/>
  <c r="AE6" i="2"/>
  <c r="AG5" i="2" a="1"/>
  <c r="AG5" i="2" s="1"/>
  <c r="AF6" i="2"/>
  <c r="AF7" i="2"/>
  <c r="AF8" i="2"/>
  <c r="AF9" i="2"/>
  <c r="AF10" i="2"/>
  <c r="AF11" i="2"/>
  <c r="AE7" i="2"/>
  <c r="AE8" i="2"/>
  <c r="AE10" i="2"/>
  <c r="AE11" i="2"/>
  <c r="Y3" i="6" a="1"/>
  <c r="Y3" i="6" s="1"/>
  <c r="Y4" i="6" a="1"/>
  <c r="Y4" i="6"/>
  <c r="Y5" i="6" a="1"/>
  <c r="Y5" i="6"/>
  <c r="Y6" i="6" a="1"/>
  <c r="Y6" i="6"/>
  <c r="Y7" i="6" a="1"/>
  <c r="Y7" i="6"/>
  <c r="Y8" i="6" a="1"/>
  <c r="Y8" i="6"/>
  <c r="Y9" i="6" a="1"/>
  <c r="Y9" i="6" s="1"/>
  <c r="Y10" i="6" a="1"/>
  <c r="Y10" i="6"/>
  <c r="Y11" i="6" a="1"/>
  <c r="Y11" i="6"/>
  <c r="Y12" i="6" a="1"/>
  <c r="Y12" i="6"/>
  <c r="Y13" i="6" a="1"/>
  <c r="Y13" i="6"/>
  <c r="Y14" i="6" a="1"/>
  <c r="Y14" i="6" s="1"/>
  <c r="Y15" i="6" a="1"/>
  <c r="Y15" i="6" s="1"/>
  <c r="Y16" i="6" a="1"/>
  <c r="Y16" i="6"/>
  <c r="Y17" i="6" a="1"/>
  <c r="Y17" i="6"/>
  <c r="Y18" i="6" a="1"/>
  <c r="Y18" i="6"/>
  <c r="Y19" i="6" a="1"/>
  <c r="Y19" i="6"/>
  <c r="Y20" i="6" a="1"/>
  <c r="Y20" i="6"/>
  <c r="Y21" i="6" a="1"/>
  <c r="Y21" i="6" s="1"/>
  <c r="Y22" i="6" a="1"/>
  <c r="Y22" i="6"/>
  <c r="Y23" i="6" a="1"/>
  <c r="Y23" i="6"/>
  <c r="Y24" i="6" a="1"/>
  <c r="Y24" i="6"/>
  <c r="Y25" i="6" a="1"/>
  <c r="Y25" i="6"/>
  <c r="Y26" i="6" a="1"/>
  <c r="Y26" i="6"/>
  <c r="Y27" i="6" a="1"/>
  <c r="Y27" i="6" s="1"/>
  <c r="Y28" i="6" a="1"/>
  <c r="Y28" i="6"/>
  <c r="Y29" i="6" a="1"/>
  <c r="Y29" i="6"/>
  <c r="Y30" i="6" a="1"/>
  <c r="Y30" i="6"/>
  <c r="Y31" i="6" a="1"/>
  <c r="Y31" i="6"/>
  <c r="Y32" i="6" a="1"/>
  <c r="Y32" i="6"/>
  <c r="Y33" i="6" a="1"/>
  <c r="Y33" i="6" s="1"/>
  <c r="Y34" i="6" a="1"/>
  <c r="Y34" i="6"/>
  <c r="Y35" i="6" a="1"/>
  <c r="Y35" i="6"/>
  <c r="Y36" i="6" a="1"/>
  <c r="Y36" i="6"/>
  <c r="Y37" i="6" a="1"/>
  <c r="Y37" i="6"/>
  <c r="Y38" i="6" a="1"/>
  <c r="Y38" i="6"/>
  <c r="Y39" i="6" a="1"/>
  <c r="Y39" i="6" s="1"/>
  <c r="Y40" i="6" a="1"/>
  <c r="Y40" i="6"/>
  <c r="Y41" i="6" a="1"/>
  <c r="Y41" i="6"/>
  <c r="Y42" i="6" a="1"/>
  <c r="Y42" i="6"/>
  <c r="Y43" i="6" a="1"/>
  <c r="Y43" i="6"/>
  <c r="Y44" i="6" a="1"/>
  <c r="Y44" i="6"/>
  <c r="Y45" i="6" a="1"/>
  <c r="Y45" i="6" s="1"/>
  <c r="Y46" i="6" a="1"/>
  <c r="Y46" i="6"/>
  <c r="Y47" i="6" a="1"/>
  <c r="Y47" i="6"/>
  <c r="Y48" i="6" a="1"/>
  <c r="Y48" i="6"/>
  <c r="Y49" i="6" a="1"/>
  <c r="Y49" i="6"/>
  <c r="Y50" i="6" a="1"/>
  <c r="Y50" i="6"/>
  <c r="Y51" i="6" a="1"/>
  <c r="Y51" i="6" s="1"/>
  <c r="Y52" i="6" a="1"/>
  <c r="Y52" i="6"/>
  <c r="Y53" i="6" a="1"/>
  <c r="Y53" i="6"/>
  <c r="Y54" i="6" a="1"/>
  <c r="Y54" i="6"/>
  <c r="Y55" i="6" a="1"/>
  <c r="Y55" i="6"/>
  <c r="Y56" i="6" a="1"/>
  <c r="Y56" i="6"/>
  <c r="Y57" i="6" a="1"/>
  <c r="Y57" i="6" s="1"/>
  <c r="Y58" i="6" a="1"/>
  <c r="Y58" i="6"/>
  <c r="Y59" i="6" a="1"/>
  <c r="Y59" i="6"/>
  <c r="Y60" i="6" a="1"/>
  <c r="Y60" i="6"/>
  <c r="Y2" i="6" a="1"/>
  <c r="Y2" i="6" s="1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2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2" i="6"/>
  <c r="O2" i="6"/>
  <c r="O60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2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I13" i="5"/>
  <c r="I12" i="5"/>
  <c r="I11" i="5"/>
  <c r="I10" i="5"/>
  <c r="I9" i="5"/>
  <c r="I8" i="5"/>
  <c r="I7" i="5"/>
  <c r="I6" i="5"/>
  <c r="I5" i="5"/>
  <c r="I4" i="5"/>
  <c r="I3" i="5"/>
  <c r="I2" i="5"/>
  <c r="H3" i="7"/>
  <c r="H4" i="7"/>
  <c r="H5" i="7"/>
  <c r="H6" i="7"/>
  <c r="H7" i="7"/>
  <c r="H8" i="7"/>
  <c r="H9" i="7"/>
  <c r="H10" i="7"/>
  <c r="H11" i="7"/>
  <c r="H2" i="7"/>
  <c r="G3" i="7"/>
  <c r="G4" i="7"/>
  <c r="G5" i="7"/>
  <c r="G6" i="7"/>
  <c r="G7" i="7"/>
  <c r="G8" i="7"/>
  <c r="G9" i="7"/>
  <c r="G10" i="7"/>
  <c r="G11" i="7"/>
  <c r="G2" i="7"/>
  <c r="F3" i="7"/>
  <c r="F4" i="7"/>
  <c r="F5" i="7"/>
  <c r="F6" i="7"/>
  <c r="F7" i="7"/>
  <c r="F8" i="7"/>
  <c r="F9" i="7"/>
  <c r="F10" i="7"/>
  <c r="F11" i="7"/>
  <c r="F2" i="7"/>
  <c r="E3" i="7"/>
  <c r="E4" i="7"/>
  <c r="E5" i="7"/>
  <c r="E6" i="7"/>
  <c r="E7" i="7"/>
  <c r="E8" i="7"/>
  <c r="E9" i="7"/>
  <c r="E10" i="7"/>
  <c r="E11" i="7"/>
  <c r="E2" i="7"/>
  <c r="D3" i="7"/>
  <c r="D4" i="7"/>
  <c r="D5" i="7"/>
  <c r="D6" i="7"/>
  <c r="D7" i="7"/>
  <c r="D8" i="7"/>
  <c r="D9" i="7"/>
  <c r="D10" i="7"/>
  <c r="D11" i="7"/>
  <c r="D2" i="7"/>
  <c r="C3" i="7"/>
  <c r="C4" i="7"/>
  <c r="C5" i="7"/>
  <c r="C6" i="7"/>
  <c r="C7" i="7"/>
  <c r="C8" i="7"/>
  <c r="C9" i="7"/>
  <c r="C10" i="7"/>
  <c r="C11" i="7"/>
  <c r="C2" i="7"/>
  <c r="AE5" i="2"/>
  <c r="Y8" i="2"/>
  <c r="Q28" i="2"/>
  <c r="Q29" i="2"/>
  <c r="Q27" i="2"/>
  <c r="Z8" i="2"/>
  <c r="AA8" i="2"/>
  <c r="Y9" i="2"/>
  <c r="Z9" i="2"/>
  <c r="AA9" i="2"/>
  <c r="Y10" i="2"/>
  <c r="Z10" i="2"/>
  <c r="AA10" i="2"/>
  <c r="Z7" i="2"/>
  <c r="AA7" i="2"/>
  <c r="Y7" i="2"/>
  <c r="Y4" i="2"/>
  <c r="S3" i="2"/>
  <c r="T4" i="2"/>
  <c r="T5" i="2"/>
  <c r="T6" i="2"/>
  <c r="T7" i="2"/>
  <c r="T8" i="2"/>
  <c r="T9" i="2"/>
  <c r="T10" i="2"/>
  <c r="T11" i="2"/>
  <c r="V12" i="2"/>
  <c r="V4" i="2"/>
  <c r="V5" i="2"/>
  <c r="V6" i="2"/>
  <c r="V7" i="2"/>
  <c r="V8" i="2"/>
  <c r="V9" i="2"/>
  <c r="V10" i="2"/>
  <c r="V11" i="2"/>
  <c r="U4" i="2"/>
  <c r="U12" i="2" s="1"/>
  <c r="U5" i="2"/>
  <c r="U6" i="2"/>
  <c r="U7" i="2"/>
  <c r="U8" i="2"/>
  <c r="U9" i="2"/>
  <c r="U10" i="2"/>
  <c r="U11" i="2"/>
  <c r="S4" i="2"/>
  <c r="S12" i="2" s="1"/>
  <c r="S5" i="2"/>
  <c r="S6" i="2"/>
  <c r="S7" i="2"/>
  <c r="S8" i="2"/>
  <c r="S9" i="2"/>
  <c r="S10" i="2"/>
  <c r="S11" i="2"/>
  <c r="T3" i="2"/>
  <c r="T12" i="2" s="1"/>
  <c r="U3" i="2"/>
  <c r="V3" i="2"/>
  <c r="L16" i="2"/>
  <c r="K5" i="2"/>
  <c r="K14" i="2" s="1"/>
  <c r="K6" i="2"/>
  <c r="K7" i="2"/>
  <c r="K8" i="2"/>
  <c r="K9" i="2"/>
  <c r="K10" i="2"/>
  <c r="K11" i="2"/>
  <c r="K12" i="2"/>
  <c r="K13" i="2"/>
  <c r="K4" i="2"/>
  <c r="D3" i="2"/>
  <c r="D11" i="2" s="1"/>
  <c r="D4" i="2"/>
  <c r="D5" i="2"/>
  <c r="D6" i="2"/>
  <c r="D7" i="2"/>
  <c r="D8" i="2"/>
  <c r="D9" i="2"/>
  <c r="D10" i="2"/>
  <c r="D2" i="2"/>
  <c r="I17" i="4"/>
  <c r="I18" i="4"/>
  <c r="I19" i="4"/>
  <c r="I16" i="4"/>
  <c r="H11" i="4"/>
  <c r="I4" i="4"/>
  <c r="I5" i="4"/>
  <c r="I6" i="4"/>
  <c r="I3" i="4"/>
  <c r="C12" i="4"/>
  <c r="C13" i="4"/>
  <c r="C11" i="4"/>
  <c r="C4" i="4"/>
  <c r="C5" i="4"/>
  <c r="C6" i="4"/>
  <c r="C3" i="4"/>
  <c r="D8" i="1"/>
  <c r="D11" i="1"/>
  <c r="D9" i="1"/>
  <c r="J8" i="5" a="1"/>
  <c r="J8" i="5" s="1"/>
  <c r="C12" i="7"/>
  <c r="H12" i="7"/>
  <c r="D12" i="7"/>
  <c r="E12" i="7"/>
  <c r="W12" i="2"/>
  <c r="E3" i="2"/>
  <c r="F12" i="7"/>
  <c r="E11" i="2"/>
  <c r="G12" i="7"/>
  <c r="AF5" i="2" l="1"/>
  <c r="AH5" i="2" s="1"/>
  <c r="AI5" i="2" s="1"/>
  <c r="AJ5" i="2" s="1"/>
  <c r="K35" i="4"/>
  <c r="J35" i="4"/>
  <c r="I35" i="4"/>
  <c r="K34" i="4"/>
  <c r="J34" i="4"/>
  <c r="I34" i="4"/>
  <c r="K33" i="4"/>
  <c r="J33" i="4"/>
  <c r="I33" i="4"/>
  <c r="K32" i="4"/>
  <c r="K31" i="4"/>
  <c r="J32" i="4"/>
  <c r="J31" i="4"/>
  <c r="I32" i="4"/>
  <c r="I31" i="4"/>
  <c r="C36" i="4"/>
  <c r="D34" i="4"/>
  <c r="D33" i="4"/>
  <c r="D32" i="4"/>
  <c r="D31" i="4"/>
  <c r="C37" i="4" s="1"/>
  <c r="I25" i="4"/>
  <c r="I26" i="4"/>
  <c r="I27" i="4"/>
  <c r="I24" i="4"/>
  <c r="D26" i="4"/>
  <c r="D25" i="4"/>
  <c r="H10" i="4"/>
  <c r="C20" i="4"/>
  <c r="C19" i="4"/>
  <c r="C18" i="4"/>
  <c r="AG16" i="2" l="1"/>
  <c r="AD11" i="2"/>
  <c r="AD10" i="2"/>
  <c r="AD9" i="2"/>
  <c r="AD8" i="2"/>
  <c r="AD7" i="2"/>
  <c r="AD6" i="2"/>
  <c r="D6" i="1" l="1"/>
  <c r="Z11" i="4"/>
  <c r="Z10" i="4"/>
  <c r="Z9" i="4"/>
  <c r="Z8" i="4"/>
  <c r="Z7" i="4"/>
  <c r="Z6" i="4"/>
  <c r="Z5" i="4"/>
  <c r="Z4" i="4"/>
  <c r="Z3" i="4"/>
  <c r="Z2" i="4"/>
  <c r="Z1" i="4"/>
  <c r="I10" i="4"/>
  <c r="J18" i="4"/>
  <c r="J36" i="4"/>
  <c r="K4" i="5"/>
  <c r="J6" i="4"/>
  <c r="W10" i="2"/>
  <c r="L5" i="2"/>
  <c r="L11" i="2"/>
  <c r="J3" i="4"/>
  <c r="L7" i="2"/>
  <c r="D36" i="4"/>
  <c r="D5" i="4"/>
  <c r="D12" i="4"/>
  <c r="E9" i="1"/>
  <c r="K36" i="4"/>
  <c r="J5" i="4"/>
  <c r="AK9" i="2"/>
  <c r="D12" i="2"/>
  <c r="D13" i="4"/>
  <c r="D19" i="4"/>
  <c r="AK10" i="2"/>
  <c r="E4" i="2"/>
  <c r="D11" i="4"/>
  <c r="K10" i="5"/>
  <c r="E8" i="2"/>
  <c r="D18" i="4"/>
  <c r="K12" i="5"/>
  <c r="L4" i="2"/>
  <c r="E2" i="2"/>
  <c r="J10" i="4"/>
  <c r="K8" i="5"/>
  <c r="I36" i="4"/>
  <c r="K5" i="5"/>
  <c r="J4" i="4"/>
  <c r="AK6" i="2"/>
  <c r="E9" i="2"/>
  <c r="J24" i="4"/>
  <c r="K3" i="5"/>
  <c r="L8" i="2"/>
  <c r="J19" i="4"/>
  <c r="K11" i="5"/>
  <c r="W9" i="2"/>
  <c r="L6" i="2"/>
  <c r="W11" i="2"/>
  <c r="J17" i="4"/>
  <c r="K2" i="5"/>
  <c r="W5" i="2"/>
  <c r="AK8" i="2"/>
  <c r="D4" i="4"/>
  <c r="E7" i="2"/>
  <c r="E25" i="4"/>
  <c r="E6" i="2"/>
  <c r="K6" i="5"/>
  <c r="E26" i="4"/>
  <c r="J25" i="4"/>
  <c r="D6" i="4"/>
  <c r="E5" i="2"/>
  <c r="AK12" i="2"/>
  <c r="K13" i="5"/>
  <c r="D20" i="4"/>
  <c r="K7" i="5"/>
  <c r="W7" i="2"/>
  <c r="W6" i="2"/>
  <c r="D3" i="4"/>
  <c r="J26" i="4"/>
  <c r="W8" i="2"/>
  <c r="W3" i="2"/>
  <c r="W4" i="2"/>
  <c r="J16" i="4"/>
  <c r="AK13" i="2"/>
  <c r="J27" i="4"/>
  <c r="L9" i="2"/>
  <c r="L12" i="2"/>
  <c r="E10" i="2"/>
  <c r="AK11" i="2"/>
  <c r="AK7" i="2"/>
  <c r="L10" i="2"/>
  <c r="K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<sst xmlns="http://schemas.openxmlformats.org/spreadsheetml/2006/main" count="522" uniqueCount="240">
  <si>
    <t>Name</t>
  </si>
  <si>
    <t>Department</t>
  </si>
  <si>
    <t>State</t>
  </si>
  <si>
    <t>Hours</t>
  </si>
  <si>
    <t>Abrams</t>
  </si>
  <si>
    <t>Sales</t>
  </si>
  <si>
    <t>WB</t>
  </si>
  <si>
    <t>Buckleitner</t>
  </si>
  <si>
    <t>MH</t>
  </si>
  <si>
    <t>Cohen</t>
  </si>
  <si>
    <t>Executive</t>
  </si>
  <si>
    <t>Colvin</t>
  </si>
  <si>
    <t>MP</t>
  </si>
  <si>
    <t>Total of Hrs</t>
  </si>
  <si>
    <t>Sum of total hrs without Function</t>
  </si>
  <si>
    <t>Sum of total hrs using function</t>
  </si>
  <si>
    <t>abs</t>
  </si>
  <si>
    <t>Value1</t>
  </si>
  <si>
    <t>Abs Value</t>
  </si>
  <si>
    <t>Formula</t>
  </si>
  <si>
    <t>value1</t>
  </si>
  <si>
    <t>value2</t>
  </si>
  <si>
    <t>Mod</t>
  </si>
  <si>
    <t>int</t>
  </si>
  <si>
    <t>sign</t>
  </si>
  <si>
    <t>mod</t>
  </si>
  <si>
    <t>rand</t>
  </si>
  <si>
    <t>randbetween</t>
  </si>
  <si>
    <t>mround</t>
  </si>
  <si>
    <t>power</t>
  </si>
  <si>
    <t>product</t>
  </si>
  <si>
    <t>Interger Value</t>
  </si>
  <si>
    <t>Random</t>
  </si>
  <si>
    <t>sumproduct</t>
  </si>
  <si>
    <t>Random  Between</t>
  </si>
  <si>
    <t>sum</t>
  </si>
  <si>
    <t>Product</t>
  </si>
  <si>
    <t>Sign</t>
  </si>
  <si>
    <t>Mround</t>
  </si>
  <si>
    <t>Value2</t>
  </si>
  <si>
    <t>Power</t>
  </si>
  <si>
    <t>Values</t>
  </si>
  <si>
    <t>Num of Digits</t>
  </si>
  <si>
    <t>Round</t>
  </si>
  <si>
    <t>RoundUp</t>
  </si>
  <si>
    <t>RoundDown</t>
  </si>
  <si>
    <t>SumProduct</t>
  </si>
  <si>
    <t>Emp Code</t>
  </si>
  <si>
    <t>Comm %</t>
  </si>
  <si>
    <t>Commission</t>
  </si>
  <si>
    <t>Relative Refrence</t>
  </si>
  <si>
    <t>Commission %</t>
  </si>
  <si>
    <t>EMP100006</t>
  </si>
  <si>
    <t>Amount</t>
  </si>
  <si>
    <t>Mix Refrence</t>
  </si>
  <si>
    <t>EMP100007</t>
  </si>
  <si>
    <t>Absolute Refrence</t>
  </si>
  <si>
    <t>1/2 Year Budget</t>
  </si>
  <si>
    <t>EMP100008</t>
  </si>
  <si>
    <t>Jan</t>
  </si>
  <si>
    <t>Feb</t>
  </si>
  <si>
    <t>Mar</t>
  </si>
  <si>
    <t>Apr</t>
  </si>
  <si>
    <t>May</t>
  </si>
  <si>
    <t>June</t>
  </si>
  <si>
    <t>EMP100009</t>
  </si>
  <si>
    <t>EMP100010</t>
  </si>
  <si>
    <t>EMP100011</t>
  </si>
  <si>
    <t>EMP100012</t>
  </si>
  <si>
    <t>EMP100013</t>
  </si>
  <si>
    <t>EMP100014</t>
  </si>
  <si>
    <t>Total Commission</t>
  </si>
  <si>
    <t>Total Expense</t>
  </si>
  <si>
    <t>Net Income</t>
  </si>
  <si>
    <t>Assumption Table</t>
  </si>
  <si>
    <t>Jan Start</t>
  </si>
  <si>
    <t>Rev % Increase</t>
  </si>
  <si>
    <t>Expense 1</t>
  </si>
  <si>
    <t>Expense 2</t>
  </si>
  <si>
    <t>Expense 3</t>
  </si>
  <si>
    <t>Expense 4</t>
  </si>
  <si>
    <t>Expense 5</t>
  </si>
  <si>
    <t>Expense 6</t>
  </si>
  <si>
    <t>=</t>
  </si>
  <si>
    <t>&gt;</t>
  </si>
  <si>
    <t>&gt;=</t>
  </si>
  <si>
    <t>&lt;</t>
  </si>
  <si>
    <t>&lt;=</t>
  </si>
  <si>
    <t>&lt;&gt;</t>
  </si>
  <si>
    <t>Refreshment Exp</t>
  </si>
  <si>
    <t>Count the records having Hours details</t>
  </si>
  <si>
    <t>Count the records having Refreshment Exp info</t>
  </si>
  <si>
    <t>Count the records missing the Refreshment Exp info</t>
  </si>
  <si>
    <t>Count the number of Employe's</t>
  </si>
  <si>
    <t>Coules</t>
  </si>
  <si>
    <t>Not Applicable</t>
  </si>
  <si>
    <t>Average of the Expenses done</t>
  </si>
  <si>
    <t>Dean</t>
  </si>
  <si>
    <t>IT</t>
  </si>
  <si>
    <t>Median of Refreshment Expenses</t>
  </si>
  <si>
    <t>DeshGJnde</t>
  </si>
  <si>
    <t>Finance</t>
  </si>
  <si>
    <t>UP</t>
  </si>
  <si>
    <t>Mode of Hours Single/Multiple</t>
  </si>
  <si>
    <t>DeTorres</t>
  </si>
  <si>
    <t>HR</t>
  </si>
  <si>
    <t>Rank of E9</t>
  </si>
  <si>
    <t>Dugan</t>
  </si>
  <si>
    <t>GJ</t>
  </si>
  <si>
    <t>Highest hours of working</t>
  </si>
  <si>
    <t>Fitts</t>
  </si>
  <si>
    <t>Lowest expenses paid</t>
  </si>
  <si>
    <t>Holt</t>
  </si>
  <si>
    <t>2nd highest hours of working</t>
  </si>
  <si>
    <t>Jorgensen</t>
  </si>
  <si>
    <t>3rd lowest refreshment expenses</t>
  </si>
  <si>
    <t>Kreanow</t>
  </si>
  <si>
    <t>Leung</t>
  </si>
  <si>
    <t>Liebowitz</t>
  </si>
  <si>
    <t>Lowenfeld</t>
  </si>
  <si>
    <t>Graphics</t>
  </si>
  <si>
    <t>HP</t>
  </si>
  <si>
    <t>Marciano</t>
  </si>
  <si>
    <t>Marone</t>
  </si>
  <si>
    <t>Marketing</t>
  </si>
  <si>
    <t>McGowan</t>
  </si>
  <si>
    <t>Meacham</t>
  </si>
  <si>
    <t>Minzner</t>
  </si>
  <si>
    <t>Novick</t>
  </si>
  <si>
    <t>GJllone</t>
  </si>
  <si>
    <t>Petsch</t>
  </si>
  <si>
    <t>Philips</t>
  </si>
  <si>
    <t>Rampulla</t>
  </si>
  <si>
    <t>Rehal</t>
  </si>
  <si>
    <t>Richardson</t>
  </si>
  <si>
    <t>Sipes</t>
  </si>
  <si>
    <t>Stryker</t>
  </si>
  <si>
    <t>Wilson</t>
  </si>
  <si>
    <t>Zarish</t>
  </si>
  <si>
    <t>Sales-Order-ID</t>
  </si>
  <si>
    <t>Sales Date</t>
  </si>
  <si>
    <t>Location</t>
  </si>
  <si>
    <t>Item</t>
  </si>
  <si>
    <t>Company Name</t>
  </si>
  <si>
    <t>Total Sales Amount</t>
  </si>
  <si>
    <t>If Text</t>
  </si>
  <si>
    <t>If Number</t>
  </si>
  <si>
    <t>And</t>
  </si>
  <si>
    <t>OR</t>
  </si>
  <si>
    <t>If-And</t>
  </si>
  <si>
    <t>If-Or</t>
  </si>
  <si>
    <t>And/OR</t>
  </si>
  <si>
    <t>Not Mumbai</t>
  </si>
  <si>
    <t>Nested If</t>
  </si>
  <si>
    <t>IFS</t>
  </si>
  <si>
    <t>D-L-6094</t>
  </si>
  <si>
    <t>Delhi</t>
  </si>
  <si>
    <t>Laptop</t>
  </si>
  <si>
    <t>Apple</t>
  </si>
  <si>
    <t>1. Write "Commission" If Sales Is More Than 200000 Otherwise "No Commission"</t>
  </si>
  <si>
    <t>M-T-7498</t>
  </si>
  <si>
    <t>Mumbai</t>
  </si>
  <si>
    <t>Tablet</t>
  </si>
  <si>
    <t>Samsung</t>
  </si>
  <si>
    <t xml:space="preserve">2. Provide 10% Commission If Sales Is More Than 200000 </t>
  </si>
  <si>
    <t>M-L-6885</t>
  </si>
  <si>
    <t xml:space="preserve">3. Provide Commission Of 10% If Company Name Is Apple And Item Is Latop </t>
  </si>
  <si>
    <t>D-T-1879</t>
  </si>
  <si>
    <t xml:space="preserve">4. Provide Commision Of 10% If Location Is Either Delhi Or Item Is Laptop  </t>
  </si>
  <si>
    <t>M-M-2615</t>
  </si>
  <si>
    <t>Mobile</t>
  </si>
  <si>
    <t>5. Provide Commssion Of 10% If Product Is Laptop Either Of The Company  Samsung Or Apple</t>
  </si>
  <si>
    <t>M-L-9627</t>
  </si>
  <si>
    <t xml:space="preserve">6. Provide Commission Of 5% If Location Is Not Mumbai </t>
  </si>
  <si>
    <t>D-M-8631</t>
  </si>
  <si>
    <t>7. Calculate commission on the basis of table given below</t>
  </si>
  <si>
    <t>M-L-5608</t>
  </si>
  <si>
    <t>8. Calculate commission % on the basis of table given below.</t>
  </si>
  <si>
    <t>B-L-4951</t>
  </si>
  <si>
    <t>Bangalore</t>
  </si>
  <si>
    <t>M-T-7800</t>
  </si>
  <si>
    <t>D-T-9017</t>
  </si>
  <si>
    <t>Start</t>
  </si>
  <si>
    <t>End</t>
  </si>
  <si>
    <t>Comm.Rate</t>
  </si>
  <si>
    <t>M-T-5773</t>
  </si>
  <si>
    <t>D-M-7776</t>
  </si>
  <si>
    <t>D-L-7931</t>
  </si>
  <si>
    <t>B-M-2408</t>
  </si>
  <si>
    <t>B-M-6386</t>
  </si>
  <si>
    <t>-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</si>
  <si>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</si>
  <si>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</si>
  <si>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</si>
  <si>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</si>
  <si>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</si>
  <si>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</si>
  <si>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</si>
  <si>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</si>
  <si>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</si>
  <si>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</si>
  <si>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</si>
  <si>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</si>
  <si>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</si>
  <si>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</si>
  <si>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Pune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</si>
  <si>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</si>
  <si>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</si>
  <si>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</si>
  <si>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</si>
  <si>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</si>
  <si>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</si>
  <si>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</si>
  <si>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</si>
  <si>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</si>
  <si>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</si>
  <si>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</si>
  <si>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</si>
  <si>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</si>
  <si>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</si>
  <si>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</si>
  <si>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</si>
  <si>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</si>
  <si>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</si>
  <si>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</si>
  <si>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</si>
  <si>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</si>
  <si>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</si>
  <si>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</si>
  <si>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</si>
  <si>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</si>
  <si>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</si>
  <si>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</si>
  <si>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</si>
  <si>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</si>
  <si>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</si>
  <si>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</si>
  <si>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</si>
  <si>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=SUM(D2:D5)</t>
  </si>
  <si>
    <t>=SUM(D2,D3,D4,D5)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</si>
</sst>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4" formatCode="&quot;$&quot;#,##0.00_);[Red]\(&quot;$&quot;#,##0.00\)"/>
    <numFmt numFmtId="165" formatCode="&quot;₹&quot;\ 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14999847407452621"/>
      <name val="Congenial"/>
    </font>
    <font>
      <b/>
      <sz val="12"/>
      <color theme="0"/>
      <name val="Century Gothic"/>
      <family val="2"/>
    </font>
    <font>
      <sz val="14"/>
      <color theme="0"/>
      <name val="Congenial SemiBold"/>
    </font>
    <font>
      <b/>
      <sz val="12"/>
      <color rgb="FF993366"/>
      <name val="Calibri"/>
      <family val="2"/>
      <scheme val="minor"/>
    </font>
    <font>
      <sz val="11"/>
      <color theme="1"/>
      <name val="Bahnschrift"/>
      <family val="2"/>
    </font>
    <font>
      <b/>
      <sz val="14"/>
      <color theme="0"/>
      <name val="Bahnschrift"/>
      <family val="2"/>
    </font>
    <font>
      <b/>
      <sz val="18"/>
      <color theme="0"/>
      <name val="Bahnschrift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-0.249977111117893"/>
        <bgColor theme="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9999"/>
        <bgColor theme="5"/>
      </patternFill>
    </fill>
    <fill>
      <patternFill patternType="solid">
        <fgColor rgb="FF1EA9BC"/>
        <bgColor theme="5"/>
      </patternFill>
    </fill>
    <fill>
      <patternFill patternType="solid">
        <fgColor rgb="FF993366"/>
        <bgColor indexed="64"/>
      </patternFill>
    </fill>
    <fill>
      <patternFill patternType="solid">
        <fgColor theme="7"/>
        <bgColor theme="7"/>
      </patternFill>
    </fill>
  </fills>
  <borders count="22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3" fillId="4" borderId="2"/>
    <xf numFmtId="0" fontId="1" fillId="0" borderId="2"/>
    <xf numFmtId="9" fontId="1" fillId="0" borderId="0" applyFont="0" applyFill="0" applyBorder="0" applyAlignment="0" applyProtection="0"/>
    <xf numFmtId="0" fontId="9" fillId="5" borderId="2">
      <alignment horizontal="center"/>
    </xf>
    <xf numFmtId="0" fontId="11" fillId="8" borderId="12">
      <alignment horizontal="center"/>
    </xf>
  </cellStyleXfs>
  <cellXfs count="6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2" fillId="3" borderId="1" xfId="0" applyFont="1" applyFill="1" applyBorder="1"/>
    <xf numFmtId="0" fontId="4" fillId="5" borderId="2" xfId="1" applyFont="1" applyFill="1"/>
    <xf numFmtId="0" fontId="1" fillId="0" borderId="2" xfId="2"/>
    <xf numFmtId="9" fontId="1" fillId="0" borderId="2" xfId="2" applyNumberFormat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7" xfId="0" applyBorder="1"/>
    <xf numFmtId="0" fontId="0" fillId="0" borderId="6" xfId="0" applyBorder="1"/>
    <xf numFmtId="9" fontId="0" fillId="0" borderId="0" xfId="0" applyNumberFormat="1"/>
    <xf numFmtId="0" fontId="9" fillId="5" borderId="2" xfId="4">
      <alignment horizontal="center"/>
    </xf>
    <xf numFmtId="0" fontId="9" fillId="5" borderId="8" xfId="4" applyBorder="1">
      <alignment horizontal="center"/>
    </xf>
    <xf numFmtId="9" fontId="0" fillId="0" borderId="2" xfId="0" applyNumberFormat="1" applyBorder="1"/>
    <xf numFmtId="0" fontId="0" fillId="0" borderId="10" xfId="0" applyBorder="1"/>
    <xf numFmtId="9" fontId="9" fillId="5" borderId="2" xfId="4" applyNumberFormat="1">
      <alignment horizontal="center"/>
    </xf>
    <xf numFmtId="0" fontId="9" fillId="5" borderId="0" xfId="4" applyBorder="1">
      <alignment horizontal="center"/>
    </xf>
    <xf numFmtId="1" fontId="0" fillId="0" borderId="2" xfId="0" applyNumberFormat="1" applyBorder="1"/>
    <xf numFmtId="164" fontId="0" fillId="6" borderId="2" xfId="0" applyNumberFormat="1" applyFill="1" applyBorder="1"/>
    <xf numFmtId="0" fontId="0" fillId="0" borderId="11" xfId="0" applyBorder="1"/>
    <xf numFmtId="164" fontId="0" fillId="0" borderId="2" xfId="0" applyNumberFormat="1" applyBorder="1"/>
    <xf numFmtId="164" fontId="0" fillId="0" borderId="0" xfId="0" applyNumberFormat="1"/>
    <xf numFmtId="10" fontId="0" fillId="0" borderId="2" xfId="3" applyNumberFormat="1" applyFont="1" applyBorder="1"/>
    <xf numFmtId="0" fontId="12" fillId="2" borderId="2" xfId="0" applyFont="1" applyFill="1" applyBorder="1"/>
    <xf numFmtId="0" fontId="12" fillId="0" borderId="2" xfId="0" applyFont="1" applyBorder="1"/>
    <xf numFmtId="0" fontId="13" fillId="9" borderId="11" xfId="0" applyFont="1" applyFill="1" applyBorder="1"/>
    <xf numFmtId="0" fontId="14" fillId="10" borderId="13" xfId="0" applyFont="1" applyFill="1" applyBorder="1"/>
    <xf numFmtId="0" fontId="14" fillId="7" borderId="13" xfId="0" applyFont="1" applyFill="1" applyBorder="1"/>
    <xf numFmtId="0" fontId="10" fillId="11" borderId="2" xfId="4" applyFont="1" applyFill="1">
      <alignment horizontal="center"/>
    </xf>
    <xf numFmtId="0" fontId="0" fillId="0" borderId="2" xfId="0" applyBorder="1" applyAlignment="1">
      <alignment horizontal="left"/>
    </xf>
    <xf numFmtId="15" fontId="0" fillId="0" borderId="2" xfId="0" applyNumberForma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5" fillId="0" borderId="14" xfId="0" applyFont="1" applyBorder="1"/>
    <xf numFmtId="0" fontId="0" fillId="0" borderId="15" xfId="0" applyBorder="1"/>
    <xf numFmtId="0" fontId="0" fillId="0" borderId="16" xfId="0" applyBorder="1"/>
    <xf numFmtId="0" fontId="15" fillId="0" borderId="17" xfId="0" applyFont="1" applyBorder="1"/>
    <xf numFmtId="0" fontId="0" fillId="0" borderId="18" xfId="0" applyBorder="1"/>
    <xf numFmtId="0" fontId="7" fillId="0" borderId="0" xfId="0" applyFont="1"/>
    <xf numFmtId="0" fontId="1" fillId="0" borderId="10" xfId="2" applyBorder="1"/>
    <xf numFmtId="0" fontId="1" fillId="0" borderId="3" xfId="2" applyBorder="1"/>
    <xf numFmtId="0" fontId="1" fillId="0" borderId="6" xfId="2" applyBorder="1"/>
    <xf numFmtId="6" fontId="0" fillId="0" borderId="2" xfId="0" applyNumberFormat="1" applyBorder="1" applyAlignment="1">
      <alignment horizontal="right"/>
    </xf>
    <xf numFmtId="6" fontId="0" fillId="0" borderId="0" xfId="0" applyNumberFormat="1"/>
    <xf numFmtId="0" fontId="0" fillId="0" borderId="10" xfId="0" applyBorder="1" applyAlignment="1">
      <alignment horizontal="left"/>
    </xf>
    <xf numFmtId="6" fontId="0" fillId="0" borderId="19" xfId="0" applyNumberFormat="1" applyBorder="1" applyAlignment="1">
      <alignment horizontal="right"/>
    </xf>
    <xf numFmtId="0" fontId="10" fillId="11" borderId="3" xfId="4" applyFont="1" applyFill="1" applyBorder="1">
      <alignment horizontal="center"/>
    </xf>
    <xf numFmtId="0" fontId="0" fillId="0" borderId="6" xfId="0" applyBorder="1" applyAlignment="1">
      <alignment horizontal="left"/>
    </xf>
    <xf numFmtId="14" fontId="0" fillId="0" borderId="0" xfId="0" applyNumberFormat="1"/>
    <xf numFmtId="0" fontId="0" fillId="0" borderId="20" xfId="0" applyBorder="1"/>
    <xf numFmtId="0" fontId="16" fillId="2" borderId="21" xfId="0" applyFont="1" applyFill="1" applyBorder="1"/>
    <xf numFmtId="0" fontId="16" fillId="0" borderId="21" xfId="0" applyFont="1" applyBorder="1"/>
    <xf numFmtId="0" fontId="18" fillId="12" borderId="21" xfId="0" applyFont="1" applyFill="1" applyBorder="1" applyAlignment="1">
      <alignment horizontal="center" vertical="center"/>
    </xf>
    <xf numFmtId="0" fontId="17" fillId="12" borderId="21" xfId="0" applyFont="1" applyFill="1" applyBorder="1" applyAlignment="1">
      <alignment horizontal="center" vertical="center"/>
    </xf>
    <xf numFmtId="4" fontId="0" fillId="0" borderId="2" xfId="0" applyNumberFormat="1" applyBorder="1"/>
    <xf numFmtId="0" fontId="0" fillId="0" borderId="6" xfId="0" quotePrefix="1" applyBorder="1"/>
    <xf numFmtId="0" fontId="0" fillId="0" borderId="20" xfId="0" applyFill="1" applyBorder="1"/>
    <xf numFmtId="1" fontId="14" fillId="7" borderId="13" xfId="0" applyNumberFormat="1" applyFont="1" applyFill="1" applyBorder="1"/>
    <xf numFmtId="0" fontId="12" fillId="0" borderId="4" xfId="0" applyFont="1" applyBorder="1"/>
    <xf numFmtId="165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9" fillId="5" borderId="2" xfId="4" applyAlignment="1">
      <alignment horizontal="center"/>
    </xf>
    <xf numFmtId="0" fontId="9" fillId="5" borderId="9" xfId="4" applyBorder="1" applyAlignment="1">
      <alignment horizontal="center"/>
    </xf>
  </cellXfs>
  <cellStyles count="6">
    <cellStyle name="contain 2" xfId="5" xr:uid="{CC42BB7C-66E2-47FF-9248-6ABE2DCA6701}"/>
    <cellStyle name="DataMba" xfId="2" xr:uid="{CC2515A5-70ED-4E2E-A405-905FDFCDB7C2}"/>
    <cellStyle name="HeadMba" xfId="1" xr:uid="{B8D58393-FA0C-4603-B054-A7149BE4C739}"/>
    <cellStyle name="Normal" xfId="0" builtinId="0"/>
    <cellStyle name="Percent" xfId="3" builtinId="5"/>
    <cellStyle name="Workshop" xfId="4" xr:uid="{3EDCE0DE-6E44-491F-A899-6C477AB691B6}"/>
  </cellStyles>
  <dxfs count="0"/>
  <tableStyles count="0" defaultTableStyle="TableStyleMedium2" defaultPivotStyle="PivotStyleLight16"/>
  <colors>
    <mruColors>
      <color rgb="FF1EA9B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1-Assig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1-A1-Simple Formatting"/>
      <sheetName val="M1-A2-Formating using styles"/>
      <sheetName val="M1-A3-Formating using FM"/>
      <sheetName val="M1-A4-Custom Format"/>
    </sheetNames>
    <sheetDataSet>
      <sheetData sheetId="0"/>
      <sheetData sheetId="1"/>
      <sheetData sheetId="2">
        <row r="1">
          <cell r="A1" t="str">
            <v>Emp Code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BD87-071D-4E92-9462-D92077E64415}">
  <dimension ref="A1:E12"/>
  <sheetViews>
    <sheetView zoomScale="130" zoomScaleNormal="130" workbookViewId="0">
      <selection activeCell="E8" sqref="E8"/>
    </sheetView>
  </sheetViews>
  <sheetFormatPr defaultRowHeight="14.4"/>
  <cols>
    <col min="1" max="4" width="15" customWidth="1"/>
    <col min="5" max="5" width="18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s="1" t="s">
        <v>4</v>
      </c>
      <c r="B2" s="1" t="s">
        <v>5</v>
      </c>
      <c r="C2" s="1" t="s">
        <v>6</v>
      </c>
      <c r="D2" s="1">
        <v>37</v>
      </c>
    </row>
    <row r="3" spans="1:5">
      <c r="A3" s="2" t="s">
        <v>7</v>
      </c>
      <c r="B3" s="2" t="s">
        <v>5</v>
      </c>
      <c r="C3" s="2" t="s">
        <v>8</v>
      </c>
      <c r="D3" s="2">
        <v>36</v>
      </c>
    </row>
    <row r="4" spans="1:5">
      <c r="A4" s="1" t="s">
        <v>9</v>
      </c>
      <c r="B4" s="1" t="s">
        <v>10</v>
      </c>
      <c r="C4" s="1" t="s">
        <v>6</v>
      </c>
      <c r="D4" s="1">
        <v>36</v>
      </c>
    </row>
    <row r="5" spans="1:5">
      <c r="A5" s="2" t="s">
        <v>11</v>
      </c>
      <c r="B5" s="2" t="s">
        <v>10</v>
      </c>
      <c r="C5" s="2" t="s">
        <v>12</v>
      </c>
      <c r="D5" s="2">
        <v>41</v>
      </c>
    </row>
    <row r="6" spans="1:5">
      <c r="C6" t="s">
        <v>13</v>
      </c>
      <c r="D6">
        <f>SUM(D2:D5)</f>
        <v>150</v>
      </c>
    </row>
    <row r="7" spans="1:5" ht="15" thickBot="1"/>
    <row r="8" spans="1:5" ht="15" customHeight="1" thickBot="1">
      <c r="C8" s="63" t="s">
        <v>14</v>
      </c>
      <c r="D8" s="10">
        <f>E8</f>
        <v>0</v>
      </c>
      <c r="E8" s="11"/>
    </row>
    <row r="9" spans="1:5" ht="15" thickBot="1">
      <c r="C9" s="64"/>
      <c r="D9" s="9">
        <f>D2+D3+D4+D5</f>
        <v>150</v>
      </c>
      <c r="E9" s="11" t="str">
        <f t="shared" ref="E9" ca="1" si="0">IFERROR(_xlfn.FORMULATEXT(D9),"")</f>
        <v>=D2+D3+D4+D5</v>
      </c>
    </row>
    <row r="10" spans="1:5" ht="15" thickBot="1"/>
    <row r="11" spans="1:5" ht="14.4" customHeight="1" thickBot="1">
      <c r="C11" s="61" t="s">
        <v>15</v>
      </c>
      <c r="D11" s="9">
        <f>SUM(D2:D5)</f>
        <v>150</v>
      </c>
      <c r="E11" s="56" t="s">
        <v>238</v>
      </c>
    </row>
    <row r="12" spans="1:5" ht="15" thickBot="1">
      <c r="C12" s="62"/>
      <c r="D12" s="9">
        <v>150</v>
      </c>
      <c r="E12" s="56" t="s">
        <v>239</v>
      </c>
    </row>
  </sheetData>
  <mergeCells count="2">
    <mergeCell ref="C11:C12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EE35-229B-4051-B722-054D368BEA0E}">
  <dimension ref="B1:Z37"/>
  <sheetViews>
    <sheetView zoomScale="120" zoomScaleNormal="120" workbookViewId="0">
      <selection activeCell="D38" sqref="D38"/>
    </sheetView>
  </sheetViews>
  <sheetFormatPr defaultRowHeight="14.4"/>
  <cols>
    <col min="2" max="4" width="20.88671875" customWidth="1"/>
    <col min="5" max="5" width="16.44140625" bestFit="1" customWidth="1"/>
    <col min="7" max="7" width="20.44140625" bestFit="1" customWidth="1"/>
    <col min="8" max="8" width="15.33203125" bestFit="1" customWidth="1"/>
    <col min="9" max="9" width="28.33203125" customWidth="1"/>
    <col min="10" max="10" width="25.33203125" bestFit="1" customWidth="1"/>
    <col min="11" max="11" width="22.6640625" bestFit="1" customWidth="1"/>
  </cols>
  <sheetData>
    <row r="1" spans="2:26">
      <c r="Y1" t="s">
        <v>16</v>
      </c>
      <c r="Z1" t="str">
        <f>UPPER(Y1)&amp;"()"</f>
        <v>ABS()</v>
      </c>
    </row>
    <row r="2" spans="2:26" ht="18.600000000000001" thickBot="1">
      <c r="B2" s="4" t="s">
        <v>17</v>
      </c>
      <c r="C2" s="4" t="s">
        <v>18</v>
      </c>
      <c r="D2" t="s">
        <v>19</v>
      </c>
      <c r="G2" s="4" t="s">
        <v>20</v>
      </c>
      <c r="H2" s="4" t="s">
        <v>21</v>
      </c>
      <c r="I2" s="4" t="s">
        <v>22</v>
      </c>
      <c r="Y2" t="s">
        <v>23</v>
      </c>
      <c r="Z2" t="str">
        <f t="shared" ref="Z2:Z11" si="0">UPPER(Y2)&amp;"()"</f>
        <v>INT()</v>
      </c>
    </row>
    <row r="3" spans="2:26" ht="15" thickBot="1">
      <c r="B3" s="5">
        <v>2</v>
      </c>
      <c r="C3" s="40">
        <f>ABS(B3)</f>
        <v>2</v>
      </c>
      <c r="D3" s="11" t="str">
        <f ca="1">_xlfn.FORMULATEXT(C3)</f>
        <v>=ABS(B3)</v>
      </c>
      <c r="G3" s="5">
        <v>3</v>
      </c>
      <c r="H3" s="5">
        <v>2</v>
      </c>
      <c r="I3" s="5">
        <f>MOD(G3,H3)</f>
        <v>1</v>
      </c>
      <c r="J3" s="11" t="str">
        <f t="shared" ref="J3:J5" ca="1" si="1">_xlfn.FORMULATEXT(I3)</f>
        <v>=MOD(G3,H3)</v>
      </c>
      <c r="Y3" t="s">
        <v>24</v>
      </c>
      <c r="Z3" t="str">
        <f t="shared" si="0"/>
        <v>SIGN()</v>
      </c>
    </row>
    <row r="4" spans="2:26" ht="15" thickBot="1">
      <c r="B4" s="5">
        <v>-4</v>
      </c>
      <c r="C4" s="40">
        <f t="shared" ref="C4:C6" si="2">ABS(B4)</f>
        <v>4</v>
      </c>
      <c r="D4" s="11" t="str">
        <f ca="1">_xlfn.FORMULATEXT(C6)</f>
        <v>=ABS(B6)</v>
      </c>
      <c r="G4" s="5">
        <v>-3</v>
      </c>
      <c r="H4" s="5">
        <v>2</v>
      </c>
      <c r="I4" s="5">
        <f t="shared" ref="I4:I6" si="3">MOD(G4,H4)</f>
        <v>1</v>
      </c>
      <c r="J4" s="11" t="str">
        <f ca="1">_xlfn.FORMULATEXT(I4)</f>
        <v>=MOD(G4,H4)</v>
      </c>
      <c r="Y4" t="s">
        <v>25</v>
      </c>
      <c r="Z4" t="str">
        <f t="shared" si="0"/>
        <v>MOD()</v>
      </c>
    </row>
    <row r="5" spans="2:26" ht="15" thickBot="1">
      <c r="B5" s="2">
        <v>2.5</v>
      </c>
      <c r="C5" s="40">
        <f t="shared" si="2"/>
        <v>2.5</v>
      </c>
      <c r="D5" s="11" t="str">
        <f t="shared" ref="D5" ca="1" si="4">_xlfn.FORMULATEXT(C5)</f>
        <v>=ABS(B5)</v>
      </c>
      <c r="G5" s="5">
        <v>3</v>
      </c>
      <c r="H5" s="5">
        <v>-2</v>
      </c>
      <c r="I5" s="5">
        <f t="shared" si="3"/>
        <v>-1</v>
      </c>
      <c r="J5" s="11" t="str">
        <f t="shared" ca="1" si="1"/>
        <v>=MOD(G5,H5)</v>
      </c>
      <c r="Y5" t="s">
        <v>26</v>
      </c>
      <c r="Z5" t="str">
        <f t="shared" si="0"/>
        <v>RAND()</v>
      </c>
    </row>
    <row r="6" spans="2:26" ht="15" thickBot="1">
      <c r="B6" s="2">
        <v>-4.5</v>
      </c>
      <c r="C6" s="40">
        <f t="shared" si="2"/>
        <v>4.5</v>
      </c>
      <c r="D6" s="11" t="e">
        <f ca="1">_xlfn.FORMULATEXT(#REF!)</f>
        <v>#REF!</v>
      </c>
      <c r="G6" s="5">
        <v>-3</v>
      </c>
      <c r="H6" s="5">
        <v>-2</v>
      </c>
      <c r="I6" s="5">
        <f t="shared" si="3"/>
        <v>-1</v>
      </c>
      <c r="J6" s="11" t="str">
        <f ca="1">_xlfn.FORMULATEXT(I6)</f>
        <v>=MOD(G6,H6)</v>
      </c>
      <c r="Y6" t="s">
        <v>27</v>
      </c>
      <c r="Z6" t="str">
        <f t="shared" si="0"/>
        <v>RANDBETWEEN()</v>
      </c>
    </row>
    <row r="7" spans="2:26">
      <c r="Y7" t="s">
        <v>28</v>
      </c>
      <c r="Z7" t="str">
        <f t="shared" si="0"/>
        <v>MROUND()</v>
      </c>
    </row>
    <row r="8" spans="2:26">
      <c r="Y8" t="s">
        <v>29</v>
      </c>
      <c r="Z8" t="str">
        <f t="shared" si="0"/>
        <v>POWER()</v>
      </c>
    </row>
    <row r="9" spans="2:26" ht="15" thickBot="1">
      <c r="Y9" t="s">
        <v>30</v>
      </c>
      <c r="Z9" t="str">
        <f t="shared" si="0"/>
        <v>PRODUCT()</v>
      </c>
    </row>
    <row r="10" spans="2:26" ht="18.600000000000001" thickBot="1">
      <c r="B10" s="4" t="s">
        <v>17</v>
      </c>
      <c r="C10" s="4" t="s">
        <v>31</v>
      </c>
      <c r="G10" s="4" t="s">
        <v>32</v>
      </c>
      <c r="H10" s="6">
        <f ca="1">RAND()</f>
        <v>0.98203607545743776</v>
      </c>
      <c r="I10" s="6">
        <f ca="1">RAND()</f>
        <v>0.5255089278832259</v>
      </c>
      <c r="J10" s="11" t="str">
        <f ca="1">_xlfn.FORMULATEXT(H10)</f>
        <v>=RAND()</v>
      </c>
      <c r="Y10" t="s">
        <v>33</v>
      </c>
      <c r="Z10" t="str">
        <f t="shared" si="0"/>
        <v>SUMPRODUCT()</v>
      </c>
    </row>
    <row r="11" spans="2:26" ht="18.600000000000001" thickBot="1">
      <c r="B11" s="5">
        <v>9.8000000000000007</v>
      </c>
      <c r="C11" s="5">
        <f>INT(B11)</f>
        <v>9</v>
      </c>
      <c r="D11" s="11" t="str">
        <f ca="1">_xlfn.FORMULATEXT(C11)</f>
        <v>=INT(B11)</v>
      </c>
      <c r="G11" s="4" t="s">
        <v>34</v>
      </c>
      <c r="H11" s="5">
        <f ca="1">RANDBETWEEN(1,40)</f>
        <v>10</v>
      </c>
      <c r="I11" s="5"/>
      <c r="J11" s="11"/>
      <c r="Y11" t="s">
        <v>35</v>
      </c>
      <c r="Z11" t="str">
        <f t="shared" si="0"/>
        <v>SUM()</v>
      </c>
    </row>
    <row r="12" spans="2:26" ht="15" thickBot="1">
      <c r="B12" s="5">
        <v>-8.9</v>
      </c>
      <c r="C12" s="5">
        <f t="shared" ref="C12:C13" si="5">INT(B12)</f>
        <v>-9</v>
      </c>
      <c r="D12" s="11" t="str">
        <f t="shared" ref="D12" ca="1" si="6">_xlfn.FORMULATEXT(C12)</f>
        <v>=INT(B12)</v>
      </c>
    </row>
    <row r="13" spans="2:26" ht="15" thickBot="1">
      <c r="B13" s="5">
        <v>10.5</v>
      </c>
      <c r="C13" s="5">
        <f t="shared" si="5"/>
        <v>10</v>
      </c>
      <c r="D13" s="11" t="str">
        <f ca="1">_xlfn.FORMULATEXT(C13)</f>
        <v>=INT(B13)</v>
      </c>
    </row>
    <row r="15" spans="2:26" ht="18.600000000000001" thickBot="1">
      <c r="G15" s="4" t="s">
        <v>20</v>
      </c>
      <c r="H15" s="4" t="s">
        <v>21</v>
      </c>
      <c r="I15" s="4" t="s">
        <v>36</v>
      </c>
    </row>
    <row r="16" spans="2:26" ht="15" thickBot="1">
      <c r="G16" s="5">
        <v>5</v>
      </c>
      <c r="H16" s="5">
        <v>2</v>
      </c>
      <c r="I16" s="5">
        <f>PRODUCT(G16*H16)</f>
        <v>10</v>
      </c>
      <c r="J16" s="11" t="str">
        <f t="shared" ref="J16:J19" ca="1" si="7">_xlfn.FORMULATEXT(I16)</f>
        <v>=PRODUCT(G16*H16)</v>
      </c>
    </row>
    <row r="17" spans="2:11" ht="18.600000000000001" thickBot="1">
      <c r="B17" s="4" t="s">
        <v>17</v>
      </c>
      <c r="C17" s="4" t="s">
        <v>37</v>
      </c>
      <c r="G17" s="5">
        <v>-5</v>
      </c>
      <c r="H17" s="5">
        <v>2</v>
      </c>
      <c r="I17" s="5">
        <f t="shared" ref="I17:I19" si="8">PRODUCT(G17*H17)</f>
        <v>-10</v>
      </c>
      <c r="J17" s="11" t="str">
        <f t="shared" ca="1" si="7"/>
        <v>=PRODUCT(G17*H17)</v>
      </c>
    </row>
    <row r="18" spans="2:11" ht="15" thickBot="1">
      <c r="B18" s="5">
        <v>8.9</v>
      </c>
      <c r="C18" s="5">
        <f>SIGN(B18)</f>
        <v>1</v>
      </c>
      <c r="D18" s="11" t="str">
        <f t="shared" ref="D18:D20" ca="1" si="9">_xlfn.FORMULATEXT(C18)</f>
        <v>=SIGN(B18)</v>
      </c>
      <c r="G18" s="5">
        <v>5</v>
      </c>
      <c r="H18" s="5">
        <v>-2</v>
      </c>
      <c r="I18" s="5">
        <f t="shared" si="8"/>
        <v>-10</v>
      </c>
      <c r="J18" s="11" t="str">
        <f t="shared" ca="1" si="7"/>
        <v>=PRODUCT(G18*H18)</v>
      </c>
    </row>
    <row r="19" spans="2:11" ht="15" thickBot="1">
      <c r="B19" s="5">
        <v>-8.9</v>
      </c>
      <c r="C19" s="5">
        <f t="shared" ref="C19:C20" si="10">SIGN(B19)</f>
        <v>-1</v>
      </c>
      <c r="D19" s="11" t="str">
        <f t="shared" ca="1" si="9"/>
        <v>=SIGN(B19)</v>
      </c>
      <c r="G19" s="5">
        <v>-5</v>
      </c>
      <c r="H19" s="5">
        <v>-2</v>
      </c>
      <c r="I19" s="5">
        <f t="shared" si="8"/>
        <v>10</v>
      </c>
      <c r="J19" s="11" t="str">
        <f t="shared" ca="1" si="7"/>
        <v>=PRODUCT(G19*H19)</v>
      </c>
    </row>
    <row r="20" spans="2:11" ht="18.600000000000001" thickBot="1">
      <c r="B20" s="5">
        <v>0</v>
      </c>
      <c r="C20" s="5">
        <f t="shared" si="10"/>
        <v>0</v>
      </c>
      <c r="D20" s="11" t="str">
        <f t="shared" ca="1" si="9"/>
        <v>=SIGN(B20)</v>
      </c>
      <c r="G20" s="7"/>
      <c r="H20" s="7"/>
      <c r="I20" s="7"/>
    </row>
    <row r="21" spans="2:11" ht="18">
      <c r="G21" s="7"/>
      <c r="H21" s="7"/>
      <c r="I21" s="7"/>
    </row>
    <row r="22" spans="2:11" ht="18">
      <c r="G22" s="8"/>
      <c r="H22" s="7"/>
      <c r="I22" s="7"/>
    </row>
    <row r="23" spans="2:11" ht="18.600000000000001" thickBot="1">
      <c r="G23" s="4" t="s">
        <v>20</v>
      </c>
      <c r="H23" s="4" t="s">
        <v>21</v>
      </c>
      <c r="I23" s="4" t="s">
        <v>38</v>
      </c>
    </row>
    <row r="24" spans="2:11" ht="18.600000000000001" thickBot="1">
      <c r="B24" s="4" t="s">
        <v>17</v>
      </c>
      <c r="C24" s="4" t="s">
        <v>39</v>
      </c>
      <c r="D24" s="4" t="s">
        <v>40</v>
      </c>
      <c r="G24" s="5">
        <v>456744</v>
      </c>
      <c r="H24" s="5">
        <v>1000</v>
      </c>
      <c r="I24" s="5">
        <f>MROUND(G24,H24)</f>
        <v>457000</v>
      </c>
      <c r="J24" s="11" t="str">
        <f t="shared" ref="J24:J27" ca="1" si="11">_xlfn.FORMULATEXT(I24)</f>
        <v>=MROUND(G24,H24)</v>
      </c>
    </row>
    <row r="25" spans="2:11" ht="15" thickBot="1">
      <c r="B25" s="5">
        <v>3</v>
      </c>
      <c r="C25" s="5">
        <v>2</v>
      </c>
      <c r="D25" s="5">
        <f>POWER(B25,C25)</f>
        <v>9</v>
      </c>
      <c r="E25" s="11" t="str">
        <f t="shared" ref="E25:E26" ca="1" si="12">_xlfn.FORMULATEXT(D25)</f>
        <v>=POWER(B25,C25)</v>
      </c>
      <c r="G25" s="5">
        <v>-10</v>
      </c>
      <c r="H25" s="5">
        <v>-3</v>
      </c>
      <c r="I25" s="5">
        <f t="shared" ref="I25:I27" si="13">MROUND(G25,H25)</f>
        <v>-9</v>
      </c>
      <c r="J25" s="11" t="str">
        <f t="shared" ca="1" si="11"/>
        <v>=MROUND(G25,H25)</v>
      </c>
    </row>
    <row r="26" spans="2:11" ht="15" thickBot="1">
      <c r="B26" s="5">
        <v>2</v>
      </c>
      <c r="C26" s="5">
        <v>3</v>
      </c>
      <c r="D26" s="5">
        <f>B26^C26</f>
        <v>8</v>
      </c>
      <c r="E26" s="11" t="str">
        <f t="shared" ca="1" si="12"/>
        <v>=B26^C26</v>
      </c>
      <c r="G26" s="5">
        <v>1.3</v>
      </c>
      <c r="H26" s="5">
        <v>0.2</v>
      </c>
      <c r="I26" s="5">
        <f t="shared" si="13"/>
        <v>1.4000000000000001</v>
      </c>
      <c r="J26" s="11" t="str">
        <f t="shared" ca="1" si="11"/>
        <v>=MROUND(G26,H26)</v>
      </c>
    </row>
    <row r="27" spans="2:11" ht="15" thickBot="1">
      <c r="G27" s="5">
        <v>5</v>
      </c>
      <c r="H27" s="5">
        <v>-2</v>
      </c>
      <c r="I27" s="5" t="e">
        <f t="shared" si="13"/>
        <v>#NUM!</v>
      </c>
      <c r="J27" s="11" t="str">
        <f t="shared" ca="1" si="11"/>
        <v>=MROUND(G27,H27)</v>
      </c>
    </row>
    <row r="30" spans="2:11" ht="18">
      <c r="B30" s="4" t="s">
        <v>20</v>
      </c>
      <c r="C30" s="4" t="s">
        <v>21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</row>
    <row r="31" spans="2:11">
      <c r="B31" s="5">
        <v>10</v>
      </c>
      <c r="C31" s="5">
        <v>2</v>
      </c>
      <c r="D31">
        <f>B31*C31</f>
        <v>20</v>
      </c>
      <c r="G31" s="5">
        <v>2345.6734700000002</v>
      </c>
      <c r="H31" s="5">
        <v>2</v>
      </c>
      <c r="I31" s="5">
        <f>ROUND(G31,H31)</f>
        <v>2345.67</v>
      </c>
      <c r="J31" s="5">
        <f>ROUNDUP(G31,H31)</f>
        <v>2345.6800000000003</v>
      </c>
      <c r="K31" s="5">
        <f>ROUNDDOWN(G31,H31)</f>
        <v>2345.67</v>
      </c>
    </row>
    <row r="32" spans="2:11">
      <c r="B32" s="5">
        <v>10</v>
      </c>
      <c r="C32" s="5">
        <v>3</v>
      </c>
      <c r="D32">
        <f t="shared" ref="D32:D34" si="14">B32*C32</f>
        <v>30</v>
      </c>
      <c r="G32" s="5">
        <v>2345.6734700000002</v>
      </c>
      <c r="H32" s="5">
        <v>4</v>
      </c>
      <c r="I32" s="5">
        <f>ROUND(G32,H32)</f>
        <v>2345.6734999999999</v>
      </c>
      <c r="J32" s="5">
        <f t="shared" ref="J32" si="15">ROUNDUP(G32,H32)</f>
        <v>2345.6735000000003</v>
      </c>
      <c r="K32" s="5">
        <f t="shared" ref="K32" si="16">ROUNDDOWN(G32,H32)</f>
        <v>2345.6734000000001</v>
      </c>
    </row>
    <row r="33" spans="2:11">
      <c r="B33" s="5">
        <v>10</v>
      </c>
      <c r="C33" s="5">
        <v>4</v>
      </c>
      <c r="D33">
        <f t="shared" si="14"/>
        <v>40</v>
      </c>
      <c r="G33" s="5">
        <v>2345.6734700000002</v>
      </c>
      <c r="H33" s="5">
        <v>0</v>
      </c>
      <c r="I33" s="5">
        <f>ROUND(G33,H33)</f>
        <v>2346</v>
      </c>
      <c r="J33" s="5">
        <f>ROUNDUP(G33,H33)</f>
        <v>2346</v>
      </c>
      <c r="K33" s="5">
        <f>ROUNDDOWN(G33,H33)</f>
        <v>2345</v>
      </c>
    </row>
    <row r="34" spans="2:11">
      <c r="B34" s="5">
        <v>10</v>
      </c>
      <c r="C34" s="5">
        <v>2</v>
      </c>
      <c r="D34">
        <f t="shared" si="14"/>
        <v>20</v>
      </c>
      <c r="G34" s="5">
        <v>2345.6734700000002</v>
      </c>
      <c r="H34" s="5">
        <v>-1</v>
      </c>
      <c r="I34" s="5">
        <f>ROUND(G34,H34)</f>
        <v>2350</v>
      </c>
      <c r="J34" s="5">
        <f>ROUNDUP(G34,H34)</f>
        <v>2350</v>
      </c>
      <c r="K34" s="5">
        <f>ROUNDDOWN(G34,H34)</f>
        <v>2340</v>
      </c>
    </row>
    <row r="35" spans="2:11" ht="15" thickBot="1">
      <c r="G35" s="5">
        <v>2345.6734700000002</v>
      </c>
      <c r="H35" s="5">
        <v>-3</v>
      </c>
      <c r="I35" s="41">
        <f>ROUND(G35,H35)</f>
        <v>2000</v>
      </c>
      <c r="J35" s="5">
        <f>ROUNDUP(G35,H35)</f>
        <v>3000</v>
      </c>
      <c r="K35" s="5">
        <f>ROUNDDOWN(G35,H35)</f>
        <v>2000</v>
      </c>
    </row>
    <row r="36" spans="2:11" ht="18.600000000000001" thickBot="1">
      <c r="B36" s="4" t="s">
        <v>46</v>
      </c>
      <c r="C36">
        <f>SUMPRODUCT(B31:B34,C31:C34)</f>
        <v>110</v>
      </c>
      <c r="D36" s="11" t="str">
        <f t="shared" ref="D36" ca="1" si="17">_xlfn.FORMULATEXT(C36)</f>
        <v>=SUMPRODUCT(B31:B34,C31:C34)</v>
      </c>
      <c r="I36" s="42" t="str">
        <f ca="1">_xlfn.FORMULATEXT(I31)</f>
        <v>=ROUND(G31,H31)</v>
      </c>
      <c r="J36" s="42" t="str">
        <f t="shared" ref="J36:K36" ca="1" si="18">_xlfn.FORMULATEXT(J31)</f>
        <v>=ROUNDUP(G31,H31)</v>
      </c>
      <c r="K36" s="42" t="str">
        <f t="shared" ca="1" si="18"/>
        <v>=ROUNDDOWN(G31,H31)</v>
      </c>
    </row>
    <row r="37" spans="2:11">
      <c r="C37">
        <f>SUM(D31:D34)</f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269-C8E3-43BC-9BD9-1BE496C32405}">
  <dimension ref="A1:AK29"/>
  <sheetViews>
    <sheetView tabSelected="1" topLeftCell="Y4" zoomScale="130" zoomScaleNormal="130" workbookViewId="0">
      <selection activeCell="AE9" sqref="AE9"/>
    </sheetView>
  </sheetViews>
  <sheetFormatPr defaultRowHeight="14.4"/>
  <cols>
    <col min="1" max="1" width="15.33203125" customWidth="1"/>
    <col min="2" max="2" width="11.5546875" customWidth="1"/>
    <col min="3" max="3" width="12.33203125" bestFit="1" customWidth="1"/>
    <col min="4" max="4" width="14.5546875" customWidth="1"/>
    <col min="5" max="5" width="17.109375" customWidth="1"/>
    <col min="6" max="7" width="9.33203125" customWidth="1"/>
    <col min="9" max="9" width="10.6640625" bestFit="1" customWidth="1"/>
    <col min="10" max="10" width="12.33203125" bestFit="1" customWidth="1"/>
    <col min="11" max="11" width="14.5546875" bestFit="1" customWidth="1"/>
    <col min="12" max="12" width="18.33203125" bestFit="1" customWidth="1"/>
    <col min="13" max="13" width="9.88671875" customWidth="1"/>
    <col min="14" max="14" width="10.33203125" bestFit="1" customWidth="1"/>
    <col min="15" max="16" width="9.88671875" customWidth="1"/>
    <col min="17" max="17" width="10.6640625" bestFit="1" customWidth="1"/>
    <col min="18" max="18" width="9.88671875" customWidth="1"/>
    <col min="19" max="19" width="13.44140625" bestFit="1" customWidth="1"/>
    <col min="20" max="20" width="12.6640625" bestFit="1" customWidth="1"/>
    <col min="21" max="21" width="13.44140625" bestFit="1" customWidth="1"/>
    <col min="22" max="22" width="12.88671875" bestFit="1" customWidth="1"/>
    <col min="23" max="23" width="13.33203125" bestFit="1" customWidth="1"/>
    <col min="24" max="24" width="9.88671875" customWidth="1"/>
    <col min="25" max="25" width="13.109375" customWidth="1"/>
    <col min="26" max="28" width="9.88671875" customWidth="1"/>
    <col min="30" max="30" width="14.33203125" bestFit="1" customWidth="1"/>
    <col min="31" max="36" width="10.88671875" bestFit="1" customWidth="1"/>
    <col min="37" max="37" width="18.109375" bestFit="1" customWidth="1"/>
  </cols>
  <sheetData>
    <row r="1" spans="1:37" ht="16.2" thickBot="1">
      <c r="A1" s="13" t="s">
        <v>47</v>
      </c>
      <c r="B1" s="13" t="s">
        <v>5</v>
      </c>
      <c r="C1" s="13" t="s">
        <v>48</v>
      </c>
      <c r="D1" s="13" t="s">
        <v>49</v>
      </c>
      <c r="E1" s="14" t="s">
        <v>50</v>
      </c>
      <c r="K1" s="13" t="s">
        <v>51</v>
      </c>
      <c r="L1" s="12">
        <v>0.05</v>
      </c>
      <c r="M1" s="12"/>
      <c r="N1" s="12"/>
      <c r="O1" s="12"/>
      <c r="P1" s="12"/>
      <c r="S1" s="13" t="s">
        <v>49</v>
      </c>
      <c r="W1" s="12"/>
      <c r="X1" s="12"/>
      <c r="Y1" s="12"/>
      <c r="Z1" s="12"/>
      <c r="AA1" s="12"/>
      <c r="AB1" s="12"/>
    </row>
    <row r="2" spans="1:37" ht="16.2" thickBot="1">
      <c r="A2" s="2" t="s">
        <v>52</v>
      </c>
      <c r="B2" s="2">
        <v>55000</v>
      </c>
      <c r="C2" s="15">
        <v>0.06</v>
      </c>
      <c r="D2" s="16">
        <f>B2*C2</f>
        <v>3300</v>
      </c>
      <c r="E2" s="11" t="str">
        <f ca="1">IFERROR(_xlfn.FORMULATEXT(D2),"")</f>
        <v>=B2*C2</v>
      </c>
      <c r="Q2" s="13" t="s">
        <v>47</v>
      </c>
      <c r="R2" s="13" t="s">
        <v>53</v>
      </c>
      <c r="S2" s="17">
        <v>0.05</v>
      </c>
      <c r="T2" s="17">
        <v>0.1</v>
      </c>
      <c r="U2" s="17">
        <v>0.12</v>
      </c>
      <c r="V2" s="17">
        <v>0.15</v>
      </c>
      <c r="W2" s="17" t="s">
        <v>54</v>
      </c>
    </row>
    <row r="3" spans="1:37" ht="16.2" thickBot="1">
      <c r="A3" s="2" t="s">
        <v>55</v>
      </c>
      <c r="B3" s="2">
        <v>9350</v>
      </c>
      <c r="C3" s="15">
        <v>0.05</v>
      </c>
      <c r="D3" s="16">
        <f t="shared" ref="D3:D10" si="0">B3*C3</f>
        <v>467.5</v>
      </c>
      <c r="E3" s="11" t="str">
        <f ca="1">IFERROR(_xlfn.FORMULATEXT(D3),"")</f>
        <v>=B3*C3</v>
      </c>
      <c r="I3" s="13" t="s">
        <v>47</v>
      </c>
      <c r="J3" s="13" t="s">
        <v>5</v>
      </c>
      <c r="K3" s="13" t="s">
        <v>49</v>
      </c>
      <c r="L3" s="18" t="s">
        <v>56</v>
      </c>
      <c r="Q3" s="2" t="s">
        <v>52</v>
      </c>
      <c r="R3" s="2">
        <v>55000</v>
      </c>
      <c r="S3" s="2">
        <f>$R3*S$2</f>
        <v>2750</v>
      </c>
      <c r="T3" s="2">
        <f t="shared" ref="T3:V11" si="1">$R3*T$2</f>
        <v>5500</v>
      </c>
      <c r="U3" s="2">
        <f t="shared" si="1"/>
        <v>6600</v>
      </c>
      <c r="V3" s="2">
        <f t="shared" si="1"/>
        <v>8250</v>
      </c>
      <c r="W3" s="11" t="str">
        <f ca="1">IFERROR(_xlfn.FORMULATEXT(S3),"")</f>
        <v>=$R3*S$2</v>
      </c>
      <c r="AD3" s="65" t="s">
        <v>57</v>
      </c>
      <c r="AE3" s="65"/>
      <c r="AF3" s="65"/>
      <c r="AG3" s="65"/>
      <c r="AH3" s="65"/>
      <c r="AI3" s="65"/>
      <c r="AJ3" s="65"/>
    </row>
    <row r="4" spans="1:37" ht="16.2" thickBot="1">
      <c r="A4" s="2" t="s">
        <v>58</v>
      </c>
      <c r="B4" s="2">
        <v>11275</v>
      </c>
      <c r="C4" s="15">
        <v>0.05</v>
      </c>
      <c r="D4" s="16">
        <f t="shared" si="0"/>
        <v>563.75</v>
      </c>
      <c r="E4" s="11" t="str">
        <f t="shared" ref="E4:E11" ca="1" si="2">IFERROR(_xlfn.FORMULATEXT(D4),"")</f>
        <v>=B4*C4</v>
      </c>
      <c r="I4" s="2" t="s">
        <v>52</v>
      </c>
      <c r="J4" s="19">
        <v>55000</v>
      </c>
      <c r="K4" s="2">
        <f>J4*$L$1</f>
        <v>2750</v>
      </c>
      <c r="L4" s="11" t="str">
        <f ca="1">IFERROR(_xlfn.FORMULATEXT(K4),"")</f>
        <v>=J4*$L$1</v>
      </c>
      <c r="Q4" s="2" t="s">
        <v>55</v>
      </c>
      <c r="R4" s="2">
        <v>9350</v>
      </c>
      <c r="S4" s="2">
        <f t="shared" ref="S4:S11" si="3">$R4*S$2</f>
        <v>467.5</v>
      </c>
      <c r="T4" s="2">
        <f t="shared" si="1"/>
        <v>935</v>
      </c>
      <c r="U4" s="2">
        <f t="shared" si="1"/>
        <v>1122</v>
      </c>
      <c r="V4" s="2">
        <f t="shared" si="1"/>
        <v>1402.5</v>
      </c>
      <c r="W4" s="11" t="str">
        <f t="shared" ref="W4:W12" ca="1" si="4">IFERROR(_xlfn.FORMULATEXT(S4),"")</f>
        <v>=$R4*S$2</v>
      </c>
      <c r="Y4" t="str">
        <f>'Cell Referencing'!A1</f>
        <v>Emp Code</v>
      </c>
      <c r="AD4" s="2"/>
      <c r="AE4" s="13" t="s">
        <v>59</v>
      </c>
      <c r="AF4" s="13" t="s">
        <v>60</v>
      </c>
      <c r="AG4" s="13" t="s">
        <v>61</v>
      </c>
      <c r="AH4" s="13" t="s">
        <v>62</v>
      </c>
      <c r="AI4" s="13" t="s">
        <v>63</v>
      </c>
      <c r="AJ4" s="13" t="s">
        <v>64</v>
      </c>
    </row>
    <row r="5" spans="1:37" ht="15" thickBot="1">
      <c r="A5" s="2" t="s">
        <v>65</v>
      </c>
      <c r="B5" s="2">
        <v>8250</v>
      </c>
      <c r="C5" s="15">
        <v>0.05</v>
      </c>
      <c r="D5" s="16">
        <f t="shared" si="0"/>
        <v>412.5</v>
      </c>
      <c r="E5" s="11" t="str">
        <f t="shared" ca="1" si="2"/>
        <v>=B5*C5</v>
      </c>
      <c r="I5" s="2" t="s">
        <v>55</v>
      </c>
      <c r="J5" s="2">
        <v>9350</v>
      </c>
      <c r="K5" s="2">
        <f t="shared" ref="K5:K12" si="5">J5*$L$1</f>
        <v>467.5</v>
      </c>
      <c r="L5" s="11" t="str">
        <f t="shared" ref="L5:L12" ca="1" si="6">IFERROR(_xlfn.FORMULATEXT(K5),"")</f>
        <v>=J5*$L$1</v>
      </c>
      <c r="Q5" s="2" t="s">
        <v>58</v>
      </c>
      <c r="R5" s="2">
        <v>11275</v>
      </c>
      <c r="S5" s="2">
        <f t="shared" si="3"/>
        <v>563.75</v>
      </c>
      <c r="T5" s="2">
        <f t="shared" si="1"/>
        <v>1127.5</v>
      </c>
      <c r="U5" s="2">
        <f t="shared" si="1"/>
        <v>1353</v>
      </c>
      <c r="V5" s="2">
        <f t="shared" si="1"/>
        <v>1691.25</v>
      </c>
      <c r="W5" s="11" t="str">
        <f t="shared" ca="1" si="4"/>
        <v>=$R5*S$2</v>
      </c>
      <c r="AD5" s="19" t="s">
        <v>5</v>
      </c>
      <c r="AE5" s="20">
        <f>AE16</f>
        <v>55000</v>
      </c>
      <c r="AF5" s="20">
        <f>AE5+(AE5*$AE$17)</f>
        <v>57612.5</v>
      </c>
      <c r="AG5" s="20" t="e" cm="1">
        <f t="array" ref="AG5">AF5+(AA5AF5*$AE$17)</f>
        <v>#NAME?</v>
      </c>
      <c r="AH5" s="20" t="e">
        <f t="shared" ref="AG5:AJ5" si="7">AG5+(AG5*$AE$17)</f>
        <v>#NAME?</v>
      </c>
      <c r="AI5" s="20" t="e">
        <f t="shared" si="7"/>
        <v>#NAME?</v>
      </c>
      <c r="AJ5" s="20" t="e">
        <f t="shared" si="7"/>
        <v>#NAME?</v>
      </c>
      <c r="AK5" s="11"/>
    </row>
    <row r="6" spans="1:37" ht="15" thickBot="1">
      <c r="A6" s="2" t="s">
        <v>66</v>
      </c>
      <c r="B6" s="2">
        <v>6875</v>
      </c>
      <c r="C6" s="15">
        <v>0.05</v>
      </c>
      <c r="D6" s="16">
        <f t="shared" si="0"/>
        <v>343.75</v>
      </c>
      <c r="E6" s="11" t="str">
        <f t="shared" ca="1" si="2"/>
        <v>=B6*C6</v>
      </c>
      <c r="I6" s="2" t="s">
        <v>58</v>
      </c>
      <c r="J6" s="2">
        <v>11275</v>
      </c>
      <c r="K6" s="2">
        <f t="shared" si="5"/>
        <v>563.75</v>
      </c>
      <c r="L6" s="11" t="str">
        <f t="shared" ca="1" si="6"/>
        <v>=J6*$L$1</v>
      </c>
      <c r="Q6" s="2" t="s">
        <v>65</v>
      </c>
      <c r="R6" s="2">
        <v>8250</v>
      </c>
      <c r="S6" s="2">
        <f t="shared" si="3"/>
        <v>412.5</v>
      </c>
      <c r="T6" s="2">
        <f t="shared" si="1"/>
        <v>825</v>
      </c>
      <c r="U6" s="2">
        <f t="shared" si="1"/>
        <v>990</v>
      </c>
      <c r="V6" s="2">
        <f t="shared" si="1"/>
        <v>1237.5</v>
      </c>
      <c r="W6" s="11" t="str">
        <f t="shared" ca="1" si="4"/>
        <v>=$R6*S$2</v>
      </c>
      <c r="AD6" s="2" t="str">
        <f>AD18</f>
        <v>Expense 1</v>
      </c>
      <c r="AE6" s="20">
        <f>$AE$5*$AE18</f>
        <v>9350</v>
      </c>
      <c r="AF6" s="20">
        <f t="shared" ref="AF6:AF11" si="8">AE6+(AE6*$AE$17)</f>
        <v>9794.125</v>
      </c>
      <c r="AG6" s="20"/>
      <c r="AH6" s="20"/>
      <c r="AI6" s="20"/>
      <c r="AJ6" s="20"/>
      <c r="AK6" s="11" t="str">
        <f ca="1">IFERROR(_xlfn.FORMULATEXT(AF6),"")</f>
        <v>=AE6+(AE6*$AE$17)</v>
      </c>
    </row>
    <row r="7" spans="1:37" ht="15" thickBot="1">
      <c r="A7" s="2" t="s">
        <v>67</v>
      </c>
      <c r="B7" s="2">
        <v>3300</v>
      </c>
      <c r="C7" s="15">
        <v>0.05</v>
      </c>
      <c r="D7" s="16">
        <f t="shared" si="0"/>
        <v>165</v>
      </c>
      <c r="E7" s="11" t="str">
        <f t="shared" ca="1" si="2"/>
        <v>=B7*C7</v>
      </c>
      <c r="I7" s="2" t="s">
        <v>65</v>
      </c>
      <c r="J7" s="2">
        <v>8250</v>
      </c>
      <c r="K7" s="2">
        <f t="shared" si="5"/>
        <v>412.5</v>
      </c>
      <c r="L7" s="11" t="str">
        <f t="shared" ca="1" si="6"/>
        <v>=J7*$L$1</v>
      </c>
      <c r="Q7" s="2" t="s">
        <v>66</v>
      </c>
      <c r="R7" s="2">
        <v>6875</v>
      </c>
      <c r="S7" s="2">
        <f t="shared" si="3"/>
        <v>343.75</v>
      </c>
      <c r="T7" s="2">
        <f t="shared" si="1"/>
        <v>687.5</v>
      </c>
      <c r="U7" s="2">
        <f t="shared" si="1"/>
        <v>825</v>
      </c>
      <c r="V7" s="2">
        <f t="shared" si="1"/>
        <v>1031.25</v>
      </c>
      <c r="W7" s="11" t="str">
        <f t="shared" ca="1" si="4"/>
        <v>=$R7*S$2</v>
      </c>
      <c r="Y7" t="str">
        <f>'Basic Stat'!A1</f>
        <v>Name</v>
      </c>
      <c r="Z7" t="str">
        <f>'Basic Stat'!B1</f>
        <v>Department</v>
      </c>
      <c r="AA7" t="str">
        <f>'Basic Stat'!C1</f>
        <v>State</v>
      </c>
      <c r="AD7" s="2" t="str">
        <f t="shared" ref="AD7:AD11" si="9">AD19</f>
        <v>Expense 2</v>
      </c>
      <c r="AE7" s="20">
        <f t="shared" ref="AE7:AE11" si="10">$AE$5*$AE19</f>
        <v>11275</v>
      </c>
      <c r="AF7" s="20">
        <f t="shared" si="8"/>
        <v>11810.5625</v>
      </c>
      <c r="AG7" s="20"/>
      <c r="AH7" s="20"/>
      <c r="AI7" s="20"/>
      <c r="AJ7" s="20"/>
      <c r="AK7" s="11" t="str">
        <f t="shared" ref="AK7:AK13" ca="1" si="11">IFERROR(_xlfn.FORMULATEXT(AF7),"")</f>
        <v>=AE7+(AE7*$AE$17)</v>
      </c>
    </row>
    <row r="8" spans="1:37" ht="15" thickBot="1">
      <c r="A8" s="2" t="s">
        <v>68</v>
      </c>
      <c r="B8" s="2">
        <v>1375</v>
      </c>
      <c r="C8" s="15">
        <v>0.05</v>
      </c>
      <c r="D8" s="16">
        <f t="shared" si="0"/>
        <v>68.75</v>
      </c>
      <c r="E8" s="11" t="str">
        <f t="shared" ca="1" si="2"/>
        <v>=B8*C8</v>
      </c>
      <c r="I8" s="2" t="s">
        <v>66</v>
      </c>
      <c r="J8" s="2">
        <v>6875</v>
      </c>
      <c r="K8" s="2">
        <f t="shared" si="5"/>
        <v>343.75</v>
      </c>
      <c r="L8" s="11" t="str">
        <f t="shared" ca="1" si="6"/>
        <v>=J8*$L$1</v>
      </c>
      <c r="N8" s="49"/>
      <c r="Q8" s="2" t="s">
        <v>67</v>
      </c>
      <c r="R8" s="2">
        <v>3300</v>
      </c>
      <c r="S8" s="2">
        <f t="shared" si="3"/>
        <v>165</v>
      </c>
      <c r="T8" s="2">
        <f t="shared" si="1"/>
        <v>330</v>
      </c>
      <c r="U8" s="2">
        <f t="shared" si="1"/>
        <v>396</v>
      </c>
      <c r="V8" s="2">
        <f t="shared" si="1"/>
        <v>495</v>
      </c>
      <c r="W8" s="11" t="str">
        <f t="shared" ca="1" si="4"/>
        <v>=$R8*S$2</v>
      </c>
      <c r="Y8" t="str">
        <f>'Basic Stat'!A2</f>
        <v>Leung</v>
      </c>
      <c r="Z8" t="str">
        <f>'Basic Stat'!B2</f>
        <v>Sales</v>
      </c>
      <c r="AA8" t="str">
        <f>'Basic Stat'!C2</f>
        <v>MH</v>
      </c>
      <c r="AD8" s="2" t="str">
        <f t="shared" si="9"/>
        <v>Expense 3</v>
      </c>
      <c r="AE8" s="20">
        <f t="shared" si="10"/>
        <v>8250</v>
      </c>
      <c r="AF8" s="20">
        <f t="shared" si="8"/>
        <v>8641.875</v>
      </c>
      <c r="AG8" s="20"/>
      <c r="AH8" s="20"/>
      <c r="AI8" s="20"/>
      <c r="AJ8" s="20"/>
      <c r="AK8" s="11" t="str">
        <f t="shared" ca="1" si="11"/>
        <v>=AE8+(AE8*$AE$17)</v>
      </c>
    </row>
    <row r="9" spans="1:37" ht="15" thickBot="1">
      <c r="A9" s="2" t="s">
        <v>69</v>
      </c>
      <c r="B9" s="2">
        <v>40425</v>
      </c>
      <c r="C9" s="15">
        <v>0.05</v>
      </c>
      <c r="D9" s="16">
        <f t="shared" si="0"/>
        <v>2021.25</v>
      </c>
      <c r="E9" s="11" t="str">
        <f t="shared" ca="1" si="2"/>
        <v>=B9*C9</v>
      </c>
      <c r="I9" s="2" t="s">
        <v>67</v>
      </c>
      <c r="J9" s="2">
        <v>3300</v>
      </c>
      <c r="K9" s="2">
        <f t="shared" si="5"/>
        <v>165</v>
      </c>
      <c r="L9" s="11" t="str">
        <f t="shared" ca="1" si="6"/>
        <v>=J9*$L$1</v>
      </c>
      <c r="N9" s="49"/>
      <c r="Q9" s="2" t="s">
        <v>68</v>
      </c>
      <c r="R9" s="2">
        <v>1375</v>
      </c>
      <c r="S9" s="2">
        <f t="shared" si="3"/>
        <v>68.75</v>
      </c>
      <c r="T9" s="2">
        <f t="shared" si="1"/>
        <v>137.5</v>
      </c>
      <c r="U9" s="2">
        <f t="shared" si="1"/>
        <v>165</v>
      </c>
      <c r="V9" s="2">
        <f t="shared" si="1"/>
        <v>206.25</v>
      </c>
      <c r="W9" s="11" t="str">
        <f t="shared" ca="1" si="4"/>
        <v>=$R9*S$2</v>
      </c>
      <c r="Y9" t="str">
        <f>'Basic Stat'!A3</f>
        <v>Novick</v>
      </c>
      <c r="Z9" t="str">
        <f>'Basic Stat'!B3</f>
        <v>Marketing</v>
      </c>
      <c r="AA9" t="str">
        <f>'Basic Stat'!C3</f>
        <v>MH</v>
      </c>
      <c r="AD9" s="2" t="str">
        <f t="shared" si="9"/>
        <v>Expense 4</v>
      </c>
      <c r="AE9" s="20">
        <f>$AE21</f>
        <v>0.125</v>
      </c>
      <c r="AF9" s="20">
        <f t="shared" si="8"/>
        <v>0.13093750000000001</v>
      </c>
      <c r="AG9" s="20"/>
      <c r="AH9" s="20"/>
      <c r="AI9" s="20"/>
      <c r="AJ9" s="20"/>
      <c r="AK9" s="11" t="str">
        <f t="shared" ca="1" si="11"/>
        <v>=AE9+(AE9*$AE$17)</v>
      </c>
    </row>
    <row r="10" spans="1:37" ht="15" thickBot="1">
      <c r="A10" s="2" t="s">
        <v>70</v>
      </c>
      <c r="B10" s="2">
        <v>14575</v>
      </c>
      <c r="C10" s="15">
        <v>0.05</v>
      </c>
      <c r="D10" s="16">
        <f t="shared" si="0"/>
        <v>728.75</v>
      </c>
      <c r="E10" s="11" t="str">
        <f t="shared" ca="1" si="2"/>
        <v>=B10*C10</v>
      </c>
      <c r="I10" s="2" t="s">
        <v>68</v>
      </c>
      <c r="J10" s="2">
        <v>1375</v>
      </c>
      <c r="K10" s="2">
        <f t="shared" si="5"/>
        <v>68.75</v>
      </c>
      <c r="L10" s="11" t="str">
        <f t="shared" ca="1" si="6"/>
        <v>=J10*$L$1</v>
      </c>
      <c r="Q10" s="2" t="s">
        <v>69</v>
      </c>
      <c r="R10" s="2">
        <v>40425</v>
      </c>
      <c r="S10" s="2">
        <f t="shared" si="3"/>
        <v>2021.25</v>
      </c>
      <c r="T10" s="2">
        <f t="shared" si="1"/>
        <v>4042.5</v>
      </c>
      <c r="U10" s="2">
        <f t="shared" si="1"/>
        <v>4851</v>
      </c>
      <c r="V10" s="2">
        <f t="shared" si="1"/>
        <v>6063.75</v>
      </c>
      <c r="W10" s="11" t="str">
        <f t="shared" ca="1" si="4"/>
        <v>=$R10*S$2</v>
      </c>
      <c r="Y10" t="str">
        <f>'Basic Stat'!A4</f>
        <v>Buckleitner</v>
      </c>
      <c r="Z10" t="str">
        <f>'Basic Stat'!B4</f>
        <v>Sales</v>
      </c>
      <c r="AA10" t="str">
        <f>'Basic Stat'!C4</f>
        <v>MH</v>
      </c>
      <c r="AD10" s="2" t="str">
        <f t="shared" si="9"/>
        <v>Expense 5</v>
      </c>
      <c r="AE10" s="20">
        <f t="shared" si="10"/>
        <v>3300</v>
      </c>
      <c r="AF10" s="20">
        <f t="shared" si="8"/>
        <v>3456.75</v>
      </c>
      <c r="AG10" s="20"/>
      <c r="AH10" s="20"/>
      <c r="AI10" s="20"/>
      <c r="AJ10" s="20"/>
      <c r="AK10" s="11" t="str">
        <f t="shared" ca="1" si="11"/>
        <v>=AE10+(AE10*$AE$17)</v>
      </c>
    </row>
    <row r="11" spans="1:37" ht="16.2" thickBot="1">
      <c r="A11" s="66" t="s">
        <v>71</v>
      </c>
      <c r="B11" s="66"/>
      <c r="C11" s="66"/>
      <c r="D11" s="16">
        <f>SUM(D2:D10)</f>
        <v>8071.25</v>
      </c>
      <c r="E11" s="57" t="str">
        <f t="shared" ca="1" si="2"/>
        <v>=SUM(D2:D10)</v>
      </c>
      <c r="I11" s="2" t="s">
        <v>69</v>
      </c>
      <c r="J11" s="2">
        <v>40425</v>
      </c>
      <c r="K11" s="2">
        <f t="shared" si="5"/>
        <v>2021.25</v>
      </c>
      <c r="L11" s="11" t="str">
        <f t="shared" ca="1" si="6"/>
        <v>=J11*$L$1</v>
      </c>
      <c r="Q11" s="2" t="s">
        <v>70</v>
      </c>
      <c r="R11" s="2">
        <v>14575</v>
      </c>
      <c r="S11" s="2">
        <f t="shared" si="3"/>
        <v>728.75</v>
      </c>
      <c r="T11" s="2">
        <f t="shared" si="1"/>
        <v>1457.5</v>
      </c>
      <c r="U11" s="2">
        <f t="shared" si="1"/>
        <v>1749</v>
      </c>
      <c r="V11" s="2">
        <f t="shared" si="1"/>
        <v>2186.25</v>
      </c>
      <c r="W11" s="11" t="str">
        <f t="shared" ca="1" si="4"/>
        <v>=$R11*S$2</v>
      </c>
      <c r="AD11" s="2" t="str">
        <f t="shared" si="9"/>
        <v>Expense 6</v>
      </c>
      <c r="AE11" s="20">
        <f t="shared" si="10"/>
        <v>1375</v>
      </c>
      <c r="AF11" s="20">
        <f t="shared" si="8"/>
        <v>1440.3125</v>
      </c>
      <c r="AG11" s="20"/>
      <c r="AH11" s="20"/>
      <c r="AI11" s="20"/>
      <c r="AJ11" s="20"/>
      <c r="AK11" s="11" t="str">
        <f t="shared" ca="1" si="11"/>
        <v>=AE11+(AE11*$AE$17)</v>
      </c>
    </row>
    <row r="12" spans="1:37" ht="16.2" thickBot="1">
      <c r="D12" s="11" t="str">
        <f ca="1">IFERROR(_xlfn.FORMULATEXT(D11),"")</f>
        <v>=SUM(D2:D10)</v>
      </c>
      <c r="I12" s="2" t="s">
        <v>70</v>
      </c>
      <c r="J12" s="2">
        <v>14575</v>
      </c>
      <c r="K12" s="2">
        <f t="shared" si="5"/>
        <v>728.75</v>
      </c>
      <c r="L12" s="11" t="str">
        <f t="shared" ca="1" si="6"/>
        <v>=J12*$L$1</v>
      </c>
      <c r="Q12" s="66" t="s">
        <v>71</v>
      </c>
      <c r="R12" s="66"/>
      <c r="S12" s="21">
        <f>SUM(S3:S11)</f>
        <v>7521.25</v>
      </c>
      <c r="T12" s="2">
        <f>SUM(T3:T11)</f>
        <v>15042.5</v>
      </c>
      <c r="U12" s="21">
        <f>SUM(U3:U11)</f>
        <v>18051</v>
      </c>
      <c r="V12" s="21">
        <f>SUM(V3:V11)</f>
        <v>22563.75</v>
      </c>
      <c r="W12" s="50" t="str">
        <f t="shared" ca="1" si="4"/>
        <v>=SUM(S3:S11)</v>
      </c>
      <c r="AD12" s="2" t="s">
        <v>72</v>
      </c>
      <c r="AE12" s="20"/>
      <c r="AF12" s="20"/>
      <c r="AG12" s="20"/>
      <c r="AH12" s="20"/>
      <c r="AI12" s="20"/>
      <c r="AJ12" s="20"/>
      <c r="AK12" s="11" t="str">
        <f t="shared" ca="1" si="11"/>
        <v/>
      </c>
    </row>
    <row r="13" spans="1:37" ht="16.2" thickBot="1">
      <c r="I13" s="66" t="s">
        <v>71</v>
      </c>
      <c r="J13" s="66"/>
      <c r="K13" s="2">
        <f t="shared" ref="K13" si="12">J13*$L$1</f>
        <v>0</v>
      </c>
      <c r="S13" s="11"/>
      <c r="T13" s="11"/>
      <c r="U13" s="11"/>
      <c r="V13" s="11"/>
      <c r="AD13" s="2" t="s">
        <v>73</v>
      </c>
      <c r="AE13" s="20"/>
      <c r="AF13" s="20"/>
      <c r="AG13" s="20"/>
      <c r="AH13" s="20"/>
      <c r="AI13" s="20"/>
      <c r="AJ13" s="20"/>
      <c r="AK13" s="11" t="str">
        <f t="shared" ca="1" si="11"/>
        <v/>
      </c>
    </row>
    <row r="14" spans="1:37" ht="15" thickBot="1">
      <c r="K14" s="11">
        <f>SUM(K4:K13)</f>
        <v>7521.25</v>
      </c>
    </row>
    <row r="15" spans="1:37" ht="15.6">
      <c r="AD15" s="65" t="s">
        <v>74</v>
      </c>
      <c r="AE15" s="65"/>
    </row>
    <row r="16" spans="1:37">
      <c r="L16">
        <f>J4*$L$1</f>
        <v>2750</v>
      </c>
      <c r="AD16" s="2" t="s">
        <v>75</v>
      </c>
      <c r="AE16" s="22">
        <v>55000</v>
      </c>
      <c r="AG16" s="23">
        <f>AE16</f>
        <v>55000</v>
      </c>
    </row>
    <row r="17" spans="17:31">
      <c r="AD17" s="2" t="s">
        <v>76</v>
      </c>
      <c r="AE17" s="24">
        <v>4.7500000000000001E-2</v>
      </c>
    </row>
    <row r="18" spans="17:31">
      <c r="AD18" s="2" t="s">
        <v>77</v>
      </c>
      <c r="AE18" s="24">
        <v>0.17</v>
      </c>
    </row>
    <row r="19" spans="17:31">
      <c r="AD19" s="2" t="s">
        <v>78</v>
      </c>
      <c r="AE19" s="24">
        <v>0.20499999999999999</v>
      </c>
    </row>
    <row r="20" spans="17:31">
      <c r="AD20" s="2" t="s">
        <v>79</v>
      </c>
      <c r="AE20" s="24">
        <v>0.15</v>
      </c>
    </row>
    <row r="21" spans="17:31">
      <c r="AD21" s="2" t="s">
        <v>80</v>
      </c>
      <c r="AE21" s="24">
        <v>0.125</v>
      </c>
    </row>
    <row r="22" spans="17:31">
      <c r="AD22" s="2" t="s">
        <v>81</v>
      </c>
      <c r="AE22" s="24">
        <v>0.06</v>
      </c>
    </row>
    <row r="23" spans="17:31">
      <c r="AD23" s="2" t="s">
        <v>82</v>
      </c>
      <c r="AE23" s="24">
        <v>2.5000000000000001E-2</v>
      </c>
    </row>
    <row r="27" spans="17:31">
      <c r="Q27" t="str">
        <f>'[1]M1-A2-Formating using styles'!$A$1</f>
        <v>Emp Code</v>
      </c>
    </row>
    <row r="28" spans="17:31">
      <c r="Q28" t="str">
        <f>'[1]M1-A2-Formating using styles'!$A$1</f>
        <v>Emp Code</v>
      </c>
    </row>
    <row r="29" spans="17:31">
      <c r="Q29" t="str">
        <f>'[1]M1-A2-Formating using styles'!$A$1</f>
        <v>Emp Code</v>
      </c>
    </row>
  </sheetData>
  <mergeCells count="5">
    <mergeCell ref="AD3:AJ3"/>
    <mergeCell ref="A11:C11"/>
    <mergeCell ref="Q12:R12"/>
    <mergeCell ref="I13:J13"/>
    <mergeCell ref="AD15:AE15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FC7A-1427-407F-8BDD-8F3107AA3681}">
  <dimension ref="A1:H12"/>
  <sheetViews>
    <sheetView zoomScale="130" zoomScaleNormal="130" workbookViewId="0">
      <selection activeCell="I11" sqref="I11"/>
    </sheetView>
  </sheetViews>
  <sheetFormatPr defaultRowHeight="14.4"/>
  <cols>
    <col min="1" max="8" width="15.5546875" customWidth="1"/>
  </cols>
  <sheetData>
    <row r="1" spans="1:8" ht="22.2">
      <c r="A1" s="54" t="s">
        <v>17</v>
      </c>
      <c r="B1" s="54" t="s">
        <v>39</v>
      </c>
      <c r="C1" s="53" t="s">
        <v>83</v>
      </c>
      <c r="D1" s="53" t="s">
        <v>84</v>
      </c>
      <c r="E1" s="53" t="s">
        <v>85</v>
      </c>
      <c r="F1" s="53" t="s">
        <v>86</v>
      </c>
      <c r="G1" s="53" t="s">
        <v>87</v>
      </c>
      <c r="H1" s="53" t="s">
        <v>88</v>
      </c>
    </row>
    <row r="2" spans="1:8" ht="21" customHeight="1">
      <c r="A2" s="51">
        <v>22</v>
      </c>
      <c r="B2" s="51">
        <v>10</v>
      </c>
      <c r="C2" s="51" t="b">
        <f>A2=B2</f>
        <v>0</v>
      </c>
      <c r="D2" s="51" t="b">
        <f>A2&gt;B2</f>
        <v>1</v>
      </c>
      <c r="E2" s="51" t="b">
        <f>A2&gt;=B2</f>
        <v>1</v>
      </c>
      <c r="F2" s="51" t="b">
        <f>A2&lt;B2</f>
        <v>0</v>
      </c>
      <c r="G2" s="51" t="b">
        <f>A2&lt;=B2</f>
        <v>0</v>
      </c>
      <c r="H2" s="51" t="b">
        <f>A2&lt;&gt;B2</f>
        <v>1</v>
      </c>
    </row>
    <row r="3" spans="1:8" ht="21" customHeight="1">
      <c r="A3" s="52">
        <v>25</v>
      </c>
      <c r="B3" s="52">
        <v>10</v>
      </c>
      <c r="C3" s="51" t="b">
        <f t="shared" ref="C3:C11" si="0">A3=B3</f>
        <v>0</v>
      </c>
      <c r="D3" s="51" t="b">
        <f t="shared" ref="D3:D11" si="1">A3&gt;B3</f>
        <v>1</v>
      </c>
      <c r="E3" s="51" t="b">
        <f t="shared" ref="E3:E11" si="2">A3&gt;=B3</f>
        <v>1</v>
      </c>
      <c r="F3" s="51" t="b">
        <f t="shared" ref="F3:F11" si="3">A3&lt;B3</f>
        <v>0</v>
      </c>
      <c r="G3" s="51" t="b">
        <f t="shared" ref="G3:G11" si="4">A3&lt;=B3</f>
        <v>0</v>
      </c>
      <c r="H3" s="51" t="b">
        <f t="shared" ref="H3:H11" si="5">A3&lt;&gt;B3</f>
        <v>1</v>
      </c>
    </row>
    <row r="4" spans="1:8" ht="21" customHeight="1">
      <c r="A4" s="51">
        <v>10</v>
      </c>
      <c r="B4" s="51">
        <v>10</v>
      </c>
      <c r="C4" s="51" t="b">
        <f t="shared" si="0"/>
        <v>1</v>
      </c>
      <c r="D4" s="51" t="b">
        <f t="shared" si="1"/>
        <v>0</v>
      </c>
      <c r="E4" s="51" t="b">
        <f t="shared" si="2"/>
        <v>1</v>
      </c>
      <c r="F4" s="51" t="b">
        <f t="shared" si="3"/>
        <v>0</v>
      </c>
      <c r="G4" s="51" t="b">
        <f t="shared" si="4"/>
        <v>1</v>
      </c>
      <c r="H4" s="51" t="b">
        <f t="shared" si="5"/>
        <v>0</v>
      </c>
    </row>
    <row r="5" spans="1:8" ht="21" customHeight="1">
      <c r="A5" s="52">
        <v>22</v>
      </c>
      <c r="B5" s="52">
        <v>10</v>
      </c>
      <c r="C5" s="51" t="b">
        <f t="shared" si="0"/>
        <v>0</v>
      </c>
      <c r="D5" s="51" t="b">
        <f t="shared" si="1"/>
        <v>1</v>
      </c>
      <c r="E5" s="51" t="b">
        <f t="shared" si="2"/>
        <v>1</v>
      </c>
      <c r="F5" s="51" t="b">
        <f t="shared" si="3"/>
        <v>0</v>
      </c>
      <c r="G5" s="51" t="b">
        <f t="shared" si="4"/>
        <v>0</v>
      </c>
      <c r="H5" s="51" t="b">
        <f t="shared" si="5"/>
        <v>1</v>
      </c>
    </row>
    <row r="6" spans="1:8" ht="21" customHeight="1">
      <c r="A6" s="51">
        <v>43</v>
      </c>
      <c r="B6" s="51">
        <v>10</v>
      </c>
      <c r="C6" s="51" t="b">
        <f t="shared" si="0"/>
        <v>0</v>
      </c>
      <c r="D6" s="51" t="b">
        <f t="shared" si="1"/>
        <v>1</v>
      </c>
      <c r="E6" s="51" t="b">
        <f t="shared" si="2"/>
        <v>1</v>
      </c>
      <c r="F6" s="51" t="b">
        <f t="shared" si="3"/>
        <v>0</v>
      </c>
      <c r="G6" s="51" t="b">
        <f t="shared" si="4"/>
        <v>0</v>
      </c>
      <c r="H6" s="51" t="b">
        <f t="shared" si="5"/>
        <v>1</v>
      </c>
    </row>
    <row r="7" spans="1:8" ht="21" customHeight="1">
      <c r="A7" s="52">
        <v>23</v>
      </c>
      <c r="B7" s="52">
        <v>10</v>
      </c>
      <c r="C7" s="51" t="b">
        <f t="shared" si="0"/>
        <v>0</v>
      </c>
      <c r="D7" s="51" t="b">
        <f t="shared" si="1"/>
        <v>1</v>
      </c>
      <c r="E7" s="51" t="b">
        <f t="shared" si="2"/>
        <v>1</v>
      </c>
      <c r="F7" s="51" t="b">
        <f t="shared" si="3"/>
        <v>0</v>
      </c>
      <c r="G7" s="51" t="b">
        <f t="shared" si="4"/>
        <v>0</v>
      </c>
      <c r="H7" s="51" t="b">
        <f t="shared" si="5"/>
        <v>1</v>
      </c>
    </row>
    <row r="8" spans="1:8" ht="21" customHeight="1">
      <c r="A8" s="51">
        <v>10</v>
      </c>
      <c r="B8" s="51">
        <v>10</v>
      </c>
      <c r="C8" s="51" t="b">
        <f t="shared" si="0"/>
        <v>1</v>
      </c>
      <c r="D8" s="51" t="b">
        <f t="shared" si="1"/>
        <v>0</v>
      </c>
      <c r="E8" s="51" t="b">
        <f t="shared" si="2"/>
        <v>1</v>
      </c>
      <c r="F8" s="51" t="b">
        <f t="shared" si="3"/>
        <v>0</v>
      </c>
      <c r="G8" s="51" t="b">
        <f t="shared" si="4"/>
        <v>1</v>
      </c>
      <c r="H8" s="51" t="b">
        <f t="shared" si="5"/>
        <v>0</v>
      </c>
    </row>
    <row r="9" spans="1:8" ht="21" customHeight="1">
      <c r="A9" s="52">
        <v>2</v>
      </c>
      <c r="B9" s="52">
        <v>10</v>
      </c>
      <c r="C9" s="51" t="b">
        <f t="shared" si="0"/>
        <v>0</v>
      </c>
      <c r="D9" s="51" t="b">
        <f t="shared" si="1"/>
        <v>0</v>
      </c>
      <c r="E9" s="51" t="b">
        <f t="shared" si="2"/>
        <v>0</v>
      </c>
      <c r="F9" s="51" t="b">
        <f t="shared" si="3"/>
        <v>1</v>
      </c>
      <c r="G9" s="51" t="b">
        <f t="shared" si="4"/>
        <v>1</v>
      </c>
      <c r="H9" s="51" t="b">
        <f t="shared" si="5"/>
        <v>1</v>
      </c>
    </row>
    <row r="10" spans="1:8" ht="21" customHeight="1">
      <c r="A10" s="51">
        <v>25</v>
      </c>
      <c r="B10" s="51">
        <v>10</v>
      </c>
      <c r="C10" s="51" t="b">
        <f t="shared" si="0"/>
        <v>0</v>
      </c>
      <c r="D10" s="51" t="b">
        <f t="shared" si="1"/>
        <v>1</v>
      </c>
      <c r="E10" s="51" t="b">
        <f t="shared" si="2"/>
        <v>1</v>
      </c>
      <c r="F10" s="51" t="b">
        <f t="shared" si="3"/>
        <v>0</v>
      </c>
      <c r="G10" s="51" t="b">
        <f t="shared" si="4"/>
        <v>0</v>
      </c>
      <c r="H10" s="51" t="b">
        <f t="shared" si="5"/>
        <v>1</v>
      </c>
    </row>
    <row r="11" spans="1:8" ht="21" customHeight="1" thickBot="1">
      <c r="A11" s="52">
        <v>7</v>
      </c>
      <c r="B11" s="52">
        <v>10</v>
      </c>
      <c r="C11" s="51" t="b">
        <f t="shared" si="0"/>
        <v>0</v>
      </c>
      <c r="D11" s="51" t="b">
        <f t="shared" si="1"/>
        <v>0</v>
      </c>
      <c r="E11" s="51" t="b">
        <f t="shared" si="2"/>
        <v>0</v>
      </c>
      <c r="F11" s="51" t="b">
        <f t="shared" si="3"/>
        <v>1</v>
      </c>
      <c r="G11" s="51" t="b">
        <f t="shared" si="4"/>
        <v>1</v>
      </c>
      <c r="H11" s="51" t="b">
        <f t="shared" si="5"/>
        <v>1</v>
      </c>
    </row>
    <row r="12" spans="1:8" ht="21.6" customHeight="1" thickBot="1">
      <c r="C12" s="11" t="str">
        <f ca="1">IFERROR(_xlfn.FORMULATEXT(C2),"")</f>
        <v>=A2=B2</v>
      </c>
      <c r="D12" s="11" t="str">
        <f t="shared" ref="D12:H12" ca="1" si="6">IFERROR(_xlfn.FORMULATEXT(D2),"")</f>
        <v>=A2&gt;B2</v>
      </c>
      <c r="E12" s="11" t="str">
        <f t="shared" ca="1" si="6"/>
        <v>=A2&gt;=B2</v>
      </c>
      <c r="F12" s="11" t="str">
        <f t="shared" ca="1" si="6"/>
        <v>=A2&lt;B2</v>
      </c>
      <c r="G12" s="11" t="str">
        <f t="shared" ca="1" si="6"/>
        <v>=A2&lt;=B2</v>
      </c>
      <c r="H12" s="11" t="str">
        <f t="shared" ca="1" si="6"/>
        <v>=A2&lt;&gt;B2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B86A-CAB9-4A6D-A195-F9CC7BA031D8}">
  <dimension ref="A1:K33"/>
  <sheetViews>
    <sheetView zoomScale="110" zoomScaleNormal="110" workbookViewId="0">
      <selection activeCell="I14" sqref="I14"/>
    </sheetView>
  </sheetViews>
  <sheetFormatPr defaultRowHeight="14.4"/>
  <cols>
    <col min="1" max="1" width="11.5546875" bestFit="1" customWidth="1"/>
    <col min="2" max="2" width="13.88671875" bestFit="1" customWidth="1"/>
    <col min="3" max="3" width="8.5546875" customWidth="1"/>
    <col min="4" max="4" width="14.33203125" bestFit="1" customWidth="1"/>
    <col min="5" max="5" width="19.109375" bestFit="1" customWidth="1"/>
    <col min="6" max="7" width="2.88671875" customWidth="1"/>
    <col min="8" max="8" width="65.5546875" bestFit="1" customWidth="1"/>
    <col min="9" max="9" width="21.6640625" customWidth="1"/>
    <col min="10" max="10" width="2.44140625" customWidth="1"/>
    <col min="11" max="11" width="23" customWidth="1"/>
  </cols>
  <sheetData>
    <row r="1" spans="1:11" ht="23.4" customHeight="1" thickBo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89</v>
      </c>
    </row>
    <row r="2" spans="1:11" ht="18" thickBot="1">
      <c r="A2" s="59" t="s">
        <v>117</v>
      </c>
      <c r="B2" s="26" t="s">
        <v>5</v>
      </c>
      <c r="C2" s="26" t="s">
        <v>8</v>
      </c>
      <c r="D2" s="26">
        <v>35</v>
      </c>
      <c r="E2" s="26">
        <v>1080</v>
      </c>
      <c r="H2" s="28" t="s">
        <v>90</v>
      </c>
      <c r="I2" s="29">
        <f>COUNT(D2:D33)</f>
        <v>28</v>
      </c>
      <c r="K2" s="11" t="str">
        <f ca="1">IFERROR(_xlfn.FORMULATEXT(I2),"")</f>
        <v>=COUNT(D2:D33)</v>
      </c>
    </row>
    <row r="3" spans="1:11" ht="18" thickBot="1">
      <c r="A3" s="26" t="s">
        <v>128</v>
      </c>
      <c r="B3" s="26" t="s">
        <v>124</v>
      </c>
      <c r="C3" s="26" t="s">
        <v>8</v>
      </c>
      <c r="D3" s="26">
        <v>35</v>
      </c>
      <c r="E3" s="26">
        <v>840</v>
      </c>
      <c r="H3" s="28" t="s">
        <v>91</v>
      </c>
      <c r="I3" s="29">
        <f>COUNT(E2:E33)</f>
        <v>29</v>
      </c>
      <c r="K3" s="11" t="str">
        <f t="shared" ref="K3:K13" ca="1" si="0">IFERROR(_xlfn.FORMULATEXT(I3),"")</f>
        <v>=COUNT(E2:E33)</v>
      </c>
    </row>
    <row r="4" spans="1:11" ht="18" thickBot="1">
      <c r="A4" s="26" t="s">
        <v>7</v>
      </c>
      <c r="B4" s="26" t="s">
        <v>5</v>
      </c>
      <c r="C4" s="26" t="s">
        <v>8</v>
      </c>
      <c r="D4" s="26">
        <v>36</v>
      </c>
      <c r="E4" s="26">
        <v>576</v>
      </c>
      <c r="H4" s="28" t="s">
        <v>92</v>
      </c>
      <c r="I4" s="29">
        <f>COUNTBLANK(E2:E33)</f>
        <v>3</v>
      </c>
      <c r="K4" s="11" t="str">
        <f t="shared" ca="1" si="0"/>
        <v>=COUNTBLANK(E2:E33)</v>
      </c>
    </row>
    <row r="5" spans="1:11" ht="18" thickBot="1">
      <c r="A5" s="25" t="s">
        <v>9</v>
      </c>
      <c r="B5" s="25" t="s">
        <v>10</v>
      </c>
      <c r="C5" s="25" t="s">
        <v>6</v>
      </c>
      <c r="D5" s="25">
        <v>36</v>
      </c>
      <c r="E5" s="25">
        <v>432</v>
      </c>
      <c r="H5" s="28" t="s">
        <v>93</v>
      </c>
      <c r="I5" s="29">
        <f>COUNTA(A2:A33)</f>
        <v>32</v>
      </c>
      <c r="K5" s="11" t="str">
        <f t="shared" ca="1" si="0"/>
        <v>=COUNTA(A2:A33)</v>
      </c>
    </row>
    <row r="6" spans="1:11" ht="18" thickBot="1">
      <c r="A6" s="25" t="s">
        <v>100</v>
      </c>
      <c r="B6" s="25" t="s">
        <v>101</v>
      </c>
      <c r="C6" s="25" t="s">
        <v>102</v>
      </c>
      <c r="D6" s="25">
        <v>36</v>
      </c>
      <c r="E6" s="25">
        <v>576</v>
      </c>
      <c r="H6" s="28" t="s">
        <v>96</v>
      </c>
      <c r="I6" s="58">
        <f>AVERAGE(E2:E33)</f>
        <v>657.37931034482756</v>
      </c>
      <c r="K6" s="11" t="str">
        <f t="shared" ca="1" si="0"/>
        <v>=AVERAGE(E2:E33)</v>
      </c>
    </row>
    <row r="7" spans="1:11" ht="18" thickBot="1">
      <c r="A7" s="26" t="s">
        <v>123</v>
      </c>
      <c r="B7" s="26" t="s">
        <v>124</v>
      </c>
      <c r="C7" s="26" t="s">
        <v>121</v>
      </c>
      <c r="D7" s="26">
        <v>36</v>
      </c>
      <c r="E7" s="26">
        <v>288</v>
      </c>
      <c r="H7" s="28" t="s">
        <v>99</v>
      </c>
      <c r="I7" s="29">
        <f>MEDIAN(E2:E33)</f>
        <v>576</v>
      </c>
      <c r="K7" s="11" t="str">
        <f t="shared" ca="1" si="0"/>
        <v>=MEDIAN(E2:E33)</v>
      </c>
    </row>
    <row r="8" spans="1:11" ht="18" thickBot="1">
      <c r="A8" s="26" t="s">
        <v>136</v>
      </c>
      <c r="B8" s="26" t="s">
        <v>124</v>
      </c>
      <c r="C8" s="26" t="s">
        <v>12</v>
      </c>
      <c r="D8" s="26">
        <v>36</v>
      </c>
      <c r="E8" s="26">
        <v>720</v>
      </c>
      <c r="H8" s="28" t="s">
        <v>103</v>
      </c>
      <c r="I8" s="29">
        <f>MODE(D2:D33)</f>
        <v>36</v>
      </c>
      <c r="J8" cm="1">
        <f t="array" ref="J8">_xlfn.MODE.MULT(D2:D33)</f>
        <v>36</v>
      </c>
      <c r="K8" s="11" t="str">
        <f t="shared" ca="1" si="0"/>
        <v>=MODE(D2:D33)</v>
      </c>
    </row>
    <row r="9" spans="1:11" ht="18" thickBot="1">
      <c r="A9" s="25" t="s">
        <v>137</v>
      </c>
      <c r="B9" s="25" t="s">
        <v>124</v>
      </c>
      <c r="C9" s="25" t="s">
        <v>102</v>
      </c>
      <c r="D9" s="25">
        <v>36</v>
      </c>
      <c r="E9" s="25">
        <v>480</v>
      </c>
      <c r="H9" s="28" t="s">
        <v>106</v>
      </c>
      <c r="I9" s="29">
        <f>RANK(E11,E2:E33)</f>
        <v>19</v>
      </c>
      <c r="K9" s="11" t="str">
        <f t="shared" ca="1" si="0"/>
        <v>=RANK(E11,E2:E33)</v>
      </c>
    </row>
    <row r="10" spans="1:11" ht="18" thickBot="1">
      <c r="A10" s="25" t="s">
        <v>4</v>
      </c>
      <c r="B10" s="25" t="s">
        <v>5</v>
      </c>
      <c r="C10" s="25" t="s">
        <v>6</v>
      </c>
      <c r="D10" s="25">
        <v>37</v>
      </c>
      <c r="E10" s="25">
        <v>960</v>
      </c>
      <c r="H10" s="28" t="s">
        <v>109</v>
      </c>
      <c r="I10" s="29">
        <f>MAX(D2:D32)</f>
        <v>60</v>
      </c>
      <c r="K10" s="11" t="str">
        <f t="shared" ca="1" si="0"/>
        <v>=MAX(D2:D32)</v>
      </c>
    </row>
    <row r="11" spans="1:11" ht="18" thickBot="1">
      <c r="A11" s="26" t="s">
        <v>97</v>
      </c>
      <c r="B11" s="26" t="s">
        <v>98</v>
      </c>
      <c r="C11" s="26" t="s">
        <v>12</v>
      </c>
      <c r="D11" s="26">
        <v>37</v>
      </c>
      <c r="E11" s="26">
        <v>552</v>
      </c>
      <c r="H11" s="28" t="s">
        <v>111</v>
      </c>
      <c r="I11" s="29">
        <f>MIN(E2:E33)</f>
        <v>280</v>
      </c>
      <c r="K11" s="11" t="str">
        <f t="shared" ca="1" si="0"/>
        <v>=MIN(E2:E33)</v>
      </c>
    </row>
    <row r="12" spans="1:11" ht="18" thickBot="1">
      <c r="A12" s="26" t="s">
        <v>119</v>
      </c>
      <c r="B12" s="26" t="s">
        <v>120</v>
      </c>
      <c r="C12" s="26" t="s">
        <v>121</v>
      </c>
      <c r="D12" s="26">
        <v>37</v>
      </c>
      <c r="E12" s="26">
        <v>408</v>
      </c>
      <c r="H12" s="28" t="s">
        <v>113</v>
      </c>
      <c r="I12" s="29">
        <f>LARGE(D2:D32,2)</f>
        <v>50</v>
      </c>
      <c r="K12" s="11" t="str">
        <f t="shared" ca="1" si="0"/>
        <v>=LARGE(D2:D32,2)</v>
      </c>
    </row>
    <row r="13" spans="1:11" ht="18" thickBot="1">
      <c r="A13" s="26" t="s">
        <v>134</v>
      </c>
      <c r="B13" s="26" t="s">
        <v>5</v>
      </c>
      <c r="C13" s="26" t="s">
        <v>6</v>
      </c>
      <c r="D13" s="26">
        <v>37</v>
      </c>
      <c r="E13" s="26">
        <v>1080</v>
      </c>
      <c r="H13" s="28" t="s">
        <v>115</v>
      </c>
      <c r="I13" s="29">
        <f>SMALL(E2:E33,3)</f>
        <v>312</v>
      </c>
      <c r="K13" s="11" t="str">
        <f t="shared" ca="1" si="0"/>
        <v>=SMALL(E2:E33,3)</v>
      </c>
    </row>
    <row r="14" spans="1:11">
      <c r="A14" s="25" t="s">
        <v>112</v>
      </c>
      <c r="B14" s="25" t="s">
        <v>105</v>
      </c>
      <c r="C14" s="25" t="s">
        <v>8</v>
      </c>
      <c r="D14" s="25">
        <v>38</v>
      </c>
      <c r="E14" s="25">
        <v>768</v>
      </c>
    </row>
    <row r="15" spans="1:11">
      <c r="A15" s="26" t="s">
        <v>132</v>
      </c>
      <c r="B15" s="26" t="s">
        <v>120</v>
      </c>
      <c r="C15" s="26" t="s">
        <v>6</v>
      </c>
      <c r="D15" s="26">
        <v>38</v>
      </c>
      <c r="E15" s="26">
        <v>696</v>
      </c>
    </row>
    <row r="16" spans="1:11">
      <c r="A16" s="26" t="s">
        <v>126</v>
      </c>
      <c r="B16" s="26" t="s">
        <v>5</v>
      </c>
      <c r="C16" s="26" t="s">
        <v>8</v>
      </c>
      <c r="D16" s="26">
        <v>40</v>
      </c>
      <c r="E16" s="26">
        <v>576</v>
      </c>
    </row>
    <row r="17" spans="1:5">
      <c r="A17" s="26" t="s">
        <v>130</v>
      </c>
      <c r="B17" s="26" t="s">
        <v>120</v>
      </c>
      <c r="C17" s="26" t="s">
        <v>6</v>
      </c>
      <c r="D17" s="26">
        <v>40</v>
      </c>
      <c r="E17" s="26">
        <v>280</v>
      </c>
    </row>
    <row r="18" spans="1:5">
      <c r="A18" s="26" t="s">
        <v>11</v>
      </c>
      <c r="B18" s="26" t="s">
        <v>10</v>
      </c>
      <c r="C18" s="26" t="s">
        <v>12</v>
      </c>
      <c r="D18" s="26">
        <v>41</v>
      </c>
      <c r="E18" s="26">
        <v>312</v>
      </c>
    </row>
    <row r="19" spans="1:5">
      <c r="A19" s="25" t="s">
        <v>116</v>
      </c>
      <c r="B19" s="25" t="s">
        <v>5</v>
      </c>
      <c r="C19" s="25" t="s">
        <v>12</v>
      </c>
      <c r="D19" s="25">
        <v>41</v>
      </c>
      <c r="E19" s="25">
        <v>336</v>
      </c>
    </row>
    <row r="20" spans="1:5">
      <c r="A20" s="25" t="s">
        <v>118</v>
      </c>
      <c r="B20" s="25" t="s">
        <v>105</v>
      </c>
      <c r="C20" s="25" t="s">
        <v>108</v>
      </c>
      <c r="D20" s="25">
        <v>41</v>
      </c>
      <c r="E20" s="25">
        <v>792</v>
      </c>
    </row>
    <row r="21" spans="1:5">
      <c r="A21" s="25" t="s">
        <v>131</v>
      </c>
      <c r="B21" s="25" t="s">
        <v>5</v>
      </c>
      <c r="C21" s="25" t="s">
        <v>6</v>
      </c>
      <c r="D21" s="25">
        <v>41</v>
      </c>
      <c r="E21" s="25">
        <v>1176</v>
      </c>
    </row>
    <row r="22" spans="1:5">
      <c r="A22" s="26" t="s">
        <v>138</v>
      </c>
      <c r="B22" s="26" t="s">
        <v>10</v>
      </c>
      <c r="C22" s="26" t="s">
        <v>108</v>
      </c>
      <c r="D22" s="26">
        <v>41</v>
      </c>
      <c r="E22" s="26">
        <v>384</v>
      </c>
    </row>
    <row r="23" spans="1:5">
      <c r="A23" s="25" t="s">
        <v>127</v>
      </c>
      <c r="B23" s="25" t="s">
        <v>5</v>
      </c>
      <c r="C23" s="25" t="s">
        <v>102</v>
      </c>
      <c r="D23" s="25">
        <v>43</v>
      </c>
      <c r="E23" s="25">
        <v>1008</v>
      </c>
    </row>
    <row r="24" spans="1:5">
      <c r="A24" s="25" t="s">
        <v>122</v>
      </c>
      <c r="B24" s="25" t="s">
        <v>98</v>
      </c>
      <c r="C24" s="25" t="s">
        <v>102</v>
      </c>
      <c r="D24" s="25">
        <v>44</v>
      </c>
      <c r="E24" s="25">
        <v>504</v>
      </c>
    </row>
    <row r="25" spans="1:5">
      <c r="A25" s="25" t="s">
        <v>125</v>
      </c>
      <c r="B25" s="25" t="s">
        <v>120</v>
      </c>
      <c r="C25" s="25" t="s">
        <v>6</v>
      </c>
      <c r="D25" s="25">
        <v>45</v>
      </c>
      <c r="E25" s="25">
        <v>720</v>
      </c>
    </row>
    <row r="26" spans="1:5">
      <c r="A26" s="25" t="s">
        <v>133</v>
      </c>
      <c r="B26" s="25" t="s">
        <v>98</v>
      </c>
      <c r="C26" s="25" t="s">
        <v>108</v>
      </c>
      <c r="D26" s="25">
        <v>45</v>
      </c>
      <c r="E26" s="25">
        <v>600</v>
      </c>
    </row>
    <row r="27" spans="1:5">
      <c r="A27" s="26" t="s">
        <v>110</v>
      </c>
      <c r="B27" s="26" t="s">
        <v>101</v>
      </c>
      <c r="C27" s="26" t="s">
        <v>8</v>
      </c>
      <c r="D27" s="26">
        <v>47</v>
      </c>
      <c r="E27" s="26">
        <v>576</v>
      </c>
    </row>
    <row r="28" spans="1:5">
      <c r="A28" s="26" t="s">
        <v>114</v>
      </c>
      <c r="B28" s="26" t="s">
        <v>10</v>
      </c>
      <c r="C28" s="26" t="s">
        <v>12</v>
      </c>
      <c r="D28" s="26">
        <v>50</v>
      </c>
      <c r="E28" s="26">
        <v>1000</v>
      </c>
    </row>
    <row r="29" spans="1:5">
      <c r="A29" s="26" t="s">
        <v>104</v>
      </c>
      <c r="B29" s="26" t="s">
        <v>105</v>
      </c>
      <c r="C29" s="26" t="s">
        <v>6</v>
      </c>
      <c r="D29" s="26">
        <v>60</v>
      </c>
      <c r="E29" s="26">
        <v>480</v>
      </c>
    </row>
    <row r="30" spans="1:5">
      <c r="A30" s="25" t="s">
        <v>94</v>
      </c>
      <c r="B30" s="25" t="s">
        <v>5</v>
      </c>
      <c r="C30" s="25" t="s">
        <v>8</v>
      </c>
      <c r="D30" s="25" t="s">
        <v>95</v>
      </c>
      <c r="E30" s="25"/>
    </row>
    <row r="31" spans="1:5">
      <c r="A31" s="25" t="s">
        <v>129</v>
      </c>
      <c r="B31" s="25" t="s">
        <v>124</v>
      </c>
      <c r="C31" s="25" t="s">
        <v>102</v>
      </c>
      <c r="D31" s="25" t="s">
        <v>95</v>
      </c>
      <c r="E31" s="25"/>
    </row>
    <row r="32" spans="1:5">
      <c r="A32" s="25" t="s">
        <v>135</v>
      </c>
      <c r="B32" s="25" t="s">
        <v>98</v>
      </c>
      <c r="C32" s="25" t="s">
        <v>8</v>
      </c>
      <c r="D32" s="25" t="s">
        <v>95</v>
      </c>
      <c r="E32" s="25"/>
    </row>
    <row r="33" spans="1:5">
      <c r="A33" s="25" t="s">
        <v>107</v>
      </c>
      <c r="B33" s="25" t="s">
        <v>101</v>
      </c>
      <c r="C33" s="25" t="s">
        <v>108</v>
      </c>
      <c r="D33" s="25"/>
      <c r="E33" s="25">
        <v>864</v>
      </c>
    </row>
  </sheetData>
  <autoFilter ref="A1:E33" xr:uid="{29F6B86A-CAB9-4A6D-A195-F9CC7BA031D8}">
    <sortState xmlns:xlrd2="http://schemas.microsoft.com/office/spreadsheetml/2017/richdata2" ref="A2:E33">
      <sortCondition ref="D1:D33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35EB-9BC1-4082-9452-1503C5AAAE45}">
  <dimension ref="A1:AK79"/>
  <sheetViews>
    <sheetView topLeftCell="X1" zoomScale="120" zoomScaleNormal="120" workbookViewId="0">
      <selection activeCell="Y4" sqref="Y4"/>
    </sheetView>
  </sheetViews>
  <sheetFormatPr defaultRowHeight="14.4"/>
  <cols>
    <col min="1" max="1" width="14.5546875" bestFit="1" customWidth="1"/>
    <col min="2" max="2" width="10.6640625" bestFit="1" customWidth="1"/>
    <col min="3" max="3" width="9.33203125" bestFit="1" customWidth="1"/>
    <col min="4" max="4" width="6.6640625" bestFit="1" customWidth="1"/>
    <col min="5" max="5" width="15.88671875" bestFit="1" customWidth="1"/>
    <col min="6" max="6" width="19.33203125" bestFit="1" customWidth="1"/>
    <col min="7" max="7" width="17.77734375" customWidth="1"/>
    <col min="8" max="8" width="26.88671875" customWidth="1"/>
    <col min="9" max="9" width="21.88671875" customWidth="1"/>
    <col min="10" max="10" width="31.109375" customWidth="1"/>
    <col min="11" max="11" width="18.88671875" customWidth="1"/>
    <col min="12" max="12" width="43.33203125" customWidth="1"/>
    <col min="13" max="13" width="14.6640625" customWidth="1"/>
    <col min="14" max="14" width="43.33203125" customWidth="1"/>
    <col min="15" max="15" width="11.33203125" customWidth="1"/>
    <col min="16" max="16" width="40.6640625" customWidth="1"/>
    <col min="17" max="17" width="15.77734375" customWidth="1"/>
    <col min="18" max="18" width="43.33203125" customWidth="1"/>
    <col min="19" max="19" width="12.6640625" customWidth="1"/>
    <col min="20" max="20" width="43.33203125" customWidth="1"/>
    <col min="21" max="21" width="17.33203125" customWidth="1"/>
    <col min="22" max="22" width="43.33203125" customWidth="1"/>
    <col min="23" max="23" width="13.6640625" customWidth="1"/>
    <col min="24" max="24" width="81.6640625" customWidth="1"/>
    <col min="25" max="25" width="13.5546875" customWidth="1"/>
    <col min="26" max="26" width="97.44140625" bestFit="1" customWidth="1"/>
    <col min="28" max="29" width="10.44140625" bestFit="1" customWidth="1"/>
    <col min="30" max="30" width="10.6640625" bestFit="1" customWidth="1"/>
  </cols>
  <sheetData>
    <row r="1" spans="1:37" ht="16.2" thickBot="1">
      <c r="A1" s="30" t="s">
        <v>139</v>
      </c>
      <c r="B1" s="30" t="s">
        <v>140</v>
      </c>
      <c r="C1" s="30" t="s">
        <v>141</v>
      </c>
      <c r="D1" s="30" t="s">
        <v>142</v>
      </c>
      <c r="E1" s="30" t="s">
        <v>143</v>
      </c>
      <c r="F1" s="30" t="s">
        <v>144</v>
      </c>
      <c r="G1" s="30" t="s">
        <v>145</v>
      </c>
      <c r="H1" s="47" t="s">
        <v>19</v>
      </c>
      <c r="I1" s="30" t="s">
        <v>146</v>
      </c>
      <c r="J1" s="47" t="s">
        <v>19</v>
      </c>
      <c r="K1" s="30" t="s">
        <v>147</v>
      </c>
      <c r="L1" s="47" t="s">
        <v>19</v>
      </c>
      <c r="M1" s="30" t="s">
        <v>148</v>
      </c>
      <c r="N1" s="47" t="s">
        <v>19</v>
      </c>
      <c r="O1" s="30" t="s">
        <v>149</v>
      </c>
      <c r="P1" s="47" t="s">
        <v>19</v>
      </c>
      <c r="Q1" s="30" t="s">
        <v>150</v>
      </c>
      <c r="R1" s="47" t="s">
        <v>19</v>
      </c>
      <c r="S1" s="30" t="s">
        <v>151</v>
      </c>
      <c r="T1" s="47" t="s">
        <v>19</v>
      </c>
      <c r="U1" s="30" t="s">
        <v>152</v>
      </c>
      <c r="V1" s="47" t="s">
        <v>19</v>
      </c>
      <c r="W1" s="30" t="s">
        <v>153</v>
      </c>
      <c r="X1" s="47" t="s">
        <v>19</v>
      </c>
      <c r="Y1" s="30" t="s">
        <v>154</v>
      </c>
      <c r="Z1" s="47" t="s">
        <v>19</v>
      </c>
    </row>
    <row r="2" spans="1:37" ht="16.2" thickBot="1">
      <c r="A2" s="31" t="s">
        <v>155</v>
      </c>
      <c r="B2" s="32">
        <v>44622</v>
      </c>
      <c r="C2" s="31" t="s">
        <v>156</v>
      </c>
      <c r="D2" s="31" t="s">
        <v>157</v>
      </c>
      <c r="E2" s="31" t="s">
        <v>158</v>
      </c>
      <c r="F2" s="43">
        <v>263293</v>
      </c>
      <c r="G2" s="45" t="str">
        <f>IF(F2&gt;200000,"commission","no-commission")</f>
        <v>commission</v>
      </c>
      <c r="H2" s="48"/>
      <c r="I2" s="46">
        <f>IF(F2&gt;200000,10%*F2,0%)</f>
        <v>26329.300000000003</v>
      </c>
      <c r="J2" s="48"/>
      <c r="K2" s="33" t="b">
        <f>AND(D2="laptop",E2="apple")</f>
        <v>1</v>
      </c>
      <c r="L2" s="48"/>
      <c r="M2" s="43" t="b">
        <f>OR(C2="delhi",D2="laptop")</f>
        <v>1</v>
      </c>
      <c r="N2" s="48"/>
      <c r="O2" s="43">
        <f>IF(AND(D2="laptop",E2="apple"),1%,"-")</f>
        <v>0.01</v>
      </c>
      <c r="P2" s="48"/>
      <c r="Q2" s="43" t="str">
        <f>IF(OR(C2="delhi",D2="laptop"),"commission","no-commission")</f>
        <v>commission</v>
      </c>
      <c r="R2" s="48"/>
      <c r="S2" s="43"/>
      <c r="T2" s="48"/>
      <c r="U2" s="60">
        <f>IF(NOT(C2="mumbai"),5%*F2,"-")</f>
        <v>13164.650000000001</v>
      </c>
      <c r="V2" s="48"/>
      <c r="W2" s="33">
        <f>IF(F2&lt;=200000,3%,IF(F2&lt;=300000,4%,IF(F2&lt;=400000,5%,IF(F2&lt;=500000,6%,10%))))</f>
        <v>0.04</v>
      </c>
      <c r="X2" s="48"/>
      <c r="Y2" s="33" cm="1">
        <f t="array" ref="Y2">_xlfn.IFS(F2&lt;200000,3%,F2&lt;300000,4%)</f>
        <v>0.04</v>
      </c>
      <c r="Z2" s="48"/>
      <c r="AB2" s="34" t="s">
        <v>159</v>
      </c>
      <c r="AC2" s="35"/>
      <c r="AD2" s="35"/>
      <c r="AE2" s="35"/>
      <c r="AF2" s="35"/>
      <c r="AG2" s="35"/>
      <c r="AH2" s="35"/>
      <c r="AI2" s="35"/>
      <c r="AJ2" s="35"/>
      <c r="AK2" s="36"/>
    </row>
    <row r="3" spans="1:37" ht="16.2" thickBot="1">
      <c r="A3" s="31" t="s">
        <v>160</v>
      </c>
      <c r="B3" s="32">
        <v>44375</v>
      </c>
      <c r="C3" s="31" t="s">
        <v>161</v>
      </c>
      <c r="D3" s="31" t="s">
        <v>162</v>
      </c>
      <c r="E3" s="31" t="s">
        <v>163</v>
      </c>
      <c r="F3" s="43">
        <v>186073</v>
      </c>
      <c r="G3" s="45" t="str">
        <f t="shared" ref="G3:G60" si="0">IF(F3&gt;200000,"commission","no-commission")</f>
        <v>no-commission</v>
      </c>
      <c r="H3" s="48"/>
      <c r="I3" s="46">
        <f t="shared" ref="I3:I60" si="1">IF(F3&gt;200000,10%*F3,0%)</f>
        <v>0</v>
      </c>
      <c r="J3" s="48"/>
      <c r="K3" s="33" t="b">
        <f t="shared" ref="K3:K60" si="2">AND(D3="laptop",E3="apple")</f>
        <v>0</v>
      </c>
      <c r="L3" s="48"/>
      <c r="M3" s="43" t="b">
        <f t="shared" ref="M3:M60" si="3">OR(C3="delhi",D3="laptop")</f>
        <v>0</v>
      </c>
      <c r="N3" s="48"/>
      <c r="O3" s="43" t="str">
        <f t="shared" ref="O3:O59" si="4">IF(AND(D3="laptop",E3="apple"),10%,"-")</f>
        <v>-</v>
      </c>
      <c r="P3" s="48"/>
      <c r="Q3" s="43" t="str">
        <f t="shared" ref="Q3:Q60" si="5">IF(OR(C3="delhi",D3="laptop"),"commission","no-commission")</f>
        <v>no-commission</v>
      </c>
      <c r="R3" s="48"/>
      <c r="S3" s="43"/>
      <c r="T3" s="48"/>
      <c r="U3" s="60" t="str">
        <f t="shared" ref="U3:U60" si="6">IF(NOT(C3="mumbai"),5%*F3,"-")</f>
        <v>-</v>
      </c>
      <c r="V3" s="48"/>
      <c r="W3" s="33">
        <f t="shared" ref="W3:W60" si="7">IF(F3&lt;=200000,3%,IF(F3&lt;=300000,4%,IF(F3&lt;=400000,5%,IF(F3&lt;=500000,6%,10%))))</f>
        <v>0.03</v>
      </c>
      <c r="X3" s="48"/>
      <c r="Y3" s="33" cm="1">
        <f t="array" ref="Y3">_xlfn.IFS(F3&lt;200000,3%,F3&lt;300000,4%)</f>
        <v>0.03</v>
      </c>
      <c r="Z3" s="48"/>
      <c r="AB3" s="37" t="s">
        <v>164</v>
      </c>
      <c r="AK3" s="38"/>
    </row>
    <row r="4" spans="1:37" ht="16.2" thickBot="1">
      <c r="A4" s="31" t="s">
        <v>165</v>
      </c>
      <c r="B4" s="32">
        <v>44454</v>
      </c>
      <c r="C4" s="31" t="s">
        <v>161</v>
      </c>
      <c r="D4" s="31" t="s">
        <v>157</v>
      </c>
      <c r="E4" s="31" t="s">
        <v>158</v>
      </c>
      <c r="F4" s="43">
        <v>359374</v>
      </c>
      <c r="G4" s="45" t="str">
        <f t="shared" si="0"/>
        <v>commission</v>
      </c>
      <c r="H4" s="48"/>
      <c r="I4" s="46">
        <f t="shared" si="1"/>
        <v>35937.4</v>
      </c>
      <c r="J4" s="48"/>
      <c r="K4" s="33" t="b">
        <f t="shared" si="2"/>
        <v>1</v>
      </c>
      <c r="L4" s="48"/>
      <c r="M4" s="43" t="b">
        <f t="shared" si="3"/>
        <v>1</v>
      </c>
      <c r="N4" s="48"/>
      <c r="O4" s="43">
        <f t="shared" si="4"/>
        <v>0.1</v>
      </c>
      <c r="P4" s="48"/>
      <c r="Q4" s="43" t="str">
        <f t="shared" si="5"/>
        <v>commission</v>
      </c>
      <c r="R4" s="48"/>
      <c r="S4" s="43"/>
      <c r="T4" s="48"/>
      <c r="U4" s="60" t="str">
        <f t="shared" si="6"/>
        <v>-</v>
      </c>
      <c r="V4" s="48"/>
      <c r="W4" s="33">
        <f t="shared" si="7"/>
        <v>0.05</v>
      </c>
      <c r="X4" s="48"/>
      <c r="Y4" s="33" t="e" cm="1">
        <f t="array" ref="Y4">_xlfn.IFS(F4&lt;200000,3%,F4&lt;300000,4%)</f>
        <v>#N/A</v>
      </c>
      <c r="Z4" s="48"/>
      <c r="AB4" s="37" t="s">
        <v>166</v>
      </c>
      <c r="AK4" s="38"/>
    </row>
    <row r="5" spans="1:37" ht="16.2" thickBot="1">
      <c r="A5" s="31" t="s">
        <v>167</v>
      </c>
      <c r="B5" s="32">
        <v>44495</v>
      </c>
      <c r="C5" s="31" t="s">
        <v>156</v>
      </c>
      <c r="D5" s="31" t="s">
        <v>162</v>
      </c>
      <c r="E5" s="31" t="s">
        <v>163</v>
      </c>
      <c r="F5" s="43">
        <v>160847</v>
      </c>
      <c r="G5" s="45" t="str">
        <f t="shared" si="0"/>
        <v>no-commission</v>
      </c>
      <c r="H5" s="48"/>
      <c r="I5" s="46">
        <f t="shared" si="1"/>
        <v>0</v>
      </c>
      <c r="J5" s="48"/>
      <c r="K5" s="33" t="b">
        <f t="shared" si="2"/>
        <v>0</v>
      </c>
      <c r="L5" s="48"/>
      <c r="M5" s="43" t="b">
        <f t="shared" si="3"/>
        <v>1</v>
      </c>
      <c r="N5" s="48"/>
      <c r="O5" s="43" t="str">
        <f t="shared" si="4"/>
        <v>-</v>
      </c>
      <c r="P5" s="48"/>
      <c r="Q5" s="43" t="str">
        <f t="shared" si="5"/>
        <v>commission</v>
      </c>
      <c r="R5" s="48"/>
      <c r="S5" s="43"/>
      <c r="T5" s="48"/>
      <c r="U5" s="60">
        <f t="shared" si="6"/>
        <v>8042.35</v>
      </c>
      <c r="V5" s="48"/>
      <c r="W5" s="33">
        <f t="shared" si="7"/>
        <v>0.03</v>
      </c>
      <c r="X5" s="48"/>
      <c r="Y5" s="33" cm="1">
        <f t="array" ref="Y5">_xlfn.IFS(F5&lt;200000,3%,F5&lt;300000,4%)</f>
        <v>0.03</v>
      </c>
      <c r="Z5" s="48"/>
      <c r="AB5" s="37" t="s">
        <v>168</v>
      </c>
      <c r="AK5" s="38"/>
    </row>
    <row r="6" spans="1:37" ht="16.2" thickBot="1">
      <c r="A6" s="31" t="s">
        <v>169</v>
      </c>
      <c r="B6" s="32">
        <v>44482</v>
      </c>
      <c r="C6" s="31" t="s">
        <v>161</v>
      </c>
      <c r="D6" s="31" t="s">
        <v>170</v>
      </c>
      <c r="E6" s="31" t="s">
        <v>158</v>
      </c>
      <c r="F6" s="43">
        <v>166116</v>
      </c>
      <c r="G6" s="45" t="str">
        <f t="shared" si="0"/>
        <v>no-commission</v>
      </c>
      <c r="H6" s="48"/>
      <c r="I6" s="46">
        <f t="shared" si="1"/>
        <v>0</v>
      </c>
      <c r="J6" s="48"/>
      <c r="K6" s="33" t="b">
        <f t="shared" si="2"/>
        <v>0</v>
      </c>
      <c r="L6" s="48"/>
      <c r="M6" s="43" t="b">
        <f t="shared" si="3"/>
        <v>0</v>
      </c>
      <c r="N6" s="48"/>
      <c r="O6" s="43" t="str">
        <f t="shared" si="4"/>
        <v>-</v>
      </c>
      <c r="P6" s="48"/>
      <c r="Q6" s="43" t="str">
        <f t="shared" si="5"/>
        <v>no-commission</v>
      </c>
      <c r="R6" s="48"/>
      <c r="S6" s="43"/>
      <c r="T6" s="48"/>
      <c r="U6" s="60" t="str">
        <f t="shared" si="6"/>
        <v>-</v>
      </c>
      <c r="V6" s="48"/>
      <c r="W6" s="33">
        <f t="shared" si="7"/>
        <v>0.03</v>
      </c>
      <c r="X6" s="48"/>
      <c r="Y6" s="33" cm="1">
        <f t="array" ref="Y6">_xlfn.IFS(F6&lt;200000,3%,F6&lt;300000,4%)</f>
        <v>0.03</v>
      </c>
      <c r="Z6" s="48"/>
      <c r="AB6" s="37" t="s">
        <v>171</v>
      </c>
      <c r="AK6" s="38"/>
    </row>
    <row r="7" spans="1:37" ht="16.2" thickBot="1">
      <c r="A7" s="31" t="s">
        <v>172</v>
      </c>
      <c r="B7" s="32">
        <v>44400</v>
      </c>
      <c r="C7" s="31" t="s">
        <v>161</v>
      </c>
      <c r="D7" s="31" t="s">
        <v>157</v>
      </c>
      <c r="E7" s="31" t="s">
        <v>121</v>
      </c>
      <c r="F7" s="43">
        <v>216602</v>
      </c>
      <c r="G7" s="45" t="str">
        <f t="shared" si="0"/>
        <v>commission</v>
      </c>
      <c r="H7" s="48"/>
      <c r="I7" s="46">
        <f t="shared" si="1"/>
        <v>21660.2</v>
      </c>
      <c r="J7" s="48"/>
      <c r="K7" s="33" t="b">
        <f t="shared" si="2"/>
        <v>0</v>
      </c>
      <c r="L7" s="48"/>
      <c r="M7" s="43" t="b">
        <f t="shared" si="3"/>
        <v>1</v>
      </c>
      <c r="N7" s="48"/>
      <c r="O7" s="43" t="str">
        <f t="shared" si="4"/>
        <v>-</v>
      </c>
      <c r="P7" s="48"/>
      <c r="Q7" s="43" t="str">
        <f t="shared" si="5"/>
        <v>commission</v>
      </c>
      <c r="R7" s="48"/>
      <c r="S7" s="43"/>
      <c r="T7" s="48"/>
      <c r="U7" s="60" t="str">
        <f t="shared" si="6"/>
        <v>-</v>
      </c>
      <c r="V7" s="48"/>
      <c r="W7" s="33">
        <f t="shared" si="7"/>
        <v>0.04</v>
      </c>
      <c r="X7" s="48"/>
      <c r="Y7" s="33" cm="1">
        <f t="array" ref="Y7">_xlfn.IFS(F7&lt;200000,3%,F7&lt;300000,4%)</f>
        <v>0.04</v>
      </c>
      <c r="Z7" s="48"/>
      <c r="AB7" s="37" t="s">
        <v>173</v>
      </c>
      <c r="AK7" s="38"/>
    </row>
    <row r="8" spans="1:37" ht="16.2" thickBot="1">
      <c r="A8" s="31" t="s">
        <v>174</v>
      </c>
      <c r="B8" s="32">
        <v>44448</v>
      </c>
      <c r="C8" s="31" t="s">
        <v>156</v>
      </c>
      <c r="D8" s="31" t="s">
        <v>170</v>
      </c>
      <c r="E8" s="31" t="s">
        <v>158</v>
      </c>
      <c r="F8" s="43">
        <v>239749</v>
      </c>
      <c r="G8" s="45" t="str">
        <f t="shared" si="0"/>
        <v>commission</v>
      </c>
      <c r="H8" s="48"/>
      <c r="I8" s="46">
        <f t="shared" si="1"/>
        <v>23974.9</v>
      </c>
      <c r="J8" s="48"/>
      <c r="K8" s="33" t="b">
        <f t="shared" si="2"/>
        <v>0</v>
      </c>
      <c r="L8" s="48"/>
      <c r="M8" s="43" t="b">
        <f t="shared" si="3"/>
        <v>1</v>
      </c>
      <c r="N8" s="48"/>
      <c r="O8" s="43" t="str">
        <f t="shared" si="4"/>
        <v>-</v>
      </c>
      <c r="P8" s="48"/>
      <c r="Q8" s="43" t="str">
        <f t="shared" si="5"/>
        <v>commission</v>
      </c>
      <c r="R8" s="48"/>
      <c r="S8" s="43"/>
      <c r="T8" s="48"/>
      <c r="U8" s="60">
        <f t="shared" si="6"/>
        <v>11987.45</v>
      </c>
      <c r="V8" s="48"/>
      <c r="W8" s="33">
        <f t="shared" si="7"/>
        <v>0.04</v>
      </c>
      <c r="X8" s="48"/>
      <c r="Y8" s="33" cm="1">
        <f t="array" ref="Y8">_xlfn.IFS(F8&lt;200000,3%,F8&lt;300000,4%)</f>
        <v>0.04</v>
      </c>
      <c r="Z8" s="48"/>
      <c r="AB8" s="37" t="s">
        <v>175</v>
      </c>
      <c r="AK8" s="38"/>
    </row>
    <row r="9" spans="1:37" ht="16.2" thickBot="1">
      <c r="A9" s="31" t="s">
        <v>176</v>
      </c>
      <c r="B9" s="32">
        <v>44381</v>
      </c>
      <c r="C9" s="31" t="s">
        <v>161</v>
      </c>
      <c r="D9" s="31" t="s">
        <v>157</v>
      </c>
      <c r="E9" s="31" t="s">
        <v>158</v>
      </c>
      <c r="F9" s="43">
        <v>269164</v>
      </c>
      <c r="G9" s="45" t="str">
        <f t="shared" si="0"/>
        <v>commission</v>
      </c>
      <c r="H9" s="48"/>
      <c r="I9" s="46">
        <f t="shared" si="1"/>
        <v>26916.400000000001</v>
      </c>
      <c r="J9" s="48"/>
      <c r="K9" s="33" t="b">
        <f t="shared" si="2"/>
        <v>1</v>
      </c>
      <c r="L9" s="48"/>
      <c r="M9" s="43" t="b">
        <f t="shared" si="3"/>
        <v>1</v>
      </c>
      <c r="N9" s="48"/>
      <c r="O9" s="43">
        <f t="shared" si="4"/>
        <v>0.1</v>
      </c>
      <c r="P9" s="48"/>
      <c r="Q9" s="43" t="str">
        <f t="shared" si="5"/>
        <v>commission</v>
      </c>
      <c r="R9" s="48"/>
      <c r="S9" s="43"/>
      <c r="T9" s="48"/>
      <c r="U9" s="60" t="str">
        <f t="shared" si="6"/>
        <v>-</v>
      </c>
      <c r="V9" s="48"/>
      <c r="W9" s="33">
        <f t="shared" si="7"/>
        <v>0.04</v>
      </c>
      <c r="X9" s="48"/>
      <c r="Y9" s="33" cm="1">
        <f t="array" ref="Y9">_xlfn.IFS(F9&lt;200000,3%,F9&lt;300000,4%)</f>
        <v>0.04</v>
      </c>
      <c r="Z9" s="48"/>
      <c r="AB9" s="37" t="s">
        <v>177</v>
      </c>
      <c r="AK9" s="38"/>
    </row>
    <row r="10" spans="1:37" ht="15" thickBot="1">
      <c r="A10" s="31" t="s">
        <v>178</v>
      </c>
      <c r="B10" s="32">
        <v>44529</v>
      </c>
      <c r="C10" s="31" t="s">
        <v>179</v>
      </c>
      <c r="D10" s="31" t="s">
        <v>157</v>
      </c>
      <c r="E10" s="31" t="s">
        <v>163</v>
      </c>
      <c r="F10" s="43">
        <v>189574</v>
      </c>
      <c r="G10" s="45" t="str">
        <f t="shared" si="0"/>
        <v>no-commission</v>
      </c>
      <c r="H10" s="48"/>
      <c r="I10" s="46">
        <f t="shared" si="1"/>
        <v>0</v>
      </c>
      <c r="J10" s="48"/>
      <c r="K10" s="33" t="b">
        <f t="shared" si="2"/>
        <v>0</v>
      </c>
      <c r="L10" s="48"/>
      <c r="M10" s="43" t="b">
        <f t="shared" si="3"/>
        <v>1</v>
      </c>
      <c r="N10" s="48"/>
      <c r="O10" s="43" t="str">
        <f t="shared" si="4"/>
        <v>-</v>
      </c>
      <c r="P10" s="48"/>
      <c r="Q10" s="43" t="str">
        <f t="shared" si="5"/>
        <v>commission</v>
      </c>
      <c r="R10" s="48"/>
      <c r="S10" s="43"/>
      <c r="T10" s="48"/>
      <c r="U10" s="60">
        <f t="shared" si="6"/>
        <v>9478.7000000000007</v>
      </c>
      <c r="V10" s="48"/>
      <c r="W10" s="33">
        <f t="shared" si="7"/>
        <v>0.03</v>
      </c>
      <c r="X10" s="48"/>
      <c r="Y10" s="33" cm="1">
        <f t="array" ref="Y10">_xlfn.IFS(F10&lt;200000,3%,F10&lt;300000,4%)</f>
        <v>0.03</v>
      </c>
      <c r="Z10" s="48"/>
    </row>
    <row r="11" spans="1:37" ht="15" thickBot="1">
      <c r="A11" s="31" t="s">
        <v>180</v>
      </c>
      <c r="B11" s="32">
        <v>44542</v>
      </c>
      <c r="C11" s="31" t="s">
        <v>161</v>
      </c>
      <c r="D11" s="31" t="s">
        <v>162</v>
      </c>
      <c r="E11" s="31" t="s">
        <v>121</v>
      </c>
      <c r="F11" s="43">
        <v>259237</v>
      </c>
      <c r="G11" s="45" t="str">
        <f t="shared" si="0"/>
        <v>commission</v>
      </c>
      <c r="H11" s="48"/>
      <c r="I11" s="46">
        <f t="shared" si="1"/>
        <v>25923.7</v>
      </c>
      <c r="J11" s="48"/>
      <c r="K11" s="33" t="b">
        <f t="shared" si="2"/>
        <v>0</v>
      </c>
      <c r="L11" s="48"/>
      <c r="M11" s="43" t="b">
        <f t="shared" si="3"/>
        <v>0</v>
      </c>
      <c r="N11" s="48"/>
      <c r="O11" s="43" t="str">
        <f t="shared" si="4"/>
        <v>-</v>
      </c>
      <c r="P11" s="48"/>
      <c r="Q11" s="43" t="str">
        <f t="shared" si="5"/>
        <v>no-commission</v>
      </c>
      <c r="R11" s="48"/>
      <c r="S11" s="43"/>
      <c r="T11" s="48"/>
      <c r="U11" s="60" t="str">
        <f t="shared" si="6"/>
        <v>-</v>
      </c>
      <c r="V11" s="48"/>
      <c r="W11" s="33">
        <f t="shared" si="7"/>
        <v>0.04</v>
      </c>
      <c r="X11" s="48"/>
      <c r="Y11" s="33" cm="1">
        <f t="array" ref="Y11">_xlfn.IFS(F11&lt;200000,3%,F11&lt;300000,4%)</f>
        <v>0.04</v>
      </c>
      <c r="Z11" s="48"/>
    </row>
    <row r="12" spans="1:37" ht="15" thickBot="1">
      <c r="A12" s="31" t="s">
        <v>181</v>
      </c>
      <c r="B12" s="32">
        <v>44335</v>
      </c>
      <c r="C12" s="31" t="s">
        <v>156</v>
      </c>
      <c r="D12" s="31" t="s">
        <v>162</v>
      </c>
      <c r="E12" s="31" t="s">
        <v>121</v>
      </c>
      <c r="F12" s="43">
        <v>157481</v>
      </c>
      <c r="G12" s="45" t="str">
        <f t="shared" si="0"/>
        <v>no-commission</v>
      </c>
      <c r="H12" s="48"/>
      <c r="I12" s="46">
        <f t="shared" si="1"/>
        <v>0</v>
      </c>
      <c r="J12" s="48"/>
      <c r="K12" s="33" t="b">
        <f t="shared" si="2"/>
        <v>0</v>
      </c>
      <c r="L12" s="48"/>
      <c r="M12" s="43" t="b">
        <f t="shared" si="3"/>
        <v>1</v>
      </c>
      <c r="N12" s="48"/>
      <c r="O12" s="43" t="str">
        <f t="shared" si="4"/>
        <v>-</v>
      </c>
      <c r="P12" s="48"/>
      <c r="Q12" s="43" t="str">
        <f t="shared" si="5"/>
        <v>commission</v>
      </c>
      <c r="R12" s="48"/>
      <c r="S12" s="43"/>
      <c r="T12" s="48"/>
      <c r="U12" s="60">
        <f t="shared" si="6"/>
        <v>7874.05</v>
      </c>
      <c r="V12" s="48"/>
      <c r="W12" s="33">
        <f t="shared" si="7"/>
        <v>0.03</v>
      </c>
      <c r="X12" s="48"/>
      <c r="Y12" s="33" cm="1">
        <f t="array" ref="Y12">_xlfn.IFS(F12&lt;200000,3%,F12&lt;300000,4%)</f>
        <v>0.03</v>
      </c>
      <c r="Z12" s="48"/>
      <c r="AB12" s="39" t="s">
        <v>182</v>
      </c>
      <c r="AC12" t="s">
        <v>183</v>
      </c>
      <c r="AD12" t="s">
        <v>184</v>
      </c>
    </row>
    <row r="13" spans="1:37" ht="15" thickBot="1">
      <c r="A13" s="31" t="s">
        <v>185</v>
      </c>
      <c r="B13" s="32">
        <v>44379</v>
      </c>
      <c r="C13" s="31" t="s">
        <v>161</v>
      </c>
      <c r="D13" s="31" t="s">
        <v>162</v>
      </c>
      <c r="E13" s="31" t="s">
        <v>163</v>
      </c>
      <c r="F13" s="43">
        <v>297769</v>
      </c>
      <c r="G13" s="45" t="str">
        <f t="shared" si="0"/>
        <v>commission</v>
      </c>
      <c r="H13" s="48"/>
      <c r="I13" s="46">
        <f t="shared" si="1"/>
        <v>29776.9</v>
      </c>
      <c r="J13" s="48"/>
      <c r="K13" s="33" t="b">
        <f t="shared" si="2"/>
        <v>0</v>
      </c>
      <c r="L13" s="48"/>
      <c r="M13" s="43" t="b">
        <f t="shared" si="3"/>
        <v>0</v>
      </c>
      <c r="N13" s="48"/>
      <c r="O13" s="43" t="str">
        <f t="shared" si="4"/>
        <v>-</v>
      </c>
      <c r="P13" s="48"/>
      <c r="Q13" s="43" t="str">
        <f t="shared" si="5"/>
        <v>no-commission</v>
      </c>
      <c r="R13" s="48"/>
      <c r="S13" s="43"/>
      <c r="T13" s="48"/>
      <c r="U13" s="60" t="str">
        <f t="shared" si="6"/>
        <v>-</v>
      </c>
      <c r="V13" s="48"/>
      <c r="W13" s="33">
        <f t="shared" si="7"/>
        <v>0.04</v>
      </c>
      <c r="X13" s="48"/>
      <c r="Y13" s="33" cm="1">
        <f t="array" ref="Y13">_xlfn.IFS(F13&lt;200000,3%,F13&lt;300000,4%)</f>
        <v>0.04</v>
      </c>
      <c r="Z13" s="48"/>
      <c r="AB13" s="55">
        <v>0</v>
      </c>
      <c r="AC13" s="55">
        <v>200000</v>
      </c>
      <c r="AD13" s="15">
        <v>0.03</v>
      </c>
    </row>
    <row r="14" spans="1:37" ht="15" thickBot="1">
      <c r="A14" s="31" t="s">
        <v>186</v>
      </c>
      <c r="B14" s="32">
        <v>44334</v>
      </c>
      <c r="C14" s="31" t="s">
        <v>156</v>
      </c>
      <c r="D14" s="31" t="s">
        <v>170</v>
      </c>
      <c r="E14" s="31" t="s">
        <v>158</v>
      </c>
      <c r="F14" s="43">
        <v>197482</v>
      </c>
      <c r="G14" s="45" t="str">
        <f t="shared" si="0"/>
        <v>no-commission</v>
      </c>
      <c r="H14" s="48"/>
      <c r="I14" s="46">
        <f t="shared" si="1"/>
        <v>0</v>
      </c>
      <c r="J14" s="48"/>
      <c r="K14" s="33" t="b">
        <f t="shared" si="2"/>
        <v>0</v>
      </c>
      <c r="L14" s="48"/>
      <c r="M14" s="43" t="b">
        <f t="shared" si="3"/>
        <v>1</v>
      </c>
      <c r="N14" s="48"/>
      <c r="O14" s="43" t="str">
        <f t="shared" si="4"/>
        <v>-</v>
      </c>
      <c r="P14" s="48"/>
      <c r="Q14" s="43" t="str">
        <f t="shared" si="5"/>
        <v>commission</v>
      </c>
      <c r="R14" s="48"/>
      <c r="S14" s="43"/>
      <c r="T14" s="48"/>
      <c r="U14" s="60">
        <f t="shared" si="6"/>
        <v>9874.1</v>
      </c>
      <c r="V14" s="48"/>
      <c r="W14" s="33">
        <f t="shared" si="7"/>
        <v>0.03</v>
      </c>
      <c r="X14" s="48"/>
      <c r="Y14" s="33" cm="1">
        <f t="array" ref="Y14">_xlfn.IFS(F14&lt;200000,3%,F14&lt;300000,4%)</f>
        <v>0.03</v>
      </c>
      <c r="Z14" s="48"/>
      <c r="AB14" s="55">
        <v>200001</v>
      </c>
      <c r="AC14" s="55">
        <v>300000</v>
      </c>
      <c r="AD14" s="15">
        <v>0.04</v>
      </c>
    </row>
    <row r="15" spans="1:37" ht="15" thickBot="1">
      <c r="A15" s="31" t="s">
        <v>187</v>
      </c>
      <c r="B15" s="32">
        <v>44294</v>
      </c>
      <c r="C15" s="31" t="s">
        <v>156</v>
      </c>
      <c r="D15" s="31" t="s">
        <v>157</v>
      </c>
      <c r="E15" s="31" t="s">
        <v>121</v>
      </c>
      <c r="F15" s="43">
        <v>273542</v>
      </c>
      <c r="G15" s="45" t="str">
        <f t="shared" si="0"/>
        <v>commission</v>
      </c>
      <c r="H15" s="48"/>
      <c r="I15" s="46">
        <f t="shared" si="1"/>
        <v>27354.2</v>
      </c>
      <c r="J15" s="48"/>
      <c r="K15" s="33" t="b">
        <f t="shared" si="2"/>
        <v>0</v>
      </c>
      <c r="L15" s="48"/>
      <c r="M15" s="43" t="b">
        <f t="shared" si="3"/>
        <v>1</v>
      </c>
      <c r="N15" s="48"/>
      <c r="O15" s="43" t="str">
        <f t="shared" si="4"/>
        <v>-</v>
      </c>
      <c r="P15" s="48"/>
      <c r="Q15" s="43" t="str">
        <f t="shared" si="5"/>
        <v>commission</v>
      </c>
      <c r="R15" s="48"/>
      <c r="S15" s="43"/>
      <c r="T15" s="48"/>
      <c r="U15" s="60">
        <f t="shared" si="6"/>
        <v>13677.1</v>
      </c>
      <c r="V15" s="48"/>
      <c r="W15" s="33">
        <f t="shared" si="7"/>
        <v>0.04</v>
      </c>
      <c r="X15" s="48"/>
      <c r="Y15" s="33" cm="1">
        <f t="array" ref="Y15">_xlfn.IFS(F15&lt;200000,3%,F15&lt;300000,4%)</f>
        <v>0.04</v>
      </c>
      <c r="Z15" s="48"/>
      <c r="AB15" s="55">
        <v>300001</v>
      </c>
      <c r="AC15" s="55">
        <v>400000</v>
      </c>
      <c r="AD15" s="15">
        <v>0.05</v>
      </c>
    </row>
    <row r="16" spans="1:37" ht="15" thickBot="1">
      <c r="A16" s="31" t="s">
        <v>188</v>
      </c>
      <c r="B16" s="32">
        <v>44537</v>
      </c>
      <c r="C16" s="31" t="s">
        <v>179</v>
      </c>
      <c r="D16" s="31" t="s">
        <v>170</v>
      </c>
      <c r="E16" s="31" t="s">
        <v>158</v>
      </c>
      <c r="F16" s="43">
        <v>255290</v>
      </c>
      <c r="G16" s="45" t="str">
        <f t="shared" si="0"/>
        <v>commission</v>
      </c>
      <c r="H16" s="48"/>
      <c r="I16" s="46">
        <f t="shared" si="1"/>
        <v>25529</v>
      </c>
      <c r="J16" s="48"/>
      <c r="K16" s="33" t="b">
        <f t="shared" si="2"/>
        <v>0</v>
      </c>
      <c r="L16" s="48"/>
      <c r="M16" s="43" t="b">
        <f t="shared" si="3"/>
        <v>0</v>
      </c>
      <c r="N16" s="48"/>
      <c r="O16" s="43" t="str">
        <f t="shared" si="4"/>
        <v>-</v>
      </c>
      <c r="P16" s="48"/>
      <c r="Q16" s="43" t="str">
        <f t="shared" si="5"/>
        <v>no-commission</v>
      </c>
      <c r="R16" s="48"/>
      <c r="S16" s="43"/>
      <c r="T16" s="48"/>
      <c r="U16" s="60">
        <f t="shared" si="6"/>
        <v>12764.5</v>
      </c>
      <c r="V16" s="48"/>
      <c r="W16" s="33">
        <f t="shared" si="7"/>
        <v>0.04</v>
      </c>
      <c r="X16" s="48"/>
      <c r="Y16" s="33" cm="1">
        <f t="array" ref="Y16">_xlfn.IFS(F16&lt;200000,3%,F16&lt;300000,4%)</f>
        <v>0.04</v>
      </c>
      <c r="Z16" s="48"/>
      <c r="AB16" s="55">
        <v>400001</v>
      </c>
      <c r="AC16" s="55">
        <v>500000</v>
      </c>
      <c r="AD16" s="15">
        <v>0.06</v>
      </c>
    </row>
    <row r="17" spans="1:30" ht="15" thickBot="1">
      <c r="A17" s="31" t="s">
        <v>189</v>
      </c>
      <c r="B17" s="32">
        <v>44463</v>
      </c>
      <c r="C17" s="31" t="s">
        <v>179</v>
      </c>
      <c r="D17" s="31" t="s">
        <v>170</v>
      </c>
      <c r="E17" s="31" t="s">
        <v>158</v>
      </c>
      <c r="F17" s="43">
        <v>342143</v>
      </c>
      <c r="G17" s="45" t="str">
        <f t="shared" si="0"/>
        <v>commission</v>
      </c>
      <c r="H17" s="48"/>
      <c r="I17" s="46">
        <f t="shared" si="1"/>
        <v>34214.300000000003</v>
      </c>
      <c r="J17" s="48"/>
      <c r="K17" s="33" t="b">
        <f t="shared" si="2"/>
        <v>0</v>
      </c>
      <c r="L17" s="48"/>
      <c r="M17" s="43" t="b">
        <f t="shared" si="3"/>
        <v>0</v>
      </c>
      <c r="N17" s="48"/>
      <c r="O17" s="43" t="str">
        <f t="shared" si="4"/>
        <v>-</v>
      </c>
      <c r="P17" s="48"/>
      <c r="Q17" s="43" t="str">
        <f t="shared" si="5"/>
        <v>no-commission</v>
      </c>
      <c r="R17" s="48"/>
      <c r="S17" s="43"/>
      <c r="T17" s="48"/>
      <c r="U17" s="60">
        <f t="shared" si="6"/>
        <v>17107.150000000001</v>
      </c>
      <c r="V17" s="48"/>
      <c r="W17" s="33">
        <f t="shared" si="7"/>
        <v>0.05</v>
      </c>
      <c r="X17" s="48"/>
      <c r="Y17" s="33" t="e" cm="1">
        <f t="array" ref="Y17">_xlfn.IFS(F17&lt;200000,3%,F17&lt;300000,4%)</f>
        <v>#N/A</v>
      </c>
      <c r="Z17" s="48"/>
      <c r="AB17" s="55">
        <v>500001</v>
      </c>
      <c r="AC17" s="55" t="s">
        <v>190</v>
      </c>
      <c r="AD17" s="15">
        <v>0.1</v>
      </c>
    </row>
    <row r="18" spans="1:30" ht="15" thickBot="1">
      <c r="A18" s="31" t="s">
        <v>191</v>
      </c>
      <c r="B18" s="32">
        <v>44408</v>
      </c>
      <c r="C18" s="31" t="s">
        <v>179</v>
      </c>
      <c r="D18" s="31" t="s">
        <v>170</v>
      </c>
      <c r="E18" s="31" t="s">
        <v>158</v>
      </c>
      <c r="F18" s="43">
        <v>177269</v>
      </c>
      <c r="G18" s="45" t="str">
        <f t="shared" si="0"/>
        <v>no-commission</v>
      </c>
      <c r="H18" s="48"/>
      <c r="I18" s="46">
        <f t="shared" si="1"/>
        <v>0</v>
      </c>
      <c r="J18" s="48"/>
      <c r="K18" s="33" t="b">
        <f t="shared" si="2"/>
        <v>0</v>
      </c>
      <c r="L18" s="48"/>
      <c r="M18" s="43" t="b">
        <f t="shared" si="3"/>
        <v>0</v>
      </c>
      <c r="N18" s="48"/>
      <c r="O18" s="43" t="str">
        <f t="shared" si="4"/>
        <v>-</v>
      </c>
      <c r="P18" s="48"/>
      <c r="Q18" s="43" t="str">
        <f t="shared" si="5"/>
        <v>no-commission</v>
      </c>
      <c r="R18" s="48"/>
      <c r="S18" s="43"/>
      <c r="T18" s="48"/>
      <c r="U18" s="60">
        <f t="shared" si="6"/>
        <v>8863.4500000000007</v>
      </c>
      <c r="V18" s="48"/>
      <c r="W18" s="33">
        <f t="shared" si="7"/>
        <v>0.03</v>
      </c>
      <c r="X18" s="48"/>
      <c r="Y18" s="33" cm="1">
        <f t="array" ref="Y18">_xlfn.IFS(F18&lt;200000,3%,F18&lt;300000,4%)</f>
        <v>0.03</v>
      </c>
      <c r="Z18" s="48"/>
    </row>
    <row r="19" spans="1:30" ht="15" thickBot="1">
      <c r="A19" s="31" t="s">
        <v>192</v>
      </c>
      <c r="B19" s="32">
        <v>44371</v>
      </c>
      <c r="C19" s="31" t="s">
        <v>179</v>
      </c>
      <c r="D19" s="31" t="s">
        <v>157</v>
      </c>
      <c r="E19" s="31" t="s">
        <v>163</v>
      </c>
      <c r="F19" s="43">
        <v>162179</v>
      </c>
      <c r="G19" s="45" t="str">
        <f t="shared" si="0"/>
        <v>no-commission</v>
      </c>
      <c r="H19" s="48"/>
      <c r="I19" s="46">
        <f t="shared" si="1"/>
        <v>0</v>
      </c>
      <c r="J19" s="48"/>
      <c r="K19" s="33" t="b">
        <f t="shared" si="2"/>
        <v>0</v>
      </c>
      <c r="L19" s="48"/>
      <c r="M19" s="43" t="b">
        <f t="shared" si="3"/>
        <v>1</v>
      </c>
      <c r="N19" s="48"/>
      <c r="O19" s="43" t="str">
        <f t="shared" si="4"/>
        <v>-</v>
      </c>
      <c r="P19" s="48"/>
      <c r="Q19" s="43" t="str">
        <f t="shared" si="5"/>
        <v>commission</v>
      </c>
      <c r="R19" s="48"/>
      <c r="S19" s="43"/>
      <c r="T19" s="48"/>
      <c r="U19" s="60">
        <f t="shared" si="6"/>
        <v>8108.9500000000007</v>
      </c>
      <c r="V19" s="48"/>
      <c r="W19" s="33">
        <f t="shared" si="7"/>
        <v>0.03</v>
      </c>
      <c r="X19" s="48"/>
      <c r="Y19" s="33" cm="1">
        <f t="array" ref="Y19">_xlfn.IFS(F19&lt;200000,3%,F19&lt;300000,4%)</f>
        <v>0.03</v>
      </c>
      <c r="Z19" s="48"/>
    </row>
    <row r="20" spans="1:30" ht="15" thickBot="1">
      <c r="A20" s="31" t="s">
        <v>193</v>
      </c>
      <c r="B20" s="32">
        <v>44330</v>
      </c>
      <c r="C20" s="31" t="s">
        <v>179</v>
      </c>
      <c r="D20" s="31" t="s">
        <v>162</v>
      </c>
      <c r="E20" s="31" t="s">
        <v>121</v>
      </c>
      <c r="F20" s="43">
        <v>260557</v>
      </c>
      <c r="G20" s="45" t="str">
        <f t="shared" si="0"/>
        <v>commission</v>
      </c>
      <c r="H20" s="48"/>
      <c r="I20" s="46">
        <f t="shared" si="1"/>
        <v>26055.7</v>
      </c>
      <c r="J20" s="48"/>
      <c r="K20" s="33" t="b">
        <f t="shared" si="2"/>
        <v>0</v>
      </c>
      <c r="L20" s="48"/>
      <c r="M20" s="43" t="b">
        <f t="shared" si="3"/>
        <v>0</v>
      </c>
      <c r="N20" s="48"/>
      <c r="O20" s="43" t="str">
        <f t="shared" si="4"/>
        <v>-</v>
      </c>
      <c r="P20" s="48"/>
      <c r="Q20" s="43" t="str">
        <f t="shared" si="5"/>
        <v>no-commission</v>
      </c>
      <c r="R20" s="48"/>
      <c r="S20" s="43"/>
      <c r="T20" s="48"/>
      <c r="U20" s="60">
        <f t="shared" si="6"/>
        <v>13027.85</v>
      </c>
      <c r="V20" s="48"/>
      <c r="W20" s="33">
        <f t="shared" si="7"/>
        <v>0.04</v>
      </c>
      <c r="X20" s="48"/>
      <c r="Y20" s="33" cm="1">
        <f t="array" ref="Y20">_xlfn.IFS(F20&lt;200000,3%,F20&lt;300000,4%)</f>
        <v>0.04</v>
      </c>
      <c r="Z20" s="48"/>
    </row>
    <row r="21" spans="1:30" ht="15" thickBot="1">
      <c r="A21" s="31" t="s">
        <v>194</v>
      </c>
      <c r="B21" s="32">
        <v>44340</v>
      </c>
      <c r="C21" s="31" t="s">
        <v>161</v>
      </c>
      <c r="D21" s="31" t="s">
        <v>157</v>
      </c>
      <c r="E21" s="31" t="s">
        <v>121</v>
      </c>
      <c r="F21" s="43">
        <v>191997</v>
      </c>
      <c r="G21" s="45" t="str">
        <f t="shared" si="0"/>
        <v>no-commission</v>
      </c>
      <c r="H21" s="48"/>
      <c r="I21" s="46">
        <f t="shared" si="1"/>
        <v>0</v>
      </c>
      <c r="J21" s="48"/>
      <c r="K21" s="33" t="b">
        <f t="shared" si="2"/>
        <v>0</v>
      </c>
      <c r="L21" s="48"/>
      <c r="M21" s="43" t="b">
        <f t="shared" si="3"/>
        <v>1</v>
      </c>
      <c r="N21" s="48"/>
      <c r="O21" s="43" t="str">
        <f t="shared" si="4"/>
        <v>-</v>
      </c>
      <c r="P21" s="48"/>
      <c r="Q21" s="43" t="str">
        <f t="shared" si="5"/>
        <v>commission</v>
      </c>
      <c r="R21" s="48"/>
      <c r="S21" s="43"/>
      <c r="T21" s="48"/>
      <c r="U21" s="60" t="str">
        <f t="shared" si="6"/>
        <v>-</v>
      </c>
      <c r="V21" s="48"/>
      <c r="W21" s="33">
        <f t="shared" si="7"/>
        <v>0.03</v>
      </c>
      <c r="X21" s="48"/>
      <c r="Y21" s="33" cm="1">
        <f t="array" ref="Y21">_xlfn.IFS(F21&lt;200000,3%,F21&lt;300000,4%)</f>
        <v>0.03</v>
      </c>
      <c r="Z21" s="48"/>
    </row>
    <row r="22" spans="1:30" ht="15" thickBot="1">
      <c r="A22" s="31" t="s">
        <v>195</v>
      </c>
      <c r="B22" s="32">
        <v>44522</v>
      </c>
      <c r="C22" s="31" t="s">
        <v>161</v>
      </c>
      <c r="D22" s="31" t="s">
        <v>162</v>
      </c>
      <c r="E22" s="31" t="s">
        <v>163</v>
      </c>
      <c r="F22" s="43">
        <v>340531</v>
      </c>
      <c r="G22" s="45" t="str">
        <f t="shared" si="0"/>
        <v>commission</v>
      </c>
      <c r="H22" s="48"/>
      <c r="I22" s="46">
        <f t="shared" si="1"/>
        <v>34053.1</v>
      </c>
      <c r="J22" s="48"/>
      <c r="K22" s="33" t="b">
        <f t="shared" si="2"/>
        <v>0</v>
      </c>
      <c r="L22" s="48"/>
      <c r="M22" s="43" t="b">
        <f t="shared" si="3"/>
        <v>0</v>
      </c>
      <c r="N22" s="48"/>
      <c r="O22" s="43" t="str">
        <f t="shared" si="4"/>
        <v>-</v>
      </c>
      <c r="P22" s="48"/>
      <c r="Q22" s="43" t="str">
        <f t="shared" si="5"/>
        <v>no-commission</v>
      </c>
      <c r="R22" s="48"/>
      <c r="S22" s="43"/>
      <c r="T22" s="48"/>
      <c r="U22" s="60" t="str">
        <f t="shared" si="6"/>
        <v>-</v>
      </c>
      <c r="V22" s="48"/>
      <c r="W22" s="33">
        <f t="shared" si="7"/>
        <v>0.05</v>
      </c>
      <c r="X22" s="48"/>
      <c r="Y22" s="33" t="e" cm="1">
        <f t="array" ref="Y22">_xlfn.IFS(F22&lt;200000,3%,F22&lt;300000,4%)</f>
        <v>#N/A</v>
      </c>
      <c r="Z22" s="48"/>
    </row>
    <row r="23" spans="1:30" ht="15" thickBot="1">
      <c r="A23" s="31" t="s">
        <v>196</v>
      </c>
      <c r="B23" s="32">
        <v>44559</v>
      </c>
      <c r="C23" s="31" t="s">
        <v>197</v>
      </c>
      <c r="D23" s="31" t="s">
        <v>157</v>
      </c>
      <c r="E23" s="31" t="s">
        <v>158</v>
      </c>
      <c r="F23" s="43">
        <v>446852</v>
      </c>
      <c r="G23" s="45" t="str">
        <f t="shared" si="0"/>
        <v>commission</v>
      </c>
      <c r="H23" s="48"/>
      <c r="I23" s="46">
        <f t="shared" si="1"/>
        <v>44685.200000000004</v>
      </c>
      <c r="J23" s="48"/>
      <c r="K23" s="33" t="b">
        <f t="shared" si="2"/>
        <v>1</v>
      </c>
      <c r="L23" s="48"/>
      <c r="M23" s="43" t="b">
        <f t="shared" si="3"/>
        <v>1</v>
      </c>
      <c r="N23" s="48"/>
      <c r="O23" s="43">
        <f t="shared" si="4"/>
        <v>0.1</v>
      </c>
      <c r="P23" s="48"/>
      <c r="Q23" s="43" t="str">
        <f t="shared" si="5"/>
        <v>commission</v>
      </c>
      <c r="R23" s="48"/>
      <c r="S23" s="43"/>
      <c r="T23" s="48"/>
      <c r="U23" s="60">
        <f t="shared" si="6"/>
        <v>22342.600000000002</v>
      </c>
      <c r="V23" s="48"/>
      <c r="W23" s="33">
        <f t="shared" si="7"/>
        <v>0.06</v>
      </c>
      <c r="X23" s="48"/>
      <c r="Y23" s="33" t="e" cm="1">
        <f t="array" ref="Y23">_xlfn.IFS(F23&lt;200000,3%,F23&lt;300000,4%)</f>
        <v>#N/A</v>
      </c>
      <c r="Z23" s="48"/>
    </row>
    <row r="24" spans="1:30" ht="15" thickBot="1">
      <c r="A24" s="31" t="s">
        <v>198</v>
      </c>
      <c r="B24" s="32">
        <v>44312</v>
      </c>
      <c r="C24" s="31" t="s">
        <v>199</v>
      </c>
      <c r="D24" s="31" t="s">
        <v>162</v>
      </c>
      <c r="E24" s="31" t="s">
        <v>163</v>
      </c>
      <c r="F24" s="43">
        <v>136867</v>
      </c>
      <c r="G24" s="45" t="str">
        <f t="shared" si="0"/>
        <v>no-commission</v>
      </c>
      <c r="H24" s="48"/>
      <c r="I24" s="46">
        <f t="shared" si="1"/>
        <v>0</v>
      </c>
      <c r="J24" s="48"/>
      <c r="K24" s="33" t="b">
        <f t="shared" si="2"/>
        <v>0</v>
      </c>
      <c r="L24" s="48"/>
      <c r="M24" s="43" t="b">
        <f t="shared" si="3"/>
        <v>0</v>
      </c>
      <c r="N24" s="48"/>
      <c r="O24" s="43" t="str">
        <f t="shared" si="4"/>
        <v>-</v>
      </c>
      <c r="P24" s="48"/>
      <c r="Q24" s="43" t="str">
        <f t="shared" si="5"/>
        <v>no-commission</v>
      </c>
      <c r="R24" s="48"/>
      <c r="S24" s="43"/>
      <c r="T24" s="48"/>
      <c r="U24" s="60">
        <f t="shared" si="6"/>
        <v>6843.35</v>
      </c>
      <c r="V24" s="48"/>
      <c r="W24" s="33">
        <f t="shared" si="7"/>
        <v>0.03</v>
      </c>
      <c r="X24" s="48"/>
      <c r="Y24" s="33" cm="1">
        <f t="array" ref="Y24">_xlfn.IFS(F24&lt;200000,3%,F24&lt;300000,4%)</f>
        <v>0.03</v>
      </c>
      <c r="Z24" s="48"/>
    </row>
    <row r="25" spans="1:30" ht="15" thickBot="1">
      <c r="A25" s="31" t="s">
        <v>200</v>
      </c>
      <c r="B25" s="32">
        <v>44314</v>
      </c>
      <c r="C25" s="31" t="s">
        <v>197</v>
      </c>
      <c r="D25" s="31" t="s">
        <v>157</v>
      </c>
      <c r="E25" s="31" t="s">
        <v>158</v>
      </c>
      <c r="F25" s="43">
        <v>516616</v>
      </c>
      <c r="G25" s="45" t="str">
        <f t="shared" si="0"/>
        <v>commission</v>
      </c>
      <c r="H25" s="48"/>
      <c r="I25" s="46">
        <f t="shared" si="1"/>
        <v>51661.600000000006</v>
      </c>
      <c r="J25" s="48"/>
      <c r="K25" s="33" t="b">
        <f t="shared" si="2"/>
        <v>1</v>
      </c>
      <c r="L25" s="48"/>
      <c r="M25" s="43" t="b">
        <f t="shared" si="3"/>
        <v>1</v>
      </c>
      <c r="N25" s="48"/>
      <c r="O25" s="43">
        <f t="shared" si="4"/>
        <v>0.1</v>
      </c>
      <c r="P25" s="48"/>
      <c r="Q25" s="43" t="str">
        <f t="shared" si="5"/>
        <v>commission</v>
      </c>
      <c r="R25" s="48"/>
      <c r="S25" s="43"/>
      <c r="T25" s="48"/>
      <c r="U25" s="60">
        <f t="shared" si="6"/>
        <v>25830.800000000003</v>
      </c>
      <c r="V25" s="48"/>
      <c r="W25" s="33">
        <f t="shared" si="7"/>
        <v>0.1</v>
      </c>
      <c r="X25" s="48"/>
      <c r="Y25" s="33" t="e" cm="1">
        <f t="array" ref="Y25">_xlfn.IFS(F25&lt;200000,3%,F25&lt;300000,4%)</f>
        <v>#N/A</v>
      </c>
      <c r="Z25" s="48"/>
    </row>
    <row r="26" spans="1:30" ht="15" thickBot="1">
      <c r="A26" s="31" t="s">
        <v>201</v>
      </c>
      <c r="B26" s="32">
        <v>44398</v>
      </c>
      <c r="C26" s="31" t="s">
        <v>197</v>
      </c>
      <c r="D26" s="31" t="s">
        <v>162</v>
      </c>
      <c r="E26" s="31" t="s">
        <v>163</v>
      </c>
      <c r="F26" s="43">
        <v>214977</v>
      </c>
      <c r="G26" s="45" t="str">
        <f t="shared" si="0"/>
        <v>commission</v>
      </c>
      <c r="H26" s="48"/>
      <c r="I26" s="46">
        <f t="shared" si="1"/>
        <v>21497.7</v>
      </c>
      <c r="J26" s="48"/>
      <c r="K26" s="33" t="b">
        <f t="shared" si="2"/>
        <v>0</v>
      </c>
      <c r="L26" s="48"/>
      <c r="M26" s="43" t="b">
        <f t="shared" si="3"/>
        <v>0</v>
      </c>
      <c r="N26" s="48"/>
      <c r="O26" s="43" t="str">
        <f t="shared" si="4"/>
        <v>-</v>
      </c>
      <c r="P26" s="48"/>
      <c r="Q26" s="43" t="str">
        <f t="shared" si="5"/>
        <v>no-commission</v>
      </c>
      <c r="R26" s="48"/>
      <c r="S26" s="43"/>
      <c r="T26" s="48"/>
      <c r="U26" s="60">
        <f t="shared" si="6"/>
        <v>10748.85</v>
      </c>
      <c r="V26" s="48"/>
      <c r="W26" s="33">
        <f t="shared" si="7"/>
        <v>0.04</v>
      </c>
      <c r="X26" s="48"/>
      <c r="Y26" s="33" cm="1">
        <f t="array" ref="Y26">_xlfn.IFS(F26&lt;200000,3%,F26&lt;300000,4%)</f>
        <v>0.04</v>
      </c>
      <c r="Z26" s="48"/>
    </row>
    <row r="27" spans="1:30" ht="15" thickBot="1">
      <c r="A27" s="31" t="s">
        <v>202</v>
      </c>
      <c r="B27" s="32">
        <v>44502</v>
      </c>
      <c r="C27" s="31" t="s">
        <v>199</v>
      </c>
      <c r="D27" s="31" t="s">
        <v>170</v>
      </c>
      <c r="E27" s="31" t="s">
        <v>158</v>
      </c>
      <c r="F27" s="43">
        <v>164982</v>
      </c>
      <c r="G27" s="45" t="str">
        <f t="shared" si="0"/>
        <v>no-commission</v>
      </c>
      <c r="H27" s="48"/>
      <c r="I27" s="46">
        <f t="shared" si="1"/>
        <v>0</v>
      </c>
      <c r="J27" s="48"/>
      <c r="K27" s="33" t="b">
        <f t="shared" si="2"/>
        <v>0</v>
      </c>
      <c r="L27" s="48"/>
      <c r="M27" s="43" t="b">
        <f t="shared" si="3"/>
        <v>0</v>
      </c>
      <c r="N27" s="48"/>
      <c r="O27" s="43" t="str">
        <f t="shared" si="4"/>
        <v>-</v>
      </c>
      <c r="P27" s="48"/>
      <c r="Q27" s="43" t="str">
        <f t="shared" si="5"/>
        <v>no-commission</v>
      </c>
      <c r="R27" s="48"/>
      <c r="S27" s="43"/>
      <c r="T27" s="48"/>
      <c r="U27" s="60">
        <f t="shared" si="6"/>
        <v>8249.1</v>
      </c>
      <c r="V27" s="48"/>
      <c r="W27" s="33">
        <f t="shared" si="7"/>
        <v>0.03</v>
      </c>
      <c r="X27" s="48"/>
      <c r="Y27" s="33" cm="1">
        <f t="array" ref="Y27">_xlfn.IFS(F27&lt;200000,3%,F27&lt;300000,4%)</f>
        <v>0.03</v>
      </c>
      <c r="Z27" s="48"/>
    </row>
    <row r="28" spans="1:30" ht="15" thickBot="1">
      <c r="A28" s="31" t="s">
        <v>203</v>
      </c>
      <c r="B28" s="32">
        <v>44407</v>
      </c>
      <c r="C28" s="31" t="s">
        <v>197</v>
      </c>
      <c r="D28" s="31" t="s">
        <v>157</v>
      </c>
      <c r="E28" s="31" t="s">
        <v>121</v>
      </c>
      <c r="F28" s="43">
        <v>599410</v>
      </c>
      <c r="G28" s="45" t="str">
        <f t="shared" si="0"/>
        <v>commission</v>
      </c>
      <c r="H28" s="48"/>
      <c r="I28" s="46">
        <f t="shared" si="1"/>
        <v>59941</v>
      </c>
      <c r="J28" s="48"/>
      <c r="K28" s="33" t="b">
        <f t="shared" si="2"/>
        <v>0</v>
      </c>
      <c r="L28" s="48"/>
      <c r="M28" s="43" t="b">
        <f t="shared" si="3"/>
        <v>1</v>
      </c>
      <c r="N28" s="48"/>
      <c r="O28" s="43" t="str">
        <f t="shared" si="4"/>
        <v>-</v>
      </c>
      <c r="P28" s="48"/>
      <c r="Q28" s="43" t="str">
        <f t="shared" si="5"/>
        <v>commission</v>
      </c>
      <c r="R28" s="48"/>
      <c r="S28" s="43"/>
      <c r="T28" s="48"/>
      <c r="U28" s="60">
        <f t="shared" si="6"/>
        <v>29970.5</v>
      </c>
      <c r="V28" s="48"/>
      <c r="W28" s="33">
        <f t="shared" si="7"/>
        <v>0.1</v>
      </c>
      <c r="X28" s="48"/>
      <c r="Y28" s="33" t="e" cm="1">
        <f t="array" ref="Y28">_xlfn.IFS(F28&lt;200000,3%,F28&lt;300000,4%)</f>
        <v>#N/A</v>
      </c>
      <c r="Z28" s="48"/>
    </row>
    <row r="29" spans="1:30" ht="15" thickBot="1">
      <c r="A29" s="31" t="s">
        <v>204</v>
      </c>
      <c r="B29" s="32">
        <v>44618</v>
      </c>
      <c r="C29" s="31" t="s">
        <v>205</v>
      </c>
      <c r="D29" s="31" t="s">
        <v>170</v>
      </c>
      <c r="E29" s="31" t="s">
        <v>158</v>
      </c>
      <c r="F29" s="43">
        <v>525266</v>
      </c>
      <c r="G29" s="45" t="str">
        <f t="shared" si="0"/>
        <v>commission</v>
      </c>
      <c r="H29" s="48"/>
      <c r="I29" s="46">
        <f t="shared" si="1"/>
        <v>52526.600000000006</v>
      </c>
      <c r="J29" s="48"/>
      <c r="K29" s="33" t="b">
        <f t="shared" si="2"/>
        <v>0</v>
      </c>
      <c r="L29" s="48"/>
      <c r="M29" s="43" t="b">
        <f t="shared" si="3"/>
        <v>0</v>
      </c>
      <c r="N29" s="48"/>
      <c r="O29" s="43" t="str">
        <f t="shared" si="4"/>
        <v>-</v>
      </c>
      <c r="P29" s="48"/>
      <c r="Q29" s="43" t="str">
        <f t="shared" si="5"/>
        <v>no-commission</v>
      </c>
      <c r="R29" s="48"/>
      <c r="S29" s="43"/>
      <c r="T29" s="48"/>
      <c r="U29" s="60">
        <f t="shared" si="6"/>
        <v>26263.300000000003</v>
      </c>
      <c r="V29" s="48"/>
      <c r="W29" s="33">
        <f t="shared" si="7"/>
        <v>0.1</v>
      </c>
      <c r="X29" s="48"/>
      <c r="Y29" s="33" t="e" cm="1">
        <f t="array" ref="Y29">_xlfn.IFS(F29&lt;200000,3%,F29&lt;300000,4%)</f>
        <v>#N/A</v>
      </c>
      <c r="Z29" s="48"/>
    </row>
    <row r="30" spans="1:30" ht="15" thickBot="1">
      <c r="A30" s="31" t="s">
        <v>206</v>
      </c>
      <c r="B30" s="32">
        <v>44648</v>
      </c>
      <c r="C30" s="31" t="s">
        <v>197</v>
      </c>
      <c r="D30" s="31" t="s">
        <v>157</v>
      </c>
      <c r="E30" s="31" t="s">
        <v>158</v>
      </c>
      <c r="F30" s="43">
        <v>208439</v>
      </c>
      <c r="G30" s="45" t="str">
        <f t="shared" si="0"/>
        <v>commission</v>
      </c>
      <c r="H30" s="48"/>
      <c r="I30" s="46">
        <f t="shared" si="1"/>
        <v>20843.900000000001</v>
      </c>
      <c r="J30" s="48"/>
      <c r="K30" s="33" t="b">
        <f t="shared" si="2"/>
        <v>1</v>
      </c>
      <c r="L30" s="48"/>
      <c r="M30" s="43" t="b">
        <f t="shared" si="3"/>
        <v>1</v>
      </c>
      <c r="N30" s="48"/>
      <c r="O30" s="43">
        <f t="shared" si="4"/>
        <v>0.1</v>
      </c>
      <c r="P30" s="48"/>
      <c r="Q30" s="43" t="str">
        <f t="shared" si="5"/>
        <v>commission</v>
      </c>
      <c r="R30" s="48"/>
      <c r="S30" s="43"/>
      <c r="T30" s="48"/>
      <c r="U30" s="60">
        <f t="shared" si="6"/>
        <v>10421.950000000001</v>
      </c>
      <c r="V30" s="48"/>
      <c r="W30" s="33">
        <f t="shared" si="7"/>
        <v>0.04</v>
      </c>
      <c r="X30" s="48"/>
      <c r="Y30" s="33" cm="1">
        <f t="array" ref="Y30">_xlfn.IFS(F30&lt;200000,3%,F30&lt;300000,4%)</f>
        <v>0.04</v>
      </c>
      <c r="Z30" s="48"/>
    </row>
    <row r="31" spans="1:30" ht="15" thickBot="1">
      <c r="A31" s="31" t="s">
        <v>207</v>
      </c>
      <c r="B31" s="32">
        <v>44439</v>
      </c>
      <c r="C31" s="31" t="s">
        <v>205</v>
      </c>
      <c r="D31" s="31" t="s">
        <v>157</v>
      </c>
      <c r="E31" s="31" t="s">
        <v>163</v>
      </c>
      <c r="F31" s="43">
        <v>596943</v>
      </c>
      <c r="G31" s="45" t="str">
        <f t="shared" si="0"/>
        <v>commission</v>
      </c>
      <c r="H31" s="48"/>
      <c r="I31" s="46">
        <f t="shared" si="1"/>
        <v>59694.3</v>
      </c>
      <c r="J31" s="48"/>
      <c r="K31" s="33" t="b">
        <f t="shared" si="2"/>
        <v>0</v>
      </c>
      <c r="L31" s="48"/>
      <c r="M31" s="43" t="b">
        <f t="shared" si="3"/>
        <v>1</v>
      </c>
      <c r="N31" s="48"/>
      <c r="O31" s="43" t="str">
        <f t="shared" si="4"/>
        <v>-</v>
      </c>
      <c r="P31" s="48"/>
      <c r="Q31" s="43" t="str">
        <f t="shared" si="5"/>
        <v>commission</v>
      </c>
      <c r="R31" s="48"/>
      <c r="S31" s="43"/>
      <c r="T31" s="48"/>
      <c r="U31" s="60">
        <f t="shared" si="6"/>
        <v>29847.15</v>
      </c>
      <c r="V31" s="48"/>
      <c r="W31" s="33">
        <f t="shared" si="7"/>
        <v>0.1</v>
      </c>
      <c r="X31" s="48"/>
      <c r="Y31" s="33" t="e" cm="1">
        <f t="array" ref="Y31">_xlfn.IFS(F31&lt;200000,3%,F31&lt;300000,4%)</f>
        <v>#N/A</v>
      </c>
      <c r="Z31" s="48"/>
    </row>
    <row r="32" spans="1:30" ht="15" thickBot="1">
      <c r="A32" s="31" t="s">
        <v>208</v>
      </c>
      <c r="B32" s="32">
        <v>44467</v>
      </c>
      <c r="C32" s="31" t="s">
        <v>197</v>
      </c>
      <c r="D32" s="31" t="s">
        <v>162</v>
      </c>
      <c r="E32" s="31" t="s">
        <v>121</v>
      </c>
      <c r="F32" s="43">
        <v>244388</v>
      </c>
      <c r="G32" s="45" t="str">
        <f t="shared" si="0"/>
        <v>commission</v>
      </c>
      <c r="H32" s="48"/>
      <c r="I32" s="46">
        <f t="shared" si="1"/>
        <v>24438.800000000003</v>
      </c>
      <c r="J32" s="48"/>
      <c r="K32" s="33" t="b">
        <f t="shared" si="2"/>
        <v>0</v>
      </c>
      <c r="L32" s="48"/>
      <c r="M32" s="43" t="b">
        <f t="shared" si="3"/>
        <v>0</v>
      </c>
      <c r="N32" s="48"/>
      <c r="O32" s="43" t="str">
        <f t="shared" si="4"/>
        <v>-</v>
      </c>
      <c r="P32" s="48"/>
      <c r="Q32" s="43" t="str">
        <f t="shared" si="5"/>
        <v>no-commission</v>
      </c>
      <c r="R32" s="48"/>
      <c r="S32" s="43"/>
      <c r="T32" s="48"/>
      <c r="U32" s="60">
        <f t="shared" si="6"/>
        <v>12219.400000000001</v>
      </c>
      <c r="V32" s="48"/>
      <c r="W32" s="33">
        <f t="shared" si="7"/>
        <v>0.04</v>
      </c>
      <c r="X32" s="48"/>
      <c r="Y32" s="33" cm="1">
        <f t="array" ref="Y32">_xlfn.IFS(F32&lt;200000,3%,F32&lt;300000,4%)</f>
        <v>0.04</v>
      </c>
      <c r="Z32" s="48"/>
    </row>
    <row r="33" spans="1:26" ht="15" thickBot="1">
      <c r="A33" s="31" t="s">
        <v>209</v>
      </c>
      <c r="B33" s="32">
        <v>44577</v>
      </c>
      <c r="C33" s="31" t="s">
        <v>199</v>
      </c>
      <c r="D33" s="31" t="s">
        <v>162</v>
      </c>
      <c r="E33" s="31" t="s">
        <v>121</v>
      </c>
      <c r="F33" s="43">
        <v>131993</v>
      </c>
      <c r="G33" s="45" t="str">
        <f t="shared" si="0"/>
        <v>no-commission</v>
      </c>
      <c r="H33" s="48"/>
      <c r="I33" s="46">
        <f t="shared" si="1"/>
        <v>0</v>
      </c>
      <c r="J33" s="48"/>
      <c r="K33" s="33" t="b">
        <f t="shared" si="2"/>
        <v>0</v>
      </c>
      <c r="L33" s="48"/>
      <c r="M33" s="43" t="b">
        <f t="shared" si="3"/>
        <v>0</v>
      </c>
      <c r="N33" s="48"/>
      <c r="O33" s="43" t="str">
        <f t="shared" si="4"/>
        <v>-</v>
      </c>
      <c r="P33" s="48"/>
      <c r="Q33" s="43" t="str">
        <f t="shared" si="5"/>
        <v>no-commission</v>
      </c>
      <c r="R33" s="48"/>
      <c r="S33" s="43"/>
      <c r="T33" s="48"/>
      <c r="U33" s="60">
        <f t="shared" si="6"/>
        <v>6599.6500000000005</v>
      </c>
      <c r="V33" s="48"/>
      <c r="W33" s="33">
        <f t="shared" si="7"/>
        <v>0.03</v>
      </c>
      <c r="X33" s="48"/>
      <c r="Y33" s="33" cm="1">
        <f t="array" ref="Y33">_xlfn.IFS(F33&lt;200000,3%,F33&lt;300000,4%)</f>
        <v>0.03</v>
      </c>
      <c r="Z33" s="48"/>
    </row>
    <row r="34" spans="1:26" ht="15" thickBot="1">
      <c r="A34" s="31" t="s">
        <v>210</v>
      </c>
      <c r="B34" s="32">
        <v>44419</v>
      </c>
      <c r="C34" s="31" t="s">
        <v>211</v>
      </c>
      <c r="D34" s="31" t="s">
        <v>162</v>
      </c>
      <c r="E34" s="31" t="s">
        <v>163</v>
      </c>
      <c r="F34" s="43">
        <v>471720</v>
      </c>
      <c r="G34" s="45" t="str">
        <f t="shared" si="0"/>
        <v>commission</v>
      </c>
      <c r="H34" s="48"/>
      <c r="I34" s="46">
        <f t="shared" si="1"/>
        <v>47172</v>
      </c>
      <c r="J34" s="48"/>
      <c r="K34" s="33" t="b">
        <f t="shared" si="2"/>
        <v>0</v>
      </c>
      <c r="L34" s="48"/>
      <c r="M34" s="43" t="b">
        <f t="shared" si="3"/>
        <v>0</v>
      </c>
      <c r="N34" s="48"/>
      <c r="O34" s="43" t="str">
        <f t="shared" si="4"/>
        <v>-</v>
      </c>
      <c r="P34" s="48"/>
      <c r="Q34" s="43" t="str">
        <f t="shared" si="5"/>
        <v>no-commission</v>
      </c>
      <c r="R34" s="48"/>
      <c r="S34" s="43"/>
      <c r="T34" s="48"/>
      <c r="U34" s="60">
        <f t="shared" si="6"/>
        <v>23586</v>
      </c>
      <c r="V34" s="48"/>
      <c r="W34" s="33">
        <f t="shared" si="7"/>
        <v>0.06</v>
      </c>
      <c r="X34" s="48"/>
      <c r="Y34" s="33" t="e" cm="1">
        <f t="array" ref="Y34">_xlfn.IFS(F34&lt;200000,3%,F34&lt;300000,4%)</f>
        <v>#N/A</v>
      </c>
      <c r="Z34" s="48"/>
    </row>
    <row r="35" spans="1:26" ht="15" thickBot="1">
      <c r="A35" s="31" t="s">
        <v>212</v>
      </c>
      <c r="B35" s="32">
        <v>44407</v>
      </c>
      <c r="C35" s="31" t="s">
        <v>205</v>
      </c>
      <c r="D35" s="31" t="s">
        <v>170</v>
      </c>
      <c r="E35" s="31" t="s">
        <v>158</v>
      </c>
      <c r="F35" s="43">
        <v>121713</v>
      </c>
      <c r="G35" s="45" t="str">
        <f t="shared" si="0"/>
        <v>no-commission</v>
      </c>
      <c r="H35" s="48"/>
      <c r="I35" s="46">
        <f t="shared" si="1"/>
        <v>0</v>
      </c>
      <c r="J35" s="48"/>
      <c r="K35" s="33" t="b">
        <f t="shared" si="2"/>
        <v>0</v>
      </c>
      <c r="L35" s="48"/>
      <c r="M35" s="43" t="b">
        <f t="shared" si="3"/>
        <v>0</v>
      </c>
      <c r="N35" s="48"/>
      <c r="O35" s="43" t="str">
        <f t="shared" si="4"/>
        <v>-</v>
      </c>
      <c r="P35" s="48"/>
      <c r="Q35" s="43" t="str">
        <f t="shared" si="5"/>
        <v>no-commission</v>
      </c>
      <c r="R35" s="48"/>
      <c r="S35" s="43"/>
      <c r="T35" s="48"/>
      <c r="U35" s="60">
        <f t="shared" si="6"/>
        <v>6085.6500000000005</v>
      </c>
      <c r="V35" s="48"/>
      <c r="W35" s="33">
        <f t="shared" si="7"/>
        <v>0.03</v>
      </c>
      <c r="X35" s="48"/>
      <c r="Y35" s="33" cm="1">
        <f t="array" ref="Y35">_xlfn.IFS(F35&lt;200000,3%,F35&lt;300000,4%)</f>
        <v>0.03</v>
      </c>
      <c r="Z35" s="48"/>
    </row>
    <row r="36" spans="1:26" ht="15" thickBot="1">
      <c r="A36" s="31" t="s">
        <v>213</v>
      </c>
      <c r="B36" s="32">
        <v>44352</v>
      </c>
      <c r="C36" s="31" t="s">
        <v>199</v>
      </c>
      <c r="D36" s="31" t="s">
        <v>157</v>
      </c>
      <c r="E36" s="31" t="s">
        <v>121</v>
      </c>
      <c r="F36" s="43">
        <v>292765</v>
      </c>
      <c r="G36" s="45" t="str">
        <f t="shared" si="0"/>
        <v>commission</v>
      </c>
      <c r="H36" s="48"/>
      <c r="I36" s="46">
        <f t="shared" si="1"/>
        <v>29276.5</v>
      </c>
      <c r="J36" s="48"/>
      <c r="K36" s="33" t="b">
        <f t="shared" si="2"/>
        <v>0</v>
      </c>
      <c r="L36" s="48"/>
      <c r="M36" s="43" t="b">
        <f t="shared" si="3"/>
        <v>1</v>
      </c>
      <c r="N36" s="48"/>
      <c r="O36" s="43" t="str">
        <f t="shared" si="4"/>
        <v>-</v>
      </c>
      <c r="P36" s="48"/>
      <c r="Q36" s="43" t="str">
        <f t="shared" si="5"/>
        <v>commission</v>
      </c>
      <c r="R36" s="48"/>
      <c r="S36" s="43"/>
      <c r="T36" s="48"/>
      <c r="U36" s="60">
        <f t="shared" si="6"/>
        <v>14638.25</v>
      </c>
      <c r="V36" s="48"/>
      <c r="W36" s="33">
        <f t="shared" si="7"/>
        <v>0.04</v>
      </c>
      <c r="X36" s="48"/>
      <c r="Y36" s="33" cm="1">
        <f t="array" ref="Y36">_xlfn.IFS(F36&lt;200000,3%,F36&lt;300000,4%)</f>
        <v>0.04</v>
      </c>
      <c r="Z36" s="48"/>
    </row>
    <row r="37" spans="1:26" ht="15" thickBot="1">
      <c r="A37" s="31" t="s">
        <v>214</v>
      </c>
      <c r="B37" s="32">
        <v>44364</v>
      </c>
      <c r="C37" s="31" t="s">
        <v>199</v>
      </c>
      <c r="D37" s="31" t="s">
        <v>170</v>
      </c>
      <c r="E37" s="31" t="s">
        <v>158</v>
      </c>
      <c r="F37" s="43">
        <v>394736</v>
      </c>
      <c r="G37" s="45" t="str">
        <f t="shared" si="0"/>
        <v>commission</v>
      </c>
      <c r="H37" s="48"/>
      <c r="I37" s="46">
        <f t="shared" si="1"/>
        <v>39473.600000000006</v>
      </c>
      <c r="J37" s="48"/>
      <c r="K37" s="33" t="b">
        <f t="shared" si="2"/>
        <v>0</v>
      </c>
      <c r="L37" s="48"/>
      <c r="M37" s="43" t="b">
        <f t="shared" si="3"/>
        <v>0</v>
      </c>
      <c r="N37" s="48"/>
      <c r="O37" s="43" t="str">
        <f t="shared" si="4"/>
        <v>-</v>
      </c>
      <c r="P37" s="48"/>
      <c r="Q37" s="43" t="str">
        <f t="shared" si="5"/>
        <v>no-commission</v>
      </c>
      <c r="R37" s="48"/>
      <c r="S37" s="43"/>
      <c r="T37" s="48"/>
      <c r="U37" s="60">
        <f t="shared" si="6"/>
        <v>19736.800000000003</v>
      </c>
      <c r="V37" s="48"/>
      <c r="W37" s="33">
        <f t="shared" si="7"/>
        <v>0.05</v>
      </c>
      <c r="X37" s="48"/>
      <c r="Y37" s="33" t="e" cm="1">
        <f t="array" ref="Y37">_xlfn.IFS(F37&lt;200000,3%,F37&lt;300000,4%)</f>
        <v>#N/A</v>
      </c>
      <c r="Z37" s="48"/>
    </row>
    <row r="38" spans="1:26" ht="15" thickBot="1">
      <c r="A38" s="31" t="s">
        <v>215</v>
      </c>
      <c r="B38" s="32">
        <v>44620</v>
      </c>
      <c r="C38" s="31" t="s">
        <v>197</v>
      </c>
      <c r="D38" s="31" t="s">
        <v>170</v>
      </c>
      <c r="E38" s="31" t="s">
        <v>158</v>
      </c>
      <c r="F38" s="43">
        <v>289678</v>
      </c>
      <c r="G38" s="45" t="str">
        <f t="shared" si="0"/>
        <v>commission</v>
      </c>
      <c r="H38" s="48"/>
      <c r="I38" s="46">
        <f t="shared" si="1"/>
        <v>28967.800000000003</v>
      </c>
      <c r="J38" s="48"/>
      <c r="K38" s="33" t="b">
        <f t="shared" si="2"/>
        <v>0</v>
      </c>
      <c r="L38" s="48"/>
      <c r="M38" s="43" t="b">
        <f t="shared" si="3"/>
        <v>0</v>
      </c>
      <c r="N38" s="48"/>
      <c r="O38" s="43" t="str">
        <f t="shared" si="4"/>
        <v>-</v>
      </c>
      <c r="P38" s="48"/>
      <c r="Q38" s="43" t="str">
        <f t="shared" si="5"/>
        <v>no-commission</v>
      </c>
      <c r="R38" s="48"/>
      <c r="S38" s="43"/>
      <c r="T38" s="48"/>
      <c r="U38" s="60">
        <f t="shared" si="6"/>
        <v>14483.900000000001</v>
      </c>
      <c r="V38" s="48"/>
      <c r="W38" s="33">
        <f t="shared" si="7"/>
        <v>0.04</v>
      </c>
      <c r="X38" s="48"/>
      <c r="Y38" s="33" cm="1">
        <f t="array" ref="Y38">_xlfn.IFS(F38&lt;200000,3%,F38&lt;300000,4%)</f>
        <v>0.04</v>
      </c>
      <c r="Z38" s="48"/>
    </row>
    <row r="39" spans="1:26" ht="15" thickBot="1">
      <c r="A39" s="31" t="s">
        <v>216</v>
      </c>
      <c r="B39" s="32">
        <v>44574</v>
      </c>
      <c r="C39" s="31" t="s">
        <v>197</v>
      </c>
      <c r="D39" s="31" t="s">
        <v>170</v>
      </c>
      <c r="E39" s="31" t="s">
        <v>158</v>
      </c>
      <c r="F39" s="43">
        <v>311501</v>
      </c>
      <c r="G39" s="45" t="str">
        <f t="shared" si="0"/>
        <v>commission</v>
      </c>
      <c r="H39" s="48"/>
      <c r="I39" s="46">
        <f t="shared" si="1"/>
        <v>31150.100000000002</v>
      </c>
      <c r="J39" s="48"/>
      <c r="K39" s="33" t="b">
        <f t="shared" si="2"/>
        <v>0</v>
      </c>
      <c r="L39" s="48"/>
      <c r="M39" s="43" t="b">
        <f t="shared" si="3"/>
        <v>0</v>
      </c>
      <c r="N39" s="48"/>
      <c r="O39" s="43" t="str">
        <f t="shared" si="4"/>
        <v>-</v>
      </c>
      <c r="P39" s="48"/>
      <c r="Q39" s="43" t="str">
        <f t="shared" si="5"/>
        <v>no-commission</v>
      </c>
      <c r="R39" s="48"/>
      <c r="S39" s="43"/>
      <c r="T39" s="48"/>
      <c r="U39" s="60">
        <f t="shared" si="6"/>
        <v>15575.050000000001</v>
      </c>
      <c r="V39" s="48"/>
      <c r="W39" s="33">
        <f t="shared" si="7"/>
        <v>0.05</v>
      </c>
      <c r="X39" s="48"/>
      <c r="Y39" s="33" t="e" cm="1">
        <f t="array" ref="Y39">_xlfn.IFS(F39&lt;200000,3%,F39&lt;300000,4%)</f>
        <v>#N/A</v>
      </c>
      <c r="Z39" s="48"/>
    </row>
    <row r="40" spans="1:26" ht="15" thickBot="1">
      <c r="A40" s="31" t="s">
        <v>217</v>
      </c>
      <c r="B40" s="32">
        <v>44358</v>
      </c>
      <c r="C40" s="31" t="s">
        <v>197</v>
      </c>
      <c r="D40" s="31" t="s">
        <v>157</v>
      </c>
      <c r="E40" s="31" t="s">
        <v>163</v>
      </c>
      <c r="F40" s="43">
        <v>470422</v>
      </c>
      <c r="G40" s="45" t="str">
        <f t="shared" si="0"/>
        <v>commission</v>
      </c>
      <c r="H40" s="48"/>
      <c r="I40" s="46">
        <f t="shared" si="1"/>
        <v>47042.200000000004</v>
      </c>
      <c r="J40" s="48"/>
      <c r="K40" s="33" t="b">
        <f t="shared" si="2"/>
        <v>0</v>
      </c>
      <c r="L40" s="48"/>
      <c r="M40" s="43" t="b">
        <f t="shared" si="3"/>
        <v>1</v>
      </c>
      <c r="N40" s="48"/>
      <c r="O40" s="43" t="str">
        <f t="shared" si="4"/>
        <v>-</v>
      </c>
      <c r="P40" s="48"/>
      <c r="Q40" s="43" t="str">
        <f t="shared" si="5"/>
        <v>commission</v>
      </c>
      <c r="R40" s="48"/>
      <c r="S40" s="43"/>
      <c r="T40" s="48"/>
      <c r="U40" s="60">
        <f t="shared" si="6"/>
        <v>23521.100000000002</v>
      </c>
      <c r="V40" s="48"/>
      <c r="W40" s="33">
        <f t="shared" si="7"/>
        <v>0.06</v>
      </c>
      <c r="X40" s="48"/>
      <c r="Y40" s="33" t="e" cm="1">
        <f t="array" ref="Y40">_xlfn.IFS(F40&lt;200000,3%,F40&lt;300000,4%)</f>
        <v>#N/A</v>
      </c>
      <c r="Z40" s="48"/>
    </row>
    <row r="41" spans="1:26" ht="15" thickBot="1">
      <c r="A41" s="31" t="s">
        <v>218</v>
      </c>
      <c r="B41" s="32">
        <v>44636</v>
      </c>
      <c r="C41" s="31" t="s">
        <v>205</v>
      </c>
      <c r="D41" s="31" t="s">
        <v>162</v>
      </c>
      <c r="E41" s="31" t="s">
        <v>121</v>
      </c>
      <c r="F41" s="43">
        <v>419842</v>
      </c>
      <c r="G41" s="45" t="str">
        <f t="shared" si="0"/>
        <v>commission</v>
      </c>
      <c r="H41" s="48"/>
      <c r="I41" s="46">
        <f t="shared" si="1"/>
        <v>41984.200000000004</v>
      </c>
      <c r="J41" s="48"/>
      <c r="K41" s="33" t="b">
        <f t="shared" si="2"/>
        <v>0</v>
      </c>
      <c r="L41" s="48"/>
      <c r="M41" s="43" t="b">
        <f t="shared" si="3"/>
        <v>0</v>
      </c>
      <c r="N41" s="48"/>
      <c r="O41" s="43" t="str">
        <f t="shared" si="4"/>
        <v>-</v>
      </c>
      <c r="P41" s="48"/>
      <c r="Q41" s="43" t="str">
        <f t="shared" si="5"/>
        <v>no-commission</v>
      </c>
      <c r="R41" s="48"/>
      <c r="S41" s="43"/>
      <c r="T41" s="48"/>
      <c r="U41" s="60">
        <f t="shared" si="6"/>
        <v>20992.100000000002</v>
      </c>
      <c r="V41" s="48"/>
      <c r="W41" s="33">
        <f t="shared" si="7"/>
        <v>0.06</v>
      </c>
      <c r="X41" s="48"/>
      <c r="Y41" s="33" t="e" cm="1">
        <f t="array" ref="Y41">_xlfn.IFS(F41&lt;200000,3%,F41&lt;300000,4%)</f>
        <v>#N/A</v>
      </c>
      <c r="Z41" s="48"/>
    </row>
    <row r="42" spans="1:26" ht="15" thickBot="1">
      <c r="A42" s="31" t="s">
        <v>219</v>
      </c>
      <c r="B42" s="32">
        <v>44431</v>
      </c>
      <c r="C42" s="31" t="s">
        <v>205</v>
      </c>
      <c r="D42" s="31" t="s">
        <v>157</v>
      </c>
      <c r="E42" s="31" t="s">
        <v>121</v>
      </c>
      <c r="F42" s="43">
        <v>213748</v>
      </c>
      <c r="G42" s="45" t="str">
        <f t="shared" si="0"/>
        <v>commission</v>
      </c>
      <c r="H42" s="48"/>
      <c r="I42" s="46">
        <f t="shared" si="1"/>
        <v>21374.800000000003</v>
      </c>
      <c r="J42" s="48"/>
      <c r="K42" s="33" t="b">
        <f t="shared" si="2"/>
        <v>0</v>
      </c>
      <c r="L42" s="48"/>
      <c r="M42" s="43" t="b">
        <f t="shared" si="3"/>
        <v>1</v>
      </c>
      <c r="N42" s="48"/>
      <c r="O42" s="43" t="str">
        <f t="shared" si="4"/>
        <v>-</v>
      </c>
      <c r="P42" s="48"/>
      <c r="Q42" s="43" t="str">
        <f t="shared" si="5"/>
        <v>commission</v>
      </c>
      <c r="R42" s="48"/>
      <c r="S42" s="43"/>
      <c r="T42" s="48"/>
      <c r="U42" s="60">
        <f t="shared" si="6"/>
        <v>10687.400000000001</v>
      </c>
      <c r="V42" s="48"/>
      <c r="W42" s="33">
        <f t="shared" si="7"/>
        <v>0.04</v>
      </c>
      <c r="X42" s="48"/>
      <c r="Y42" s="33" cm="1">
        <f t="array" ref="Y42">_xlfn.IFS(F42&lt;200000,3%,F42&lt;300000,4%)</f>
        <v>0.04</v>
      </c>
      <c r="Z42" s="48"/>
    </row>
    <row r="43" spans="1:26" ht="15" thickBot="1">
      <c r="A43" s="31" t="s">
        <v>220</v>
      </c>
      <c r="B43" s="32">
        <v>44379</v>
      </c>
      <c r="C43" s="31" t="s">
        <v>199</v>
      </c>
      <c r="D43" s="31" t="s">
        <v>162</v>
      </c>
      <c r="E43" s="31" t="s">
        <v>163</v>
      </c>
      <c r="F43" s="43">
        <v>493013</v>
      </c>
      <c r="G43" s="45" t="str">
        <f t="shared" si="0"/>
        <v>commission</v>
      </c>
      <c r="H43" s="48"/>
      <c r="I43" s="46">
        <f t="shared" si="1"/>
        <v>49301.3</v>
      </c>
      <c r="J43" s="48"/>
      <c r="K43" s="33" t="b">
        <f t="shared" si="2"/>
        <v>0</v>
      </c>
      <c r="L43" s="48"/>
      <c r="M43" s="43" t="b">
        <f t="shared" si="3"/>
        <v>0</v>
      </c>
      <c r="N43" s="48"/>
      <c r="O43" s="43" t="str">
        <f t="shared" si="4"/>
        <v>-</v>
      </c>
      <c r="P43" s="48"/>
      <c r="Q43" s="43" t="str">
        <f t="shared" si="5"/>
        <v>no-commission</v>
      </c>
      <c r="R43" s="48"/>
      <c r="S43" s="43"/>
      <c r="T43" s="48"/>
      <c r="U43" s="60">
        <f t="shared" si="6"/>
        <v>24650.65</v>
      </c>
      <c r="V43" s="48"/>
      <c r="W43" s="33">
        <f t="shared" si="7"/>
        <v>0.06</v>
      </c>
      <c r="X43" s="48"/>
      <c r="Y43" s="33" t="e" cm="1">
        <f t="array" ref="Y43">_xlfn.IFS(F43&lt;200000,3%,F43&lt;300000,4%)</f>
        <v>#N/A</v>
      </c>
      <c r="Z43" s="48"/>
    </row>
    <row r="44" spans="1:26" ht="15" thickBot="1">
      <c r="A44" s="31" t="s">
        <v>221</v>
      </c>
      <c r="B44" s="32">
        <v>44418</v>
      </c>
      <c r="C44" s="31" t="s">
        <v>211</v>
      </c>
      <c r="D44" s="31" t="s">
        <v>157</v>
      </c>
      <c r="E44" s="31" t="s">
        <v>158</v>
      </c>
      <c r="F44" s="43">
        <v>124833</v>
      </c>
      <c r="G44" s="45" t="str">
        <f t="shared" si="0"/>
        <v>no-commission</v>
      </c>
      <c r="H44" s="48"/>
      <c r="I44" s="46">
        <f t="shared" si="1"/>
        <v>0</v>
      </c>
      <c r="J44" s="48"/>
      <c r="K44" s="33" t="b">
        <f t="shared" si="2"/>
        <v>1</v>
      </c>
      <c r="L44" s="48"/>
      <c r="M44" s="43" t="b">
        <f t="shared" si="3"/>
        <v>1</v>
      </c>
      <c r="N44" s="48"/>
      <c r="O44" s="43">
        <f t="shared" si="4"/>
        <v>0.1</v>
      </c>
      <c r="P44" s="48"/>
      <c r="Q44" s="43" t="str">
        <f t="shared" si="5"/>
        <v>commission</v>
      </c>
      <c r="R44" s="48"/>
      <c r="S44" s="43"/>
      <c r="T44" s="48"/>
      <c r="U44" s="60">
        <f t="shared" si="6"/>
        <v>6241.6500000000005</v>
      </c>
      <c r="V44" s="48"/>
      <c r="W44" s="33">
        <f t="shared" si="7"/>
        <v>0.03</v>
      </c>
      <c r="X44" s="48"/>
      <c r="Y44" s="33" cm="1">
        <f t="array" ref="Y44">_xlfn.IFS(F44&lt;200000,3%,F44&lt;300000,4%)</f>
        <v>0.03</v>
      </c>
      <c r="Z44" s="48"/>
    </row>
    <row r="45" spans="1:26" ht="15" thickBot="1">
      <c r="A45" s="31" t="s">
        <v>222</v>
      </c>
      <c r="B45" s="32">
        <v>44624</v>
      </c>
      <c r="C45" s="31" t="s">
        <v>205</v>
      </c>
      <c r="D45" s="31" t="s">
        <v>162</v>
      </c>
      <c r="E45" s="31" t="s">
        <v>163</v>
      </c>
      <c r="F45" s="43">
        <v>132529</v>
      </c>
      <c r="G45" s="45" t="str">
        <f t="shared" si="0"/>
        <v>no-commission</v>
      </c>
      <c r="H45" s="48"/>
      <c r="I45" s="46">
        <f t="shared" si="1"/>
        <v>0</v>
      </c>
      <c r="J45" s="48"/>
      <c r="K45" s="33" t="b">
        <f t="shared" si="2"/>
        <v>0</v>
      </c>
      <c r="L45" s="48"/>
      <c r="M45" s="43" t="b">
        <f t="shared" si="3"/>
        <v>0</v>
      </c>
      <c r="N45" s="48"/>
      <c r="O45" s="43" t="str">
        <f t="shared" si="4"/>
        <v>-</v>
      </c>
      <c r="P45" s="48"/>
      <c r="Q45" s="43" t="str">
        <f t="shared" si="5"/>
        <v>no-commission</v>
      </c>
      <c r="R45" s="48"/>
      <c r="S45" s="43"/>
      <c r="T45" s="48"/>
      <c r="U45" s="60">
        <f t="shared" si="6"/>
        <v>6626.4500000000007</v>
      </c>
      <c r="V45" s="48"/>
      <c r="W45" s="33">
        <f t="shared" si="7"/>
        <v>0.03</v>
      </c>
      <c r="X45" s="48"/>
      <c r="Y45" s="33" cm="1">
        <f t="array" ref="Y45">_xlfn.IFS(F45&lt;200000,3%,F45&lt;300000,4%)</f>
        <v>0.03</v>
      </c>
      <c r="Z45" s="48"/>
    </row>
    <row r="46" spans="1:26" ht="15" thickBot="1">
      <c r="A46" s="31" t="s">
        <v>223</v>
      </c>
      <c r="B46" s="32">
        <v>44575</v>
      </c>
      <c r="C46" s="31" t="s">
        <v>199</v>
      </c>
      <c r="D46" s="31" t="s">
        <v>157</v>
      </c>
      <c r="E46" s="31" t="s">
        <v>158</v>
      </c>
      <c r="F46" s="43">
        <v>517324</v>
      </c>
      <c r="G46" s="45" t="str">
        <f t="shared" si="0"/>
        <v>commission</v>
      </c>
      <c r="H46" s="48"/>
      <c r="I46" s="46">
        <f t="shared" si="1"/>
        <v>51732.4</v>
      </c>
      <c r="J46" s="48"/>
      <c r="K46" s="33" t="b">
        <f t="shared" si="2"/>
        <v>1</v>
      </c>
      <c r="L46" s="48"/>
      <c r="M46" s="43" t="b">
        <f t="shared" si="3"/>
        <v>1</v>
      </c>
      <c r="N46" s="48"/>
      <c r="O46" s="43">
        <f t="shared" si="4"/>
        <v>0.1</v>
      </c>
      <c r="P46" s="48"/>
      <c r="Q46" s="43" t="str">
        <f t="shared" si="5"/>
        <v>commission</v>
      </c>
      <c r="R46" s="48"/>
      <c r="S46" s="43"/>
      <c r="T46" s="48"/>
      <c r="U46" s="60">
        <f t="shared" si="6"/>
        <v>25866.2</v>
      </c>
      <c r="V46" s="48"/>
      <c r="W46" s="33">
        <f t="shared" si="7"/>
        <v>0.1</v>
      </c>
      <c r="X46" s="48"/>
      <c r="Y46" s="33" t="e" cm="1">
        <f t="array" ref="Y46">_xlfn.IFS(F46&lt;200000,3%,F46&lt;300000,4%)</f>
        <v>#N/A</v>
      </c>
      <c r="Z46" s="48"/>
    </row>
    <row r="47" spans="1:26" ht="15" thickBot="1">
      <c r="A47" s="31" t="s">
        <v>224</v>
      </c>
      <c r="B47" s="32">
        <v>44341</v>
      </c>
      <c r="C47" s="31" t="s">
        <v>197</v>
      </c>
      <c r="D47" s="31" t="s">
        <v>162</v>
      </c>
      <c r="E47" s="31" t="s">
        <v>163</v>
      </c>
      <c r="F47" s="43">
        <v>110337</v>
      </c>
      <c r="G47" s="45" t="str">
        <f t="shared" si="0"/>
        <v>no-commission</v>
      </c>
      <c r="H47" s="48"/>
      <c r="I47" s="46">
        <f t="shared" si="1"/>
        <v>0</v>
      </c>
      <c r="J47" s="48"/>
      <c r="K47" s="33" t="b">
        <f t="shared" si="2"/>
        <v>0</v>
      </c>
      <c r="L47" s="48"/>
      <c r="M47" s="43" t="b">
        <f t="shared" si="3"/>
        <v>0</v>
      </c>
      <c r="N47" s="48"/>
      <c r="O47" s="43" t="str">
        <f t="shared" si="4"/>
        <v>-</v>
      </c>
      <c r="P47" s="48"/>
      <c r="Q47" s="43" t="str">
        <f t="shared" si="5"/>
        <v>no-commission</v>
      </c>
      <c r="R47" s="48"/>
      <c r="S47" s="43"/>
      <c r="T47" s="48"/>
      <c r="U47" s="60">
        <f t="shared" si="6"/>
        <v>5516.85</v>
      </c>
      <c r="V47" s="48"/>
      <c r="W47" s="33">
        <f t="shared" si="7"/>
        <v>0.03</v>
      </c>
      <c r="X47" s="48"/>
      <c r="Y47" s="33" cm="1">
        <f t="array" ref="Y47">_xlfn.IFS(F47&lt;200000,3%,F47&lt;300000,4%)</f>
        <v>0.03</v>
      </c>
      <c r="Z47" s="48"/>
    </row>
    <row r="48" spans="1:26" ht="15" thickBot="1">
      <c r="A48" s="31" t="s">
        <v>225</v>
      </c>
      <c r="B48" s="32">
        <v>44346</v>
      </c>
      <c r="C48" s="31" t="s">
        <v>205</v>
      </c>
      <c r="D48" s="31" t="s">
        <v>170</v>
      </c>
      <c r="E48" s="31" t="s">
        <v>158</v>
      </c>
      <c r="F48" s="43">
        <v>246001</v>
      </c>
      <c r="G48" s="45" t="str">
        <f t="shared" si="0"/>
        <v>commission</v>
      </c>
      <c r="H48" s="48"/>
      <c r="I48" s="46">
        <f t="shared" si="1"/>
        <v>24600.100000000002</v>
      </c>
      <c r="J48" s="48"/>
      <c r="K48" s="33" t="b">
        <f t="shared" si="2"/>
        <v>0</v>
      </c>
      <c r="L48" s="48"/>
      <c r="M48" s="43" t="b">
        <f t="shared" si="3"/>
        <v>0</v>
      </c>
      <c r="N48" s="48"/>
      <c r="O48" s="43" t="str">
        <f t="shared" si="4"/>
        <v>-</v>
      </c>
      <c r="P48" s="48"/>
      <c r="Q48" s="43" t="str">
        <f t="shared" si="5"/>
        <v>no-commission</v>
      </c>
      <c r="R48" s="48"/>
      <c r="S48" s="43"/>
      <c r="T48" s="48"/>
      <c r="U48" s="60">
        <f t="shared" si="6"/>
        <v>12300.050000000001</v>
      </c>
      <c r="V48" s="48"/>
      <c r="W48" s="33">
        <f t="shared" si="7"/>
        <v>0.04</v>
      </c>
      <c r="X48" s="48"/>
      <c r="Y48" s="33" cm="1">
        <f t="array" ref="Y48">_xlfn.IFS(F48&lt;200000,3%,F48&lt;300000,4%)</f>
        <v>0.04</v>
      </c>
      <c r="Z48" s="48"/>
    </row>
    <row r="49" spans="1:26" ht="15" thickBot="1">
      <c r="A49" s="31" t="s">
        <v>226</v>
      </c>
      <c r="B49" s="32">
        <v>44349</v>
      </c>
      <c r="C49" s="31" t="s">
        <v>199</v>
      </c>
      <c r="D49" s="31" t="s">
        <v>157</v>
      </c>
      <c r="E49" s="31" t="s">
        <v>121</v>
      </c>
      <c r="F49" s="43">
        <v>367030</v>
      </c>
      <c r="G49" s="45" t="str">
        <f t="shared" si="0"/>
        <v>commission</v>
      </c>
      <c r="H49" s="48"/>
      <c r="I49" s="46">
        <f t="shared" si="1"/>
        <v>36703</v>
      </c>
      <c r="J49" s="48"/>
      <c r="K49" s="33" t="b">
        <f t="shared" si="2"/>
        <v>0</v>
      </c>
      <c r="L49" s="48"/>
      <c r="M49" s="43" t="b">
        <f t="shared" si="3"/>
        <v>1</v>
      </c>
      <c r="N49" s="48"/>
      <c r="O49" s="43" t="str">
        <f t="shared" si="4"/>
        <v>-</v>
      </c>
      <c r="P49" s="48"/>
      <c r="Q49" s="43" t="str">
        <f t="shared" si="5"/>
        <v>commission</v>
      </c>
      <c r="R49" s="48"/>
      <c r="S49" s="43"/>
      <c r="T49" s="48"/>
      <c r="U49" s="60">
        <f t="shared" si="6"/>
        <v>18351.5</v>
      </c>
      <c r="V49" s="48"/>
      <c r="W49" s="33">
        <f t="shared" si="7"/>
        <v>0.05</v>
      </c>
      <c r="X49" s="48"/>
      <c r="Y49" s="33" t="e" cm="1">
        <f t="array" ref="Y49">_xlfn.IFS(F49&lt;200000,3%,F49&lt;300000,4%)</f>
        <v>#N/A</v>
      </c>
      <c r="Z49" s="48"/>
    </row>
    <row r="50" spans="1:26" ht="15" thickBot="1">
      <c r="A50" s="31" t="s">
        <v>227</v>
      </c>
      <c r="B50" s="32">
        <v>44512</v>
      </c>
      <c r="C50" s="31" t="s">
        <v>211</v>
      </c>
      <c r="D50" s="31" t="s">
        <v>170</v>
      </c>
      <c r="E50" s="31" t="s">
        <v>158</v>
      </c>
      <c r="F50" s="43">
        <v>357759</v>
      </c>
      <c r="G50" s="45" t="str">
        <f t="shared" si="0"/>
        <v>commission</v>
      </c>
      <c r="H50" s="48"/>
      <c r="I50" s="46">
        <f t="shared" si="1"/>
        <v>35775.9</v>
      </c>
      <c r="J50" s="48"/>
      <c r="K50" s="33" t="b">
        <f t="shared" si="2"/>
        <v>0</v>
      </c>
      <c r="L50" s="48"/>
      <c r="M50" s="43" t="b">
        <f t="shared" si="3"/>
        <v>0</v>
      </c>
      <c r="N50" s="48"/>
      <c r="O50" s="43" t="str">
        <f t="shared" si="4"/>
        <v>-</v>
      </c>
      <c r="P50" s="48"/>
      <c r="Q50" s="43" t="str">
        <f t="shared" si="5"/>
        <v>no-commission</v>
      </c>
      <c r="R50" s="48"/>
      <c r="S50" s="43"/>
      <c r="T50" s="48"/>
      <c r="U50" s="60">
        <f t="shared" si="6"/>
        <v>17887.95</v>
      </c>
      <c r="V50" s="48"/>
      <c r="W50" s="33">
        <f t="shared" si="7"/>
        <v>0.05</v>
      </c>
      <c r="X50" s="48"/>
      <c r="Y50" s="33" t="e" cm="1">
        <f t="array" ref="Y50">_xlfn.IFS(F50&lt;200000,3%,F50&lt;300000,4%)</f>
        <v>#N/A</v>
      </c>
      <c r="Z50" s="48"/>
    </row>
    <row r="51" spans="1:26" ht="15" thickBot="1">
      <c r="A51" s="31" t="s">
        <v>228</v>
      </c>
      <c r="B51" s="32">
        <v>44443</v>
      </c>
      <c r="C51" s="31" t="s">
        <v>211</v>
      </c>
      <c r="D51" s="31" t="s">
        <v>157</v>
      </c>
      <c r="E51" s="31" t="s">
        <v>158</v>
      </c>
      <c r="F51" s="43">
        <v>590998</v>
      </c>
      <c r="G51" s="45" t="str">
        <f t="shared" si="0"/>
        <v>commission</v>
      </c>
      <c r="H51" s="48"/>
      <c r="I51" s="46">
        <f t="shared" si="1"/>
        <v>59099.8</v>
      </c>
      <c r="J51" s="48"/>
      <c r="K51" s="33" t="b">
        <f t="shared" si="2"/>
        <v>1</v>
      </c>
      <c r="L51" s="48"/>
      <c r="M51" s="43" t="b">
        <f t="shared" si="3"/>
        <v>1</v>
      </c>
      <c r="N51" s="48"/>
      <c r="O51" s="43">
        <f t="shared" si="4"/>
        <v>0.1</v>
      </c>
      <c r="P51" s="48"/>
      <c r="Q51" s="43" t="str">
        <f t="shared" si="5"/>
        <v>commission</v>
      </c>
      <c r="R51" s="48"/>
      <c r="S51" s="43"/>
      <c r="T51" s="48"/>
      <c r="U51" s="60">
        <f t="shared" si="6"/>
        <v>29549.9</v>
      </c>
      <c r="V51" s="48"/>
      <c r="W51" s="33">
        <f t="shared" si="7"/>
        <v>0.1</v>
      </c>
      <c r="X51" s="48"/>
      <c r="Y51" s="33" t="e" cm="1">
        <f t="array" ref="Y51">_xlfn.IFS(F51&lt;200000,3%,F51&lt;300000,4%)</f>
        <v>#N/A</v>
      </c>
      <c r="Z51" s="48"/>
    </row>
    <row r="52" spans="1:26" ht="15" thickBot="1">
      <c r="A52" s="31" t="s">
        <v>229</v>
      </c>
      <c r="B52" s="32">
        <v>44371</v>
      </c>
      <c r="C52" s="31" t="s">
        <v>205</v>
      </c>
      <c r="D52" s="31" t="s">
        <v>157</v>
      </c>
      <c r="E52" s="31" t="s">
        <v>163</v>
      </c>
      <c r="F52" s="43">
        <v>513693</v>
      </c>
      <c r="G52" s="45" t="str">
        <f t="shared" si="0"/>
        <v>commission</v>
      </c>
      <c r="H52" s="48"/>
      <c r="I52" s="46">
        <f t="shared" si="1"/>
        <v>51369.3</v>
      </c>
      <c r="J52" s="48"/>
      <c r="K52" s="33" t="b">
        <f t="shared" si="2"/>
        <v>0</v>
      </c>
      <c r="L52" s="48"/>
      <c r="M52" s="43" t="b">
        <f t="shared" si="3"/>
        <v>1</v>
      </c>
      <c r="N52" s="48"/>
      <c r="O52" s="43" t="str">
        <f t="shared" si="4"/>
        <v>-</v>
      </c>
      <c r="P52" s="48"/>
      <c r="Q52" s="43" t="str">
        <f t="shared" si="5"/>
        <v>commission</v>
      </c>
      <c r="R52" s="48"/>
      <c r="S52" s="43"/>
      <c r="T52" s="48"/>
      <c r="U52" s="60">
        <f t="shared" si="6"/>
        <v>25684.65</v>
      </c>
      <c r="V52" s="48"/>
      <c r="W52" s="33">
        <f t="shared" si="7"/>
        <v>0.1</v>
      </c>
      <c r="X52" s="48"/>
      <c r="Y52" s="33" t="e" cm="1">
        <f t="array" ref="Y52">_xlfn.IFS(F52&lt;200000,3%,F52&lt;300000,4%)</f>
        <v>#N/A</v>
      </c>
      <c r="Z52" s="48"/>
    </row>
    <row r="53" spans="1:26" ht="15" thickBot="1">
      <c r="A53" s="31" t="s">
        <v>230</v>
      </c>
      <c r="B53" s="32">
        <v>44512</v>
      </c>
      <c r="C53" s="31" t="s">
        <v>205</v>
      </c>
      <c r="D53" s="31" t="s">
        <v>162</v>
      </c>
      <c r="E53" s="31" t="s">
        <v>121</v>
      </c>
      <c r="F53" s="43">
        <v>479792</v>
      </c>
      <c r="G53" s="45" t="str">
        <f t="shared" si="0"/>
        <v>commission</v>
      </c>
      <c r="H53" s="48"/>
      <c r="I53" s="46">
        <f t="shared" si="1"/>
        <v>47979.200000000004</v>
      </c>
      <c r="J53" s="48"/>
      <c r="K53" s="33" t="b">
        <f t="shared" si="2"/>
        <v>0</v>
      </c>
      <c r="L53" s="48"/>
      <c r="M53" s="43" t="b">
        <f t="shared" si="3"/>
        <v>0</v>
      </c>
      <c r="N53" s="48"/>
      <c r="O53" s="43" t="str">
        <f t="shared" si="4"/>
        <v>-</v>
      </c>
      <c r="P53" s="48"/>
      <c r="Q53" s="43" t="str">
        <f t="shared" si="5"/>
        <v>no-commission</v>
      </c>
      <c r="R53" s="48"/>
      <c r="S53" s="43"/>
      <c r="T53" s="48"/>
      <c r="U53" s="60">
        <f t="shared" si="6"/>
        <v>23989.600000000002</v>
      </c>
      <c r="V53" s="48"/>
      <c r="W53" s="33">
        <f t="shared" si="7"/>
        <v>0.06</v>
      </c>
      <c r="X53" s="48"/>
      <c r="Y53" s="33" t="e" cm="1">
        <f t="array" ref="Y53">_xlfn.IFS(F53&lt;200000,3%,F53&lt;300000,4%)</f>
        <v>#N/A</v>
      </c>
      <c r="Z53" s="48"/>
    </row>
    <row r="54" spans="1:26" ht="15" thickBot="1">
      <c r="A54" s="31" t="s">
        <v>231</v>
      </c>
      <c r="B54" s="32">
        <v>44308</v>
      </c>
      <c r="C54" s="31" t="s">
        <v>211</v>
      </c>
      <c r="D54" s="31" t="s">
        <v>162</v>
      </c>
      <c r="E54" s="31" t="s">
        <v>121</v>
      </c>
      <c r="F54" s="43">
        <v>573226</v>
      </c>
      <c r="G54" s="45" t="str">
        <f t="shared" si="0"/>
        <v>commission</v>
      </c>
      <c r="H54" s="48"/>
      <c r="I54" s="46">
        <f t="shared" si="1"/>
        <v>57322.600000000006</v>
      </c>
      <c r="J54" s="48"/>
      <c r="K54" s="33" t="b">
        <f t="shared" si="2"/>
        <v>0</v>
      </c>
      <c r="L54" s="48"/>
      <c r="M54" s="43" t="b">
        <f t="shared" si="3"/>
        <v>0</v>
      </c>
      <c r="N54" s="48"/>
      <c r="O54" s="43" t="str">
        <f t="shared" si="4"/>
        <v>-</v>
      </c>
      <c r="P54" s="48"/>
      <c r="Q54" s="43" t="str">
        <f t="shared" si="5"/>
        <v>no-commission</v>
      </c>
      <c r="R54" s="48"/>
      <c r="S54" s="43"/>
      <c r="T54" s="48"/>
      <c r="U54" s="60">
        <f t="shared" si="6"/>
        <v>28661.300000000003</v>
      </c>
      <c r="V54" s="48"/>
      <c r="W54" s="33">
        <f t="shared" si="7"/>
        <v>0.1</v>
      </c>
      <c r="X54" s="48"/>
      <c r="Y54" s="33" t="e" cm="1">
        <f t="array" ref="Y54">_xlfn.IFS(F54&lt;200000,3%,F54&lt;300000,4%)</f>
        <v>#N/A</v>
      </c>
      <c r="Z54" s="48"/>
    </row>
    <row r="55" spans="1:26" ht="15" thickBot="1">
      <c r="A55" s="31" t="s">
        <v>232</v>
      </c>
      <c r="B55" s="32">
        <v>44358</v>
      </c>
      <c r="C55" s="31" t="s">
        <v>199</v>
      </c>
      <c r="D55" s="31" t="s">
        <v>162</v>
      </c>
      <c r="E55" s="31" t="s">
        <v>163</v>
      </c>
      <c r="F55" s="43">
        <v>317874</v>
      </c>
      <c r="G55" s="45" t="str">
        <f t="shared" si="0"/>
        <v>commission</v>
      </c>
      <c r="H55" s="48"/>
      <c r="I55" s="46">
        <f t="shared" si="1"/>
        <v>31787.4</v>
      </c>
      <c r="J55" s="48"/>
      <c r="K55" s="33" t="b">
        <f t="shared" si="2"/>
        <v>0</v>
      </c>
      <c r="L55" s="48"/>
      <c r="M55" s="43" t="b">
        <f t="shared" si="3"/>
        <v>0</v>
      </c>
      <c r="N55" s="48"/>
      <c r="O55" s="43" t="str">
        <f t="shared" si="4"/>
        <v>-</v>
      </c>
      <c r="P55" s="48"/>
      <c r="Q55" s="43" t="str">
        <f t="shared" si="5"/>
        <v>no-commission</v>
      </c>
      <c r="R55" s="48"/>
      <c r="S55" s="43"/>
      <c r="T55" s="48"/>
      <c r="U55" s="60">
        <f t="shared" si="6"/>
        <v>15893.7</v>
      </c>
      <c r="V55" s="48"/>
      <c r="W55" s="33">
        <f t="shared" si="7"/>
        <v>0.05</v>
      </c>
      <c r="X55" s="48"/>
      <c r="Y55" s="33" t="e" cm="1">
        <f t="array" ref="Y55">_xlfn.IFS(F55&lt;200000,3%,F55&lt;300000,4%)</f>
        <v>#N/A</v>
      </c>
      <c r="Z55" s="48"/>
    </row>
    <row r="56" spans="1:26" ht="15" thickBot="1">
      <c r="A56" s="31" t="s">
        <v>233</v>
      </c>
      <c r="B56" s="32">
        <v>44420</v>
      </c>
      <c r="C56" s="31" t="s">
        <v>197</v>
      </c>
      <c r="D56" s="31" t="s">
        <v>170</v>
      </c>
      <c r="E56" s="31" t="s">
        <v>158</v>
      </c>
      <c r="F56" s="43">
        <v>294690</v>
      </c>
      <c r="G56" s="45" t="str">
        <f t="shared" si="0"/>
        <v>commission</v>
      </c>
      <c r="H56" s="48"/>
      <c r="I56" s="46">
        <f t="shared" si="1"/>
        <v>29469</v>
      </c>
      <c r="J56" s="48"/>
      <c r="K56" s="33" t="b">
        <f t="shared" si="2"/>
        <v>0</v>
      </c>
      <c r="L56" s="48"/>
      <c r="M56" s="43" t="b">
        <f t="shared" si="3"/>
        <v>0</v>
      </c>
      <c r="N56" s="48"/>
      <c r="O56" s="43" t="str">
        <f t="shared" si="4"/>
        <v>-</v>
      </c>
      <c r="P56" s="48"/>
      <c r="Q56" s="43" t="str">
        <f t="shared" si="5"/>
        <v>no-commission</v>
      </c>
      <c r="R56" s="48"/>
      <c r="S56" s="43"/>
      <c r="T56" s="48"/>
      <c r="U56" s="60">
        <f t="shared" si="6"/>
        <v>14734.5</v>
      </c>
      <c r="V56" s="48"/>
      <c r="W56" s="33">
        <f t="shared" si="7"/>
        <v>0.04</v>
      </c>
      <c r="X56" s="48"/>
      <c r="Y56" s="33" cm="1">
        <f t="array" ref="Y56">_xlfn.IFS(F56&lt;200000,3%,F56&lt;300000,4%)</f>
        <v>0.04</v>
      </c>
      <c r="Z56" s="48"/>
    </row>
    <row r="57" spans="1:26" ht="15" thickBot="1">
      <c r="A57" s="31" t="s">
        <v>234</v>
      </c>
      <c r="B57" s="32">
        <v>44298</v>
      </c>
      <c r="C57" s="31" t="s">
        <v>199</v>
      </c>
      <c r="D57" s="31" t="s">
        <v>157</v>
      </c>
      <c r="E57" s="31" t="s">
        <v>121</v>
      </c>
      <c r="F57" s="43">
        <v>172573</v>
      </c>
      <c r="G57" s="45" t="str">
        <f t="shared" si="0"/>
        <v>no-commission</v>
      </c>
      <c r="H57" s="48"/>
      <c r="I57" s="46">
        <f t="shared" si="1"/>
        <v>0</v>
      </c>
      <c r="J57" s="48"/>
      <c r="K57" s="33" t="b">
        <f t="shared" si="2"/>
        <v>0</v>
      </c>
      <c r="L57" s="48"/>
      <c r="M57" s="43" t="b">
        <f t="shared" si="3"/>
        <v>1</v>
      </c>
      <c r="N57" s="48"/>
      <c r="O57" s="43" t="str">
        <f t="shared" si="4"/>
        <v>-</v>
      </c>
      <c r="P57" s="48"/>
      <c r="Q57" s="43" t="str">
        <f t="shared" si="5"/>
        <v>commission</v>
      </c>
      <c r="R57" s="48"/>
      <c r="S57" s="43"/>
      <c r="T57" s="48"/>
      <c r="U57" s="60">
        <f t="shared" si="6"/>
        <v>8628.65</v>
      </c>
      <c r="V57" s="48"/>
      <c r="W57" s="33">
        <f t="shared" si="7"/>
        <v>0.03</v>
      </c>
      <c r="X57" s="48"/>
      <c r="Y57" s="33" cm="1">
        <f t="array" ref="Y57">_xlfn.IFS(F57&lt;200000,3%,F57&lt;300000,4%)</f>
        <v>0.03</v>
      </c>
      <c r="Z57" s="48"/>
    </row>
    <row r="58" spans="1:26" ht="15" thickBot="1">
      <c r="A58" s="31" t="s">
        <v>235</v>
      </c>
      <c r="B58" s="32">
        <v>44464</v>
      </c>
      <c r="C58" s="31" t="s">
        <v>199</v>
      </c>
      <c r="D58" s="31" t="s">
        <v>170</v>
      </c>
      <c r="E58" s="31" t="s">
        <v>158</v>
      </c>
      <c r="F58" s="43">
        <v>546362</v>
      </c>
      <c r="G58" s="45" t="str">
        <f t="shared" si="0"/>
        <v>commission</v>
      </c>
      <c r="H58" s="48"/>
      <c r="I58" s="46">
        <f t="shared" si="1"/>
        <v>54636.200000000004</v>
      </c>
      <c r="J58" s="48"/>
      <c r="K58" s="33" t="b">
        <f t="shared" si="2"/>
        <v>0</v>
      </c>
      <c r="L58" s="48"/>
      <c r="M58" s="43" t="b">
        <f t="shared" si="3"/>
        <v>0</v>
      </c>
      <c r="N58" s="48"/>
      <c r="O58" s="43" t="str">
        <f t="shared" si="4"/>
        <v>-</v>
      </c>
      <c r="P58" s="48"/>
      <c r="Q58" s="43" t="str">
        <f t="shared" si="5"/>
        <v>no-commission</v>
      </c>
      <c r="R58" s="48"/>
      <c r="S58" s="43"/>
      <c r="T58" s="48"/>
      <c r="U58" s="60">
        <f t="shared" si="6"/>
        <v>27318.100000000002</v>
      </c>
      <c r="V58" s="48"/>
      <c r="W58" s="33">
        <f t="shared" si="7"/>
        <v>0.1</v>
      </c>
      <c r="X58" s="48"/>
      <c r="Y58" s="33" t="e" cm="1">
        <f t="array" ref="Y58">_xlfn.IFS(F58&lt;200000,3%,F58&lt;300000,4%)</f>
        <v>#N/A</v>
      </c>
      <c r="Z58" s="48"/>
    </row>
    <row r="59" spans="1:26" ht="15" thickBot="1">
      <c r="A59" s="31" t="s">
        <v>236</v>
      </c>
      <c r="B59" s="32">
        <v>44370</v>
      </c>
      <c r="C59" s="31" t="s">
        <v>211</v>
      </c>
      <c r="D59" s="31" t="s">
        <v>170</v>
      </c>
      <c r="E59" s="31" t="s">
        <v>158</v>
      </c>
      <c r="F59" s="43">
        <v>417091</v>
      </c>
      <c r="G59" s="45" t="str">
        <f t="shared" si="0"/>
        <v>commission</v>
      </c>
      <c r="H59" s="48"/>
      <c r="I59" s="46">
        <f t="shared" si="1"/>
        <v>41709.100000000006</v>
      </c>
      <c r="J59" s="48"/>
      <c r="K59" s="33" t="b">
        <f t="shared" si="2"/>
        <v>0</v>
      </c>
      <c r="L59" s="48"/>
      <c r="M59" s="43" t="b">
        <f t="shared" si="3"/>
        <v>0</v>
      </c>
      <c r="N59" s="48"/>
      <c r="O59" s="43" t="str">
        <f t="shared" si="4"/>
        <v>-</v>
      </c>
      <c r="P59" s="48"/>
      <c r="Q59" s="43" t="str">
        <f t="shared" si="5"/>
        <v>no-commission</v>
      </c>
      <c r="R59" s="48"/>
      <c r="S59" s="43"/>
      <c r="T59" s="48"/>
      <c r="U59" s="60">
        <f t="shared" si="6"/>
        <v>20854.550000000003</v>
      </c>
      <c r="V59" s="48"/>
      <c r="W59" s="33">
        <f t="shared" si="7"/>
        <v>0.06</v>
      </c>
      <c r="X59" s="48"/>
      <c r="Y59" s="33" t="e" cm="1">
        <f t="array" ref="Y59">_xlfn.IFS(F59&lt;200000,3%,F59&lt;300000,4%)</f>
        <v>#N/A</v>
      </c>
      <c r="Z59" s="48"/>
    </row>
    <row r="60" spans="1:26" ht="15" thickBot="1">
      <c r="A60" s="31" t="s">
        <v>237</v>
      </c>
      <c r="B60" s="32">
        <v>44573</v>
      </c>
      <c r="C60" s="31" t="s">
        <v>199</v>
      </c>
      <c r="D60" s="31" t="s">
        <v>170</v>
      </c>
      <c r="E60" s="31" t="s">
        <v>158</v>
      </c>
      <c r="F60" s="43">
        <v>368859</v>
      </c>
      <c r="G60" s="45" t="str">
        <f t="shared" si="0"/>
        <v>commission</v>
      </c>
      <c r="H60" s="48"/>
      <c r="I60" s="46">
        <f t="shared" si="1"/>
        <v>36885.9</v>
      </c>
      <c r="J60" s="48"/>
      <c r="K60" s="33" t="b">
        <f t="shared" si="2"/>
        <v>0</v>
      </c>
      <c r="L60" s="48"/>
      <c r="M60" s="43" t="b">
        <f t="shared" si="3"/>
        <v>0</v>
      </c>
      <c r="N60" s="48"/>
      <c r="O60" s="43" t="str">
        <f>IF(AND(D60="laptop",E60="apple"),10%,"-")</f>
        <v>-</v>
      </c>
      <c r="P60" s="48"/>
      <c r="Q60" s="43" t="str">
        <f t="shared" si="5"/>
        <v>no-commission</v>
      </c>
      <c r="R60" s="48"/>
      <c r="S60" s="43"/>
      <c r="T60" s="48"/>
      <c r="U60" s="60">
        <f t="shared" si="6"/>
        <v>18442.95</v>
      </c>
      <c r="V60" s="48"/>
      <c r="W60" s="33">
        <f t="shared" si="7"/>
        <v>0.05</v>
      </c>
      <c r="X60" s="48"/>
      <c r="Y60" s="33" t="e" cm="1">
        <f t="array" ref="Y60">_xlfn.IFS(F60&lt;200000,3%,F60&lt;300000,4%)</f>
        <v>#N/A</v>
      </c>
      <c r="Z60" s="48"/>
    </row>
    <row r="61" spans="1:26">
      <c r="I61" s="44"/>
      <c r="K61" s="44"/>
      <c r="M61" s="44"/>
      <c r="O61" s="44"/>
      <c r="Q61" s="44"/>
      <c r="S61" s="44"/>
    </row>
    <row r="62" spans="1:26">
      <c r="I62" s="44"/>
      <c r="K62" s="44"/>
      <c r="M62" s="44"/>
      <c r="O62" s="44"/>
      <c r="Q62" s="44"/>
      <c r="S62" s="44"/>
    </row>
    <row r="63" spans="1:26">
      <c r="I63" s="44"/>
      <c r="K63" s="44"/>
      <c r="M63" s="44"/>
      <c r="O63" s="44"/>
      <c r="Q63" s="44"/>
      <c r="S63" s="44"/>
    </row>
    <row r="64" spans="1:26">
      <c r="I64" s="44"/>
      <c r="K64" s="44"/>
      <c r="M64" s="44"/>
      <c r="O64" s="44"/>
      <c r="Q64" s="44"/>
      <c r="S64" s="44"/>
    </row>
    <row r="65" spans="9:19">
      <c r="I65" s="44"/>
      <c r="K65" s="44"/>
      <c r="M65" s="44"/>
      <c r="O65" s="44"/>
      <c r="Q65" s="44"/>
      <c r="S65" s="44"/>
    </row>
    <row r="66" spans="9:19">
      <c r="I66" s="44"/>
      <c r="K66" s="44"/>
      <c r="M66" s="44"/>
      <c r="O66" s="44"/>
      <c r="Q66" s="44"/>
      <c r="S66" s="44"/>
    </row>
    <row r="67" spans="9:19">
      <c r="I67" s="44"/>
      <c r="K67" s="44"/>
      <c r="M67" s="44"/>
      <c r="O67" s="44"/>
      <c r="Q67" s="44"/>
      <c r="S67" s="44"/>
    </row>
    <row r="68" spans="9:19">
      <c r="I68" s="44"/>
      <c r="K68" s="44"/>
      <c r="M68" s="44"/>
      <c r="O68" s="44"/>
      <c r="Q68" s="44"/>
      <c r="S68" s="44"/>
    </row>
    <row r="69" spans="9:19">
      <c r="I69" s="44"/>
      <c r="K69" s="44"/>
      <c r="M69" s="44"/>
      <c r="O69" s="44"/>
      <c r="Q69" s="44"/>
      <c r="S69" s="44"/>
    </row>
    <row r="70" spans="9:19">
      <c r="I70" s="44"/>
      <c r="K70" s="44"/>
      <c r="M70" s="44"/>
      <c r="O70" s="44"/>
      <c r="Q70" s="44"/>
      <c r="S70" s="44"/>
    </row>
    <row r="71" spans="9:19">
      <c r="I71" s="44"/>
      <c r="K71" s="44"/>
      <c r="M71" s="44"/>
      <c r="O71" s="44"/>
      <c r="Q71" s="44"/>
      <c r="S71" s="44"/>
    </row>
    <row r="72" spans="9:19">
      <c r="I72" s="44"/>
      <c r="K72" s="44"/>
      <c r="M72" s="44"/>
      <c r="O72" s="44"/>
      <c r="Q72" s="44"/>
      <c r="S72" s="44"/>
    </row>
    <row r="73" spans="9:19">
      <c r="I73" s="44"/>
      <c r="K73" s="44"/>
      <c r="M73" s="44"/>
      <c r="O73" s="44"/>
      <c r="Q73" s="44"/>
      <c r="S73" s="44"/>
    </row>
    <row r="74" spans="9:19">
      <c r="I74" s="44"/>
      <c r="K74" s="44"/>
      <c r="M74" s="44"/>
      <c r="O74" s="44"/>
      <c r="Q74" s="44"/>
      <c r="S74" s="44"/>
    </row>
    <row r="75" spans="9:19">
      <c r="I75" s="44"/>
      <c r="K75" s="44"/>
      <c r="M75" s="44"/>
      <c r="O75" s="44"/>
      <c r="Q75" s="44"/>
      <c r="S75" s="44"/>
    </row>
    <row r="76" spans="9:19">
      <c r="I76" s="44"/>
      <c r="K76" s="44"/>
      <c r="M76" s="44"/>
      <c r="O76" s="44"/>
      <c r="Q76" s="44"/>
      <c r="S76" s="44"/>
    </row>
    <row r="77" spans="9:19">
      <c r="I77" s="44"/>
      <c r="K77" s="44"/>
      <c r="M77" s="44"/>
      <c r="O77" s="44"/>
      <c r="Q77" s="44"/>
      <c r="S77" s="44"/>
    </row>
    <row r="78" spans="9:19">
      <c r="I78" s="44"/>
      <c r="K78" s="44"/>
      <c r="M78" s="44"/>
      <c r="O78" s="44"/>
      <c r="Q78" s="44"/>
      <c r="S78" s="44"/>
    </row>
    <row r="79" spans="9:19">
      <c r="I79" s="44"/>
      <c r="K79" s="44"/>
      <c r="M79" s="44"/>
      <c r="O79" s="44"/>
      <c r="Q79" s="44"/>
      <c r="S79" s="44"/>
    </row>
  </sheetData>
  <autoFilter ref="A1:Z60" xr:uid="{555C35EB-9BC1-4082-9452-1503C5AAAE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 &amp; Function Anatomy</vt:lpstr>
      <vt:lpstr>Math Function</vt:lpstr>
      <vt:lpstr>Cell Referencing</vt:lpstr>
      <vt:lpstr>Logical Operators</vt:lpstr>
      <vt:lpstr>Basic Stat</vt:lpstr>
      <vt:lpstr>Logical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>1207 Ameesh mhatre</cp:lastModifiedBy>
  <cp:revision/>
  <dcterms:created xsi:type="dcterms:W3CDTF">2023-03-21T11:49:28Z</dcterms:created>
  <dcterms:modified xsi:type="dcterms:W3CDTF">2024-06-26T08:55:16Z</dcterms:modified>
  <cp:category/>
  <cp:contentStatus/>
</cp:coreProperties>
</file>