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c1d2d3a4484b17b/Ambiente de Trabalho/"/>
    </mc:Choice>
  </mc:AlternateContent>
  <xr:revisionPtr revIDLastSave="1" documentId="11_B116B5DDC8CE006667FDF38605E2437541A204F8" xr6:coauthVersionLast="47" xr6:coauthVersionMax="47" xr10:uidLastSave="{2D6529C7-89A0-4AC4-B60E-0BB43C22A0AE}"/>
  <bookViews>
    <workbookView xWindow="-120" yWindow="-120" windowWidth="20730" windowHeight="11160" xr2:uid="{00000000-000D-0000-FFFF-FFFF00000000}"/>
  </bookViews>
  <sheets>
    <sheet name="ex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" i="1" l="1" a="1"/>
  <c r="D49" i="1" s="1"/>
  <c r="D69" i="1" a="1"/>
  <c r="D69" i="1" s="1"/>
  <c r="K92" i="1" a="1"/>
  <c r="K92" i="1" s="1"/>
  <c r="N92" i="1"/>
  <c r="A111" i="1"/>
  <c r="C123" i="1"/>
  <c r="C124" i="1"/>
  <c r="C125" i="1" s="1"/>
  <c r="C146" i="1"/>
  <c r="C147" i="1" s="1"/>
  <c r="B150" i="1"/>
  <c r="D150" i="1"/>
  <c r="B170" i="1"/>
  <c r="B171" i="1" s="1"/>
  <c r="E51" i="1" l="1"/>
  <c r="E90" i="1"/>
  <c r="D147" i="1" s="1"/>
  <c r="D70" i="1"/>
  <c r="F50" i="1"/>
  <c r="D71" i="1"/>
  <c r="D51" i="1"/>
  <c r="C150" i="1"/>
  <c r="E50" i="1"/>
  <c r="D50" i="1"/>
  <c r="F49" i="1"/>
  <c r="E49" i="1"/>
  <c r="D57" i="1" s="1" a="1"/>
  <c r="F51" i="1"/>
  <c r="F58" i="1" l="1"/>
  <c r="D59" i="1"/>
  <c r="E59" i="1"/>
  <c r="D57" i="1"/>
  <c r="F59" i="1"/>
  <c r="B177" i="1" s="1"/>
  <c r="E57" i="1"/>
  <c r="F57" i="1"/>
  <c r="E58" i="1"/>
  <c r="D58" i="1"/>
  <c r="E78" i="1" l="1" a="1"/>
  <c r="C130" i="1" a="1"/>
  <c r="C130" i="1" s="1"/>
  <c r="E78" i="1" l="1"/>
  <c r="E79" i="1"/>
  <c r="G79" i="1" s="1"/>
  <c r="I103" i="1" s="1"/>
  <c r="E80" i="1"/>
  <c r="G80" i="1" s="1"/>
  <c r="J103" i="1" l="1"/>
  <c r="G78" i="1"/>
  <c r="C114" i="1"/>
  <c r="C83" i="1"/>
  <c r="C126" i="1" l="1"/>
  <c r="C127" i="1" s="1"/>
  <c r="H103" i="1"/>
  <c r="H105" i="1" s="1" a="1"/>
  <c r="H105" i="1" s="1"/>
  <c r="B116" i="1"/>
  <c r="E93" i="1" l="1"/>
  <c r="D145" i="1" s="1"/>
  <c r="E145" i="1" s="1"/>
  <c r="E95" i="1"/>
  <c r="D146" i="1" l="1"/>
  <c r="E146" i="1" s="1"/>
  <c r="C128" i="1"/>
  <c r="D101" i="1"/>
  <c r="F145" i="1"/>
  <c r="B152" i="1" s="1"/>
  <c r="B176" i="1" l="1"/>
  <c r="C132" i="1"/>
  <c r="C134" i="1" s="1"/>
  <c r="C136" i="1" l="1"/>
  <c r="C137" i="1"/>
  <c r="B178" i="1"/>
  <c r="E176" i="1"/>
  <c r="A181" i="1" s="1"/>
  <c r="F133" i="1" l="1"/>
</calcChain>
</file>

<file path=xl/sharedStrings.xml><?xml version="1.0" encoding="utf-8"?>
<sst xmlns="http://schemas.openxmlformats.org/spreadsheetml/2006/main" count="68" uniqueCount="66">
  <si>
    <t>5-Decisão</t>
  </si>
  <si>
    <t>erro padrão</t>
  </si>
  <si>
    <t>C22=</t>
  </si>
  <si>
    <t>tb=</t>
  </si>
  <si>
    <t>Valor observado da estatística de teste</t>
  </si>
  <si>
    <t>b2=</t>
  </si>
  <si>
    <t>4-Cálculo do valor observado da estatística de teste</t>
  </si>
  <si>
    <t>RC=</t>
  </si>
  <si>
    <t>⍺=</t>
  </si>
  <si>
    <t>3-Região crítica</t>
  </si>
  <si>
    <t>2-Estatística de teste</t>
  </si>
  <si>
    <t>H0: beta2=0   v.s.  H1:beta2≠0</t>
  </si>
  <si>
    <t>1- Hipóteses</t>
  </si>
  <si>
    <t>Testar a hipótese de beta2=0</t>
  </si>
  <si>
    <t>(f)</t>
  </si>
  <si>
    <t>Total</t>
  </si>
  <si>
    <t>Erro (residual)</t>
  </si>
  <si>
    <t>Regressão</t>
  </si>
  <si>
    <t>F0</t>
  </si>
  <si>
    <t>GL</t>
  </si>
  <si>
    <t>Fonte variação</t>
  </si>
  <si>
    <t>Tabela Anova</t>
  </si>
  <si>
    <t>Significancia do modelo</t>
  </si>
  <si>
    <t>(e)</t>
  </si>
  <si>
    <t>lsup</t>
  </si>
  <si>
    <t>linf</t>
  </si>
  <si>
    <t>Δ=</t>
  </si>
  <si>
    <r>
      <t>I.P</t>
    </r>
    <r>
      <rPr>
        <vertAlign val="subscript"/>
        <sz val="10"/>
        <color theme="1"/>
        <rFont val="Calibri (corpo)"/>
      </rPr>
      <t>95%(</t>
    </r>
    <r>
      <rPr>
        <sz val="12"/>
        <color theme="1"/>
        <rFont val="Calibri"/>
        <family val="2"/>
        <scheme val="minor"/>
      </rPr>
      <t>(Yo)=</t>
    </r>
  </si>
  <si>
    <t>k+1=</t>
  </si>
  <si>
    <t>nível de confiança</t>
  </si>
  <si>
    <t>n=</t>
  </si>
  <si>
    <r>
      <t>x</t>
    </r>
    <r>
      <rPr>
        <vertAlign val="subscript"/>
        <sz val="12"/>
        <color theme="1"/>
        <rFont val="Calibri (corpo)"/>
      </rPr>
      <t>0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</si>
  <si>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 (corpo)"/>
      </rPr>
      <t>0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>=</t>
    </r>
  </si>
  <si>
    <t>(d)</t>
  </si>
  <si>
    <t>x20=</t>
  </si>
  <si>
    <t>x10=</t>
  </si>
  <si>
    <r>
      <t>β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>X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 xml:space="preserve">Y= </t>
    </r>
  </si>
  <si>
    <r>
      <t>β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 xml:space="preserve">=  </t>
    </r>
  </si>
  <si>
    <t>R2 ajustado=</t>
  </si>
  <si>
    <t>Média y =</t>
  </si>
  <si>
    <r>
      <t>Y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>Y=</t>
    </r>
  </si>
  <si>
    <t>Y=</t>
  </si>
  <si>
    <r>
      <t>Y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>=</t>
    </r>
  </si>
  <si>
    <t>Coeficiente de determinação ajustado</t>
  </si>
  <si>
    <t>(b)</t>
  </si>
  <si>
    <t>(a)</t>
  </si>
  <si>
    <r>
      <t>β=(X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 xml:space="preserve">X) 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. X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 xml:space="preserve">Y =   </t>
    </r>
  </si>
  <si>
    <r>
      <t xml:space="preserve"> X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>Y=</t>
    </r>
  </si>
  <si>
    <r>
      <t xml:space="preserve">  (XTX) </t>
    </r>
    <r>
      <rPr>
        <vertAlign val="superscript"/>
        <sz val="12"/>
        <color theme="1"/>
        <rFont val="Calibri (corpo)"/>
      </rPr>
      <t>-1</t>
    </r>
  </si>
  <si>
    <r>
      <t>Matriz inversa de  X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 xml:space="preserve">X  -  (XTX) </t>
    </r>
    <r>
      <rPr>
        <vertAlign val="superscript"/>
        <sz val="12"/>
        <color theme="1"/>
        <rFont val="Calibri (corpo)"/>
      </rPr>
      <t>-1</t>
    </r>
  </si>
  <si>
    <r>
      <t xml:space="preserve"> X</t>
    </r>
    <r>
      <rPr>
        <vertAlign val="superscript"/>
        <sz val="12"/>
        <color theme="1"/>
        <rFont val="Calibri (corpo)"/>
      </rPr>
      <t>T</t>
    </r>
    <r>
      <rPr>
        <sz val="12"/>
        <color theme="1"/>
        <rFont val="Calibri"/>
        <family val="2"/>
        <scheme val="minor"/>
      </rPr>
      <t>X=</t>
    </r>
  </si>
  <si>
    <r>
      <t>Matriz transposta de X: X</t>
    </r>
    <r>
      <rPr>
        <vertAlign val="superscript"/>
        <sz val="12"/>
        <color theme="1"/>
        <rFont val="Calibri (corpo)"/>
      </rPr>
      <t>T</t>
    </r>
  </si>
  <si>
    <t>Matriz X</t>
  </si>
  <si>
    <t>Cálculos auxiliares:</t>
  </si>
  <si>
    <t>Notação matricial . Y=XB+ E</t>
  </si>
  <si>
    <t>Modelo a ajustar Y = b0+b1x1+b2x2 + E</t>
  </si>
  <si>
    <t>X2 - pluviosidade</t>
  </si>
  <si>
    <t>X1 - fertlizante biológico</t>
  </si>
  <si>
    <t>Y - rendimento da produção de cereal</t>
  </si>
  <si>
    <t>Observações preliminares:</t>
  </si>
  <si>
    <t>Pluviosidade</t>
  </si>
  <si>
    <t>Fertilizante</t>
  </si>
  <si>
    <t>Rendimento</t>
  </si>
  <si>
    <t>Ano</t>
  </si>
  <si>
    <t xml:space="preserve">Soma </t>
  </si>
  <si>
    <t xml:space="preserve">Média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</si>
</sst>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0"/>
      <color theme="1"/>
      <name val="Calibri (corpo)"/>
    </font>
    <font>
      <sz val="12"/>
      <color rgb="FF000000"/>
      <name val="Cambria Math"/>
      <family val="1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 (corpo)"/>
    </font>
    <font>
      <vertAlign val="superscript"/>
      <sz val="12"/>
      <color theme="1"/>
      <name val="Calibri (corpo)"/>
    </font>
    <font>
      <b/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3" borderId="0" xfId="0" applyFill="1"/>
    <xf numFmtId="0" fontId="0" fillId="2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>
      <alignment horizontal="right" vertical="center"/>
    </xf>
    <xf numFmtId="0" fontId="6" fillId="4" borderId="0" xfId="0" applyFont="1" applyFill="1"/>
    <xf numFmtId="0" fontId="0" fillId="4" borderId="0" xfId="0" applyFill="1"/>
    <xf numFmtId="0" fontId="9" fillId="0" borderId="0" xfId="0" applyFont="1"/>
    <xf numFmtId="0" fontId="0" fillId="0" borderId="0" xfId="0" quotePrefix="1"/>
    <xf numFmtId="164" fontId="9" fillId="0" borderId="0" xfId="0" applyNumberFormat="1" applyFont="1"/>
    <xf numFmtId="0" fontId="0" fillId="5" borderId="0" xfId="0" applyFill="1"/>
    <xf numFmtId="0" fontId="9" fillId="5" borderId="0" xfId="0" applyFont="1" applyFill="1"/>
    <xf numFmtId="0" fontId="10" fillId="0" borderId="0" xfId="0" applyFont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11" fillId="0" borderId="0" xfId="0" applyFont="1"/>
    <xf numFmtId="0" fontId="12" fillId="6" borderId="0" xfId="0" applyFont="1" applyFill="1"/>
    <xf numFmtId="0" fontId="13" fillId="0" borderId="0" xfId="0" applyFont="1"/>
    <xf numFmtId="0" fontId="12" fillId="0" borderId="0" xfId="0" applyFont="1"/>
    <xf numFmtId="164" fontId="1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355600</xdr:colOff>
      <xdr:row>103</xdr:row>
      <xdr:rowOff>63500</xdr:rowOff>
    </xdr:from>
    <xdr:ext cx="2926080" cy="772160"/>
    <xdr:pic>
      <xdr:nvPicPr>
        <xdr:cNvPr id="2" name="Imagem 1">
          <a:extLst>
            <a:ext uri="{FF2B5EF4-FFF2-40B4-BE49-F238E27FC236}">
              <a16:creationId xmlns:a16="http://schemas.microsoft.com/office/drawing/2014/main" id="{87D798B1-E1A0-AE40-B667-2A72921C0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940" y="20469860"/>
          <a:ext cx="2926080" cy="772160"/>
        </a:xfrm>
        <a:prstGeom prst="rect">
          <a:avLst/>
        </a:prstGeom>
      </xdr:spPr>
    </xdr:pic>
    <xdr:clientData/>
  </xdr:oneCellAnchor>
  <xdr:oneCellAnchor>
    <xdr:from>
      <xdr:col>2</xdr:col>
      <xdr:colOff>711200</xdr:colOff>
      <xdr:row>89</xdr:row>
      <xdr:rowOff>50800</xdr:rowOff>
    </xdr:from>
    <xdr:ext cx="1320800" cy="355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AC5B2E-DD80-4743-9CE2-6F4CDB8A4ECA}"/>
                </a:ext>
              </a:extLst>
            </xdr:cNvPr>
            <xdr:cNvSpPr txBox="1"/>
          </xdr:nvSpPr>
          <xdr:spPr>
            <a:xfrm>
              <a:off x="2341880" y="17683480"/>
              <a:ext cx="1320800" cy="355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𝑆𝑄</m:t>
                        </m:r>
                      </m:e>
                      <m:sub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pt-PT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PT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pt-PT" sz="1200" b="0" i="1">
                        <a:latin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̅"/>
                            <m:ctrlPr>
                              <a:rPr lang="pt-PT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2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2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AC5B2E-DD80-4743-9CE2-6F4CDB8A4ECA}"/>
                </a:ext>
              </a:extLst>
            </xdr:cNvPr>
            <xdr:cNvSpPr txBox="1"/>
          </xdr:nvSpPr>
          <xdr:spPr>
            <a:xfrm>
              <a:off x="2341880" y="17683480"/>
              <a:ext cx="1320800" cy="355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〖𝑆𝑄〗_𝑇=𝑌^𝑇 𝑌−𝑛𝑦 ̅^2=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2</xdr:col>
      <xdr:colOff>279400</xdr:colOff>
      <xdr:row>92</xdr:row>
      <xdr:rowOff>12700</xdr:rowOff>
    </xdr:from>
    <xdr:ext cx="154940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79F661E-B667-E140-842C-E2052C482925}"/>
                </a:ext>
              </a:extLst>
            </xdr:cNvPr>
            <xdr:cNvSpPr txBox="1"/>
          </xdr:nvSpPr>
          <xdr:spPr>
            <a:xfrm>
              <a:off x="1910080" y="18239740"/>
              <a:ext cx="154940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𝑆𝑄</m:t>
                        </m:r>
                      </m:e>
                      <m:sub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sub>
                    </m:sSub>
                    <m:r>
                      <a:rPr lang="pt-PT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PT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pt-PT" sz="1200" b="0" i="1">
                        <a:latin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̅"/>
                            <m:ctrlPr>
                              <a:rPr lang="pt-PT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2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2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79F661E-B667-E140-842C-E2052C482925}"/>
                </a:ext>
              </a:extLst>
            </xdr:cNvPr>
            <xdr:cNvSpPr txBox="1"/>
          </xdr:nvSpPr>
          <xdr:spPr>
            <a:xfrm>
              <a:off x="1910080" y="18239740"/>
              <a:ext cx="154940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〖𝑆𝑄〗_𝑅=</a:t>
              </a:r>
              <a:r>
                <a:rPr lang="pt-P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̂^</a:t>
              </a:r>
              <a:r>
                <a:rPr lang="pt-PT" sz="1200" b="0" i="0">
                  <a:latin typeface="Cambria Math" panose="02040503050406030204" pitchFamily="18" charset="0"/>
                </a:rPr>
                <a:t>𝑇 𝑋^𝑇 𝑌−𝑛𝑦 ̅^2=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2</xdr:col>
      <xdr:colOff>139700</xdr:colOff>
      <xdr:row>94</xdr:row>
      <xdr:rowOff>50800</xdr:rowOff>
    </xdr:from>
    <xdr:ext cx="1549400" cy="2635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4B6B3B0-8ACA-314E-9D61-81860BB43DCC}"/>
                </a:ext>
              </a:extLst>
            </xdr:cNvPr>
            <xdr:cNvSpPr txBox="1"/>
          </xdr:nvSpPr>
          <xdr:spPr>
            <a:xfrm>
              <a:off x="1778000" y="19329400"/>
              <a:ext cx="1549400" cy="263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𝑆𝑄</m:t>
                        </m:r>
                      </m:e>
                      <m:sub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𝐸</m:t>
                        </m:r>
                      </m:sub>
                    </m:sSub>
                    <m:r>
                      <a:rPr lang="pt-PT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PT" sz="12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PT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2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4B6B3B0-8ACA-314E-9D61-81860BB43DCC}"/>
                </a:ext>
              </a:extLst>
            </xdr:cNvPr>
            <xdr:cNvSpPr txBox="1"/>
          </xdr:nvSpPr>
          <xdr:spPr>
            <a:xfrm>
              <a:off x="1778000" y="19329400"/>
              <a:ext cx="1549400" cy="263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〖𝑆𝑄〗_𝐸=𝑌^𝑇 𝑌−</a:t>
              </a:r>
              <a:r>
                <a:rPr lang="pt-P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̂^</a:t>
              </a:r>
              <a:r>
                <a:rPr lang="pt-PT" sz="1200" b="0" i="0">
                  <a:latin typeface="Cambria Math" panose="02040503050406030204" pitchFamily="18" charset="0"/>
                </a:rPr>
                <a:t>𝑇 𝑋^𝑇 𝑌=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50800</xdr:colOff>
      <xdr:row>113</xdr:row>
      <xdr:rowOff>12700</xdr:rowOff>
    </xdr:from>
    <xdr:ext cx="968914" cy="2594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1">
              <a:extLst>
                <a:ext uri="{FF2B5EF4-FFF2-40B4-BE49-F238E27FC236}">
                  <a16:creationId xmlns:a16="http://schemas.microsoft.com/office/drawing/2014/main" id="{4BBF3254-2E22-1948-831E-65371E4629C4}"/>
                </a:ext>
              </a:extLst>
            </xdr:cNvPr>
            <xdr:cNvSpPr txBox="1"/>
          </xdr:nvSpPr>
          <xdr:spPr>
            <a:xfrm>
              <a:off x="866140" y="22400260"/>
              <a:ext cx="968914" cy="2594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pt-PT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5,5; 36</m:t>
                    </m:r>
                    <m:r>
                      <a:rPr lang="pt-PT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</m:oMath>
                </m:oMathPara>
              </a14:m>
              <a:endParaRPr lang="pt-PT"/>
            </a:p>
          </xdr:txBody>
        </xdr:sp>
      </mc:Choice>
      <mc:Fallback xmlns="">
        <xdr:sp macro="" textlink="">
          <xdr:nvSpPr>
            <xdr:cNvPr id="6" name="Object 1">
              <a:extLst>
                <a:ext uri="{FF2B5EF4-FFF2-40B4-BE49-F238E27FC236}">
                  <a16:creationId xmlns:a16="http://schemas.microsoft.com/office/drawing/2014/main" id="{4BBF3254-2E22-1948-831E-65371E4629C4}"/>
                </a:ext>
              </a:extLst>
            </xdr:cNvPr>
            <xdr:cNvSpPr txBox="1"/>
          </xdr:nvSpPr>
          <xdr:spPr>
            <a:xfrm>
              <a:off x="866140" y="22400260"/>
              <a:ext cx="968914" cy="2594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:r>
                <a:rPr lang="pt-PT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𝑦 ̂(</a:t>
              </a:r>
              <a:r>
                <a:rPr lang="pt-PT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5,5; 36</a:t>
              </a:r>
              <a:r>
                <a:rPr lang="pt-PT" i="0">
                  <a:solidFill>
                    <a:srgbClr val="000000"/>
                  </a:solidFill>
                  <a:latin typeface="Cambria Math" panose="02040503050406030204" pitchFamily="18" charset="0"/>
                </a:rPr>
                <a:t>)=</a:t>
              </a:r>
              <a:endParaRPr lang="pt-PT"/>
            </a:p>
          </xdr:txBody>
        </xdr:sp>
      </mc:Fallback>
    </mc:AlternateContent>
    <xdr:clientData/>
  </xdr:oneCellAnchor>
  <xdr:oneCellAnchor>
    <xdr:from>
      <xdr:col>0</xdr:col>
      <xdr:colOff>575734</xdr:colOff>
      <xdr:row>125</xdr:row>
      <xdr:rowOff>177801</xdr:rowOff>
    </xdr:from>
    <xdr:ext cx="1227666" cy="203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41B1ED29-D365-9A48-93E2-6EA73D94A02E}"/>
                </a:ext>
              </a:extLst>
            </xdr:cNvPr>
            <xdr:cNvSpPr txBox="1"/>
          </xdr:nvSpPr>
          <xdr:spPr>
            <a:xfrm>
              <a:off x="575734" y="24942801"/>
              <a:ext cx="1227666" cy="2032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−(</m:t>
                      </m:r>
                      <m:r>
                        <a:rPr lang="pt-PT" sz="900" b="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𝑘</m:t>
                      </m:r>
                      <m:r>
                        <a:rPr lang="pt-PT" sz="900" b="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+1)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7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41B1ED29-D365-9A48-93E2-6EA73D94A02E}"/>
                </a:ext>
              </a:extLst>
            </xdr:cNvPr>
            <xdr:cNvSpPr txBox="1"/>
          </xdr:nvSpPr>
          <xdr:spPr>
            <a:xfrm>
              <a:off x="575734" y="24942801"/>
              <a:ext cx="1227666" cy="2032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𝑘+1))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0</xdr:col>
      <xdr:colOff>254000</xdr:colOff>
      <xdr:row>130</xdr:row>
      <xdr:rowOff>101600</xdr:rowOff>
    </xdr:from>
    <xdr:ext cx="1358900" cy="419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E3334363-07CA-0342-B0B8-18B2EAFADAF7}"/>
                </a:ext>
              </a:extLst>
            </xdr:cNvPr>
            <xdr:cNvSpPr txBox="1"/>
          </xdr:nvSpPr>
          <xdr:spPr>
            <a:xfrm>
              <a:off x="254000" y="25857200"/>
              <a:ext cx="1358900" cy="4191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2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2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PT" sz="12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</m:acc>
                          </m:e>
                          <m:sup>
                            <m:r>
                              <a:rPr lang="pt-PT" sz="12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pt-PT" sz="12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PT" sz="12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1+</m:t>
                            </m:r>
                            <m:sSubSup>
                              <m:sSubSupPr>
                                <m:ctrlPr>
                                  <a:rPr lang="pt-PT" sz="12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PT" sz="12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2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pt-PT" sz="12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bSup>
                            <m:r>
                              <a:rPr lang="pt-PT" sz="1200" b="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  <m:sSub>
                              <m:sSubPr>
                                <m:ctrlPr>
                                  <a:rPr lang="pt-PT" sz="12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12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200" b="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rad>
                    <m:r>
                      <a:rPr lang="pt-PT" sz="1200" b="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00" b="0">
                <a:solidFill>
                  <a:srgbClr val="000000"/>
                </a:solidFill>
              </a:endParaRPr>
            </a:p>
            <a:p>
              <a:endParaRPr lang="pt-PT" sz="200">
                <a:solidFill>
                  <a:srgbClr val="000000"/>
                </a:solidFill>
              </a:endParaRPr>
            </a:p>
            <a:p>
              <a:endParaRPr lang="pt-PT" sz="200"/>
            </a:p>
          </xdr:txBody>
        </xdr:sp>
      </mc:Choice>
      <mc:Fallback xmlns="">
        <xdr:sp macro="" textlink="">
          <xdr:nvSpPr>
            <xdr:cNvPr id="8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E3334363-07CA-0342-B0B8-18B2EAFADAF7}"/>
                </a:ext>
              </a:extLst>
            </xdr:cNvPr>
            <xdr:cNvSpPr txBox="1"/>
          </xdr:nvSpPr>
          <xdr:spPr>
            <a:xfrm>
              <a:off x="254000" y="25857200"/>
              <a:ext cx="1358900" cy="4191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pt-PT" sz="1200" i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pt-PT" sz="12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2 (1+𝑥_0^𝑇 𝐶𝑥_0 ) )=</a:t>
              </a:r>
              <a:endParaRPr lang="pt-PT" sz="200" b="0">
                <a:solidFill>
                  <a:srgbClr val="000000"/>
                </a:solidFill>
              </a:endParaRPr>
            </a:p>
            <a:p>
              <a:endParaRPr lang="pt-PT" sz="200">
                <a:solidFill>
                  <a:srgbClr val="000000"/>
                </a:solidFill>
              </a:endParaRPr>
            </a:p>
            <a:p>
              <a:endParaRPr lang="pt-PT" sz="200"/>
            </a:p>
          </xdr:txBody>
        </xdr:sp>
      </mc:Fallback>
    </mc:AlternateContent>
    <xdr:clientData/>
  </xdr:oneCellAnchor>
  <xdr:oneCellAnchor>
    <xdr:from>
      <xdr:col>0</xdr:col>
      <xdr:colOff>749300</xdr:colOff>
      <xdr:row>128</xdr:row>
      <xdr:rowOff>127000</xdr:rowOff>
    </xdr:from>
    <xdr:ext cx="1358900" cy="431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5AA8986-4E38-0E4B-9816-87123F165385}"/>
                </a:ext>
              </a:extLst>
            </xdr:cNvPr>
            <xdr:cNvSpPr txBox="1"/>
          </xdr:nvSpPr>
          <xdr:spPr>
            <a:xfrm>
              <a:off x="749300" y="25486360"/>
              <a:ext cx="1358900" cy="4318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PT" sz="14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PT" sz="14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PT" sz="14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pt-PT" sz="14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pt-PT" sz="1400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pt-PT" sz="14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PT" sz="1400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PT" sz="1400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800" b="0">
                <a:solidFill>
                  <a:srgbClr val="000000"/>
                </a:solidFill>
              </a:endParaRPr>
            </a:p>
            <a:p>
              <a:endParaRPr lang="pt-PT" sz="800">
                <a:solidFill>
                  <a:srgbClr val="000000"/>
                </a:solidFill>
              </a:endParaRPr>
            </a:p>
            <a:p>
              <a:endParaRPr lang="pt-PT" sz="800"/>
            </a:p>
          </xdr:txBody>
        </xdr:sp>
      </mc:Choice>
      <mc:Fallback xmlns="">
        <xdr:sp macro="" textlink="">
          <xdr:nvSpPr>
            <xdr:cNvPr id="9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75AA8986-4E38-0E4B-9816-87123F165385}"/>
                </a:ext>
              </a:extLst>
            </xdr:cNvPr>
            <xdr:cNvSpPr txBox="1"/>
          </xdr:nvSpPr>
          <xdr:spPr>
            <a:xfrm>
              <a:off x="749300" y="25486360"/>
              <a:ext cx="1358900" cy="4318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pt-PT" sz="14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𝑥_0^𝑇 𝐶𝑥_0=</a:t>
              </a:r>
              <a:endParaRPr lang="pt-PT" sz="800" b="0">
                <a:solidFill>
                  <a:srgbClr val="000000"/>
                </a:solidFill>
              </a:endParaRPr>
            </a:p>
            <a:p>
              <a:endParaRPr lang="pt-PT" sz="800">
                <a:solidFill>
                  <a:srgbClr val="000000"/>
                </a:solidFill>
              </a:endParaRPr>
            </a:p>
            <a:p>
              <a:endParaRPr lang="pt-PT" sz="800"/>
            </a:p>
          </xdr:txBody>
        </xdr:sp>
      </mc:Fallback>
    </mc:AlternateContent>
    <xdr:clientData/>
  </xdr:oneCellAnchor>
  <xdr:oneCellAnchor>
    <xdr:from>
      <xdr:col>1</xdr:col>
      <xdr:colOff>273050</xdr:colOff>
      <xdr:row>126</xdr:row>
      <xdr:rowOff>171450</xdr:rowOff>
    </xdr:from>
    <xdr:ext cx="66675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902AC44F-8D18-FB49-8E7E-9169ABE5B41C}"/>
                </a:ext>
              </a:extLst>
            </xdr:cNvPr>
            <xdr:cNvSpPr txBox="1"/>
          </xdr:nvSpPr>
          <xdr:spPr>
            <a:xfrm>
              <a:off x="1088390" y="25134570"/>
              <a:ext cx="66675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acc>
                        <m:accPr>
                          <m:chr m:val="̂"/>
                          <m:ctrlPr>
                            <a:rPr lang="pt-PT" sz="14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pt-PT" sz="14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𝜎</m:t>
                          </m:r>
                        </m:e>
                      </m:acc>
                    </m:e>
                    <m:sup>
                      <m:r>
                        <a:rPr lang="pt-PT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400"/>
                <a:t>=</a:t>
              </a:r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902AC44F-8D18-FB49-8E7E-9169ABE5B41C}"/>
                </a:ext>
              </a:extLst>
            </xdr:cNvPr>
            <xdr:cNvSpPr txBox="1"/>
          </xdr:nvSpPr>
          <xdr:spPr>
            <a:xfrm>
              <a:off x="1088390" y="25134570"/>
              <a:ext cx="66675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pt-PT" sz="1400" b="0" i="0">
                  <a:latin typeface="Cambria Math" panose="02040503050406030204" pitchFamily="18" charset="0"/>
                </a:rPr>
                <a:t>2</a:t>
              </a:r>
              <a:r>
                <a:rPr lang="pt-PT" sz="14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168</xdr:row>
      <xdr:rowOff>202816</xdr:rowOff>
    </xdr:from>
    <xdr:ext cx="1306946" cy="330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ct 12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F596C184-A546-6A40-9F1B-7E1A39329B00}"/>
                </a:ext>
              </a:extLst>
            </xdr:cNvPr>
            <xdr:cNvSpPr txBox="1"/>
          </xdr:nvSpPr>
          <xdr:spPr>
            <a:xfrm>
              <a:off x="0" y="33479356"/>
              <a:ext cx="1306946" cy="3302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1−</m:t>
                      </m:r>
                      <m:f>
                        <m:fPr>
                          <m:ctrlP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pt-PT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  <m:d>
                    <m:dPr>
                      <m:ctrlP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PT" sz="90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−(</m:t>
                      </m:r>
                      <m:r>
                        <a:rPr lang="pt-PT" sz="900" b="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𝑘</m:t>
                      </m:r>
                      <m:r>
                        <a:rPr lang="pt-PT" sz="900" b="0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+1)</m:t>
                      </m:r>
                    </m:e>
                  </m:d>
                </m:oMath>
              </a14:m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Choice>
      <mc:Fallback xmlns="">
        <xdr:sp macro="" textlink="">
          <xdr:nvSpPr>
            <xdr:cNvPr id="11" name="Object 12">
              <a:extLst>
                <a:ext uri="{63B3BB69-23CF-44E3-9099-C40C66FF867C}">
                  <a14:compatExt xmlns:a14="http://schemas.microsoft.com/office/drawing/2010/main" spid="_x0000_s2060"/>
                </a:ext>
                <a:ext uri="{FF2B5EF4-FFF2-40B4-BE49-F238E27FC236}">
                  <a16:creationId xmlns:a16="http://schemas.microsoft.com/office/drawing/2014/main" id="{F596C184-A546-6A40-9F1B-7E1A39329B00}"/>
                </a:ext>
              </a:extLst>
            </xdr:cNvPr>
            <xdr:cNvSpPr txBox="1"/>
          </xdr:nvSpPr>
          <xdr:spPr>
            <a:xfrm>
              <a:off x="0" y="33479356"/>
              <a:ext cx="1306946" cy="33020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r>
                <a:rPr lang="pt-PT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𝑡_(1−𝛼/2) (𝑛−(</a:t>
              </a:r>
              <a:r>
                <a:rPr lang="pt-PT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𝑘+1))</a:t>
              </a:r>
              <a:r>
                <a:rPr lang="pt-PT" sz="900">
                  <a:solidFill>
                    <a:srgbClr val="000000"/>
                  </a:solidFill>
                </a:rPr>
                <a:t>=</a:t>
              </a:r>
            </a:p>
            <a:p>
              <a:endParaRPr lang="pt-PT" sz="900">
                <a:solidFill>
                  <a:srgbClr val="000000"/>
                </a:solidFill>
              </a:endParaRPr>
            </a:p>
            <a:p>
              <a:endParaRPr lang="pt-PT" sz="900"/>
            </a:p>
          </xdr:txBody>
        </xdr:sp>
      </mc:Fallback>
    </mc:AlternateContent>
    <xdr:clientData/>
  </xdr:oneCellAnchor>
  <xdr:oneCellAnchor>
    <xdr:from>
      <xdr:col>1</xdr:col>
      <xdr:colOff>0</xdr:colOff>
      <xdr:row>162</xdr:row>
      <xdr:rowOff>203199</xdr:rowOff>
    </xdr:from>
    <xdr:ext cx="1285240" cy="608013"/>
    <xdr:pic>
      <xdr:nvPicPr>
        <xdr:cNvPr id="12" name="Imagem 11">
          <a:extLst>
            <a:ext uri="{FF2B5EF4-FFF2-40B4-BE49-F238E27FC236}">
              <a16:creationId xmlns:a16="http://schemas.microsoft.com/office/drawing/2014/main" id="{206B5339-5066-BD4B-880E-DB9C2A96F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" y="32291019"/>
          <a:ext cx="1285240" cy="608013"/>
        </a:xfrm>
        <a:prstGeom prst="rect">
          <a:avLst/>
        </a:prstGeom>
      </xdr:spPr>
    </xdr:pic>
    <xdr:clientData/>
  </xdr:oneCellAnchor>
  <xdr:oneCellAnchor>
    <xdr:from>
      <xdr:col>0</xdr:col>
      <xdr:colOff>152400</xdr:colOff>
      <xdr:row>175</xdr:row>
      <xdr:rowOff>12700</xdr:rowOff>
    </xdr:from>
    <xdr:ext cx="66675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EDCE8A4-70B7-884D-B9C6-9925A7A4926B}"/>
                </a:ext>
              </a:extLst>
            </xdr:cNvPr>
            <xdr:cNvSpPr txBox="1"/>
          </xdr:nvSpPr>
          <xdr:spPr>
            <a:xfrm>
              <a:off x="152400" y="34683700"/>
              <a:ext cx="66675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acc>
                        <m:accPr>
                          <m:chr m:val="̂"/>
                          <m:ctrlPr>
                            <a:rPr lang="pt-PT" sz="14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pt-PT" sz="14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𝜎</m:t>
                          </m:r>
                        </m:e>
                      </m:acc>
                    </m:e>
                    <m:sup>
                      <m:r>
                        <a:rPr lang="pt-PT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400"/>
                <a:t>=</a:t>
              </a:r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EDCE8A4-70B7-884D-B9C6-9925A7A4926B}"/>
                </a:ext>
              </a:extLst>
            </xdr:cNvPr>
            <xdr:cNvSpPr txBox="1"/>
          </xdr:nvSpPr>
          <xdr:spPr>
            <a:xfrm>
              <a:off x="152400" y="34683700"/>
              <a:ext cx="66675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pt-PT" sz="1400" b="0" i="0">
                  <a:latin typeface="Cambria Math" panose="02040503050406030204" pitchFamily="18" charset="0"/>
                </a:rPr>
                <a:t>2</a:t>
              </a:r>
              <a:r>
                <a:rPr lang="pt-PT" sz="1400"/>
                <a:t>=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Z181"/>
  <sheetViews>
    <sheetView tabSelected="1" topLeftCell="A141" zoomScale="85" zoomScaleNormal="85" workbookViewId="0">
      <selection activeCell="D150" sqref="D150"/>
    </sheetView>
  </sheetViews>
  <sheetFormatPr defaultColWidth="10.75" defaultRowHeight="15.75"/>
  <cols>
    <col min="3" max="3" width="12" customWidth="1"/>
    <col min="4" max="4" width="34.125" bestFit="1" customWidth="1"/>
    <col min="5" max="5" width="12.5" bestFit="1" customWidth="1"/>
    <col min="7" max="7" width="11.75" bestFit="1" customWidth="1"/>
  </cols>
  <sheetData>
    <row r="2" spans="1:4">
      <c r="A2" t="s">
        <v>63</v>
      </c>
      <c r="B2" t="s">
        <v>62</v>
      </c>
      <c r="C2" t="s">
        <v>61</v>
      </c>
      <c r="D2" t="s">
        <v>60</v>
      </c>
    </row>
    <row r="3" spans="1:4">
      <c r="A3">
        <v>1</v>
      </c>
      <c r="B3">
        <v>4</v>
      </c>
      <c r="C3">
        <v>4</v>
      </c>
      <c r="D3">
        <v>36</v>
      </c>
    </row>
    <row r="4" spans="1:4">
      <c r="A4">
        <v>2</v>
      </c>
      <c r="B4">
        <v>4.5</v>
      </c>
      <c r="C4">
        <v>5</v>
      </c>
      <c r="D4">
        <v>33</v>
      </c>
    </row>
    <row r="5" spans="1:4">
      <c r="A5">
        <v>3</v>
      </c>
      <c r="B5">
        <v>5</v>
      </c>
      <c r="C5">
        <v>5.5</v>
      </c>
      <c r="D5">
        <v>37</v>
      </c>
    </row>
    <row r="6" spans="1:4">
      <c r="A6">
        <v>4</v>
      </c>
      <c r="B6">
        <v>6.5</v>
      </c>
      <c r="C6">
        <v>7</v>
      </c>
      <c r="D6">
        <v>37</v>
      </c>
    </row>
    <row r="7" spans="1:4">
      <c r="A7">
        <v>5</v>
      </c>
      <c r="B7">
        <v>7</v>
      </c>
      <c r="C7">
        <v>6</v>
      </c>
      <c r="D7">
        <v>34</v>
      </c>
    </row>
    <row r="8" spans="1:4">
      <c r="A8">
        <v>6</v>
      </c>
      <c r="B8" s="16">
        <v>7.8</v>
      </c>
      <c r="C8">
        <v>5</v>
      </c>
      <c r="D8">
        <v>32</v>
      </c>
    </row>
    <row r="9" spans="1:4">
      <c r="A9">
        <v>7</v>
      </c>
      <c r="B9">
        <v>7.5</v>
      </c>
      <c r="C9">
        <v>7</v>
      </c>
      <c r="D9">
        <v>36</v>
      </c>
    </row>
    <row r="10" spans="1:4">
      <c r="A10">
        <v>8</v>
      </c>
      <c r="B10">
        <v>8</v>
      </c>
      <c r="C10">
        <v>8</v>
      </c>
      <c r="D10">
        <v>35</v>
      </c>
    </row>
    <row r="11" spans="1:4">
      <c r="A11">
        <v>9</v>
      </c>
      <c r="B11">
        <v>8</v>
      </c>
      <c r="C11">
        <v>8.5</v>
      </c>
      <c r="D11">
        <v>38</v>
      </c>
    </row>
    <row r="12" spans="1:4">
      <c r="A12">
        <v>10</v>
      </c>
      <c r="B12">
        <v>8.5</v>
      </c>
      <c r="C12">
        <v>9</v>
      </c>
      <c r="D12">
        <v>39</v>
      </c>
    </row>
    <row r="14" spans="1:4">
      <c r="A14" s="27" t="s">
        <v>59</v>
      </c>
      <c r="B14" s="23"/>
      <c r="C14" s="23"/>
    </row>
    <row r="15" spans="1:4">
      <c r="A15" t="s">
        <v>58</v>
      </c>
    </row>
    <row r="16" spans="1:4">
      <c r="A16" t="s">
        <v>57</v>
      </c>
    </row>
    <row r="17" spans="1:5">
      <c r="A17" t="s">
        <v>56</v>
      </c>
    </row>
    <row r="19" spans="1:5">
      <c r="A19" t="s">
        <v>55</v>
      </c>
    </row>
    <row r="21" spans="1:5">
      <c r="A21" t="s">
        <v>54</v>
      </c>
    </row>
    <row r="24" spans="1:5">
      <c r="A24" s="26" t="s">
        <v>53</v>
      </c>
    </row>
    <row r="25" spans="1:5">
      <c r="C25" s="25">
        <v>1</v>
      </c>
      <c r="D25" s="25">
        <v>2</v>
      </c>
      <c r="E25" s="25">
        <v>3</v>
      </c>
    </row>
    <row r="26" spans="1:5">
      <c r="A26" t="s">
        <v>52</v>
      </c>
      <c r="B26" s="25">
        <v>1</v>
      </c>
      <c r="C26" s="23">
        <v>1</v>
      </c>
      <c r="D26" s="23">
        <v>4</v>
      </c>
      <c r="E26" s="23">
        <v>36</v>
      </c>
    </row>
    <row r="27" spans="1:5">
      <c r="B27" s="25">
        <v>2</v>
      </c>
      <c r="C27" s="23">
        <v>1</v>
      </c>
      <c r="D27" s="23">
        <v>5</v>
      </c>
      <c r="E27" s="23">
        <v>33</v>
      </c>
    </row>
    <row r="28" spans="1:5">
      <c r="B28" s="25">
        <v>3</v>
      </c>
      <c r="C28" s="23">
        <v>1</v>
      </c>
      <c r="D28" s="23">
        <v>5.5</v>
      </c>
      <c r="E28" s="23">
        <v>37</v>
      </c>
    </row>
    <row r="29" spans="1:5">
      <c r="B29" s="25">
        <v>4</v>
      </c>
      <c r="C29" s="23">
        <v>1</v>
      </c>
      <c r="D29" s="23">
        <v>7</v>
      </c>
      <c r="E29" s="23">
        <v>37</v>
      </c>
    </row>
    <row r="30" spans="1:5">
      <c r="B30" s="25">
        <v>5</v>
      </c>
      <c r="C30" s="23">
        <v>1</v>
      </c>
      <c r="D30" s="23">
        <v>6</v>
      </c>
      <c r="E30" s="23">
        <v>34</v>
      </c>
    </row>
    <row r="31" spans="1:5">
      <c r="B31" s="25">
        <v>6</v>
      </c>
      <c r="C31" s="23">
        <v>1</v>
      </c>
      <c r="D31" s="23">
        <v>5</v>
      </c>
      <c r="E31" s="23">
        <v>32</v>
      </c>
    </row>
    <row r="32" spans="1:5">
      <c r="B32" s="25">
        <v>7</v>
      </c>
      <c r="C32" s="23">
        <v>1</v>
      </c>
      <c r="D32" s="23">
        <v>7</v>
      </c>
      <c r="E32" s="23">
        <v>36</v>
      </c>
    </row>
    <row r="33" spans="1:19">
      <c r="B33" s="25">
        <v>8</v>
      </c>
      <c r="C33" s="23">
        <v>1</v>
      </c>
      <c r="D33" s="23">
        <v>8</v>
      </c>
      <c r="E33" s="23">
        <v>35</v>
      </c>
    </row>
    <row r="34" spans="1:19">
      <c r="B34" s="25">
        <v>9</v>
      </c>
      <c r="C34" s="23">
        <v>1</v>
      </c>
      <c r="D34" s="23">
        <v>8.5</v>
      </c>
      <c r="E34" s="23">
        <v>38</v>
      </c>
    </row>
    <row r="35" spans="1:19">
      <c r="B35" s="25">
        <v>10</v>
      </c>
      <c r="C35" s="23">
        <v>1</v>
      </c>
      <c r="D35" s="23">
        <v>9</v>
      </c>
      <c r="E35" s="23">
        <v>39</v>
      </c>
    </row>
    <row r="38" spans="1:19">
      <c r="D38" s="25">
        <v>1</v>
      </c>
      <c r="E38" s="25">
        <v>2</v>
      </c>
      <c r="F38" s="25">
        <v>3</v>
      </c>
      <c r="G38" s="25">
        <v>4</v>
      </c>
      <c r="H38" s="25">
        <v>5</v>
      </c>
      <c r="I38" s="25">
        <v>6</v>
      </c>
      <c r="J38" s="25">
        <v>7</v>
      </c>
      <c r="K38" s="25">
        <v>8</v>
      </c>
      <c r="L38" s="25">
        <v>9</v>
      </c>
      <c r="M38" s="25">
        <v>10</v>
      </c>
      <c r="O38" s="19"/>
      <c r="P38" s="19"/>
      <c r="Q38" s="19"/>
      <c r="R38" s="19"/>
      <c r="S38" s="19"/>
    </row>
    <row r="39" spans="1:19" ht="18.75">
      <c r="A39" t="s">
        <v>51</v>
      </c>
      <c r="C39" s="25">
        <v>1</v>
      </c>
      <c r="D39" s="23">
        <v>1</v>
      </c>
      <c r="E39" s="23">
        <v>1</v>
      </c>
      <c r="F39" s="23">
        <v>1</v>
      </c>
      <c r="G39" s="23">
        <v>1</v>
      </c>
      <c r="H39" s="23">
        <v>1</v>
      </c>
      <c r="I39" s="23">
        <v>1</v>
      </c>
      <c r="J39" s="23">
        <v>1</v>
      </c>
      <c r="K39" s="23">
        <v>1</v>
      </c>
      <c r="L39" s="23">
        <v>1</v>
      </c>
      <c r="M39" s="23">
        <v>1</v>
      </c>
      <c r="O39" s="19"/>
      <c r="P39" s="19"/>
      <c r="Q39" s="19"/>
      <c r="R39" s="19"/>
      <c r="S39" s="19"/>
    </row>
    <row r="40" spans="1:19">
      <c r="C40" s="25">
        <v>2</v>
      </c>
      <c r="D40" s="23">
        <v>4</v>
      </c>
      <c r="E40" s="23">
        <v>5</v>
      </c>
      <c r="F40" s="23">
        <v>5.5</v>
      </c>
      <c r="G40" s="23">
        <v>7</v>
      </c>
      <c r="H40" s="23">
        <v>6</v>
      </c>
      <c r="I40" s="23">
        <v>5</v>
      </c>
      <c r="J40" s="23">
        <v>7</v>
      </c>
      <c r="K40" s="23">
        <v>8</v>
      </c>
      <c r="L40" s="23">
        <v>8.5</v>
      </c>
      <c r="M40" s="23">
        <v>9</v>
      </c>
      <c r="O40" s="19"/>
      <c r="P40" s="19"/>
      <c r="Q40" s="19"/>
      <c r="R40" s="19"/>
      <c r="S40" s="19"/>
    </row>
    <row r="41" spans="1:19">
      <c r="C41" s="25">
        <v>3</v>
      </c>
      <c r="D41" s="23">
        <v>36</v>
      </c>
      <c r="E41" s="23">
        <v>33</v>
      </c>
      <c r="F41" s="23">
        <v>37</v>
      </c>
      <c r="G41" s="23">
        <v>37</v>
      </c>
      <c r="H41" s="23">
        <v>34</v>
      </c>
      <c r="I41" s="23">
        <v>32</v>
      </c>
      <c r="J41" s="23">
        <v>36</v>
      </c>
      <c r="K41" s="23">
        <v>35</v>
      </c>
      <c r="L41" s="23">
        <v>38</v>
      </c>
      <c r="M41" s="23">
        <v>39</v>
      </c>
      <c r="O41" s="19"/>
      <c r="P41" s="19"/>
      <c r="Q41" s="19"/>
      <c r="R41" s="19"/>
      <c r="S41" s="19"/>
    </row>
    <row r="42" spans="1:19">
      <c r="O42" s="19"/>
      <c r="P42" s="19"/>
      <c r="Q42" s="19"/>
      <c r="R42" s="19"/>
      <c r="S42" s="19"/>
    </row>
    <row r="43" spans="1:19">
      <c r="O43" s="19"/>
      <c r="P43" s="19"/>
      <c r="Q43" s="19"/>
      <c r="R43" s="19"/>
      <c r="S43" s="19"/>
    </row>
    <row r="48" spans="1:19"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pans="3:26" ht="18.75">
      <c r="C49" s="3" t="s">
        <v>50</v>
      </c>
      <c r="D49" s="23">
        <f t="array" ref="D49:F51">MMULT(D39:M41,C26:E35)</f>
        <v>10</v>
      </c>
      <c r="E49" s="23">
        <v>65</v>
      </c>
      <c r="F49" s="23">
        <v>357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3:26">
      <c r="D50" s="23">
        <v>65</v>
      </c>
      <c r="E50" s="23">
        <v>447.5</v>
      </c>
      <c r="F50" s="23">
        <v>2341.5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3:26">
      <c r="D51" s="23">
        <v>357</v>
      </c>
      <c r="E51" s="23">
        <v>2341.5</v>
      </c>
      <c r="F51" s="23">
        <v>12789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3:26"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5" spans="3:26" ht="18.75">
      <c r="C55" t="s">
        <v>49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3:26"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3:26" ht="18.75">
      <c r="C57" t="s">
        <v>48</v>
      </c>
      <c r="D57" s="24">
        <f t="array" ref="D57:F59">MINVERSE(D49:F51)</f>
        <v>36.349999999999589</v>
      </c>
      <c r="E57" s="24">
        <v>0.69999999999999674</v>
      </c>
      <c r="F57" s="24">
        <v>-1.1428571428571306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3:26">
      <c r="D58" s="24">
        <v>0.69999999999999329</v>
      </c>
      <c r="E58" s="24">
        <v>6.6666666666666624E-2</v>
      </c>
      <c r="F58" s="24">
        <v>-3.1746031746031543E-2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3:26">
      <c r="D59" s="24">
        <v>-1.1428571428571301</v>
      </c>
      <c r="E59" s="24">
        <v>-3.1746031746031647E-2</v>
      </c>
      <c r="F59" s="24">
        <v>3.7792894935751699E-2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2" spans="3:26" ht="18.75">
      <c r="C62" s="3" t="s">
        <v>47</v>
      </c>
      <c r="D62" s="23">
        <v>1</v>
      </c>
      <c r="E62" s="23">
        <v>1</v>
      </c>
      <c r="F62" s="23">
        <v>1</v>
      </c>
      <c r="G62" s="23">
        <v>1</v>
      </c>
      <c r="H62" s="23">
        <v>1</v>
      </c>
      <c r="I62" s="23">
        <v>1</v>
      </c>
      <c r="J62" s="23">
        <v>1</v>
      </c>
      <c r="K62" s="23">
        <v>1</v>
      </c>
      <c r="L62" s="23">
        <v>1</v>
      </c>
      <c r="M62" s="23">
        <v>1</v>
      </c>
      <c r="N62" s="19">
        <v>4</v>
      </c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3:26">
      <c r="D63" s="23">
        <v>4</v>
      </c>
      <c r="E63" s="23">
        <v>5</v>
      </c>
      <c r="F63" s="23">
        <v>5.5</v>
      </c>
      <c r="G63" s="23">
        <v>7</v>
      </c>
      <c r="H63" s="23">
        <v>6</v>
      </c>
      <c r="I63" s="23">
        <v>5</v>
      </c>
      <c r="J63" s="23">
        <v>7</v>
      </c>
      <c r="K63" s="23">
        <v>8</v>
      </c>
      <c r="L63" s="23">
        <v>8.5</v>
      </c>
      <c r="M63" s="23">
        <v>9</v>
      </c>
      <c r="N63" s="19">
        <v>4.5</v>
      </c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3:26">
      <c r="D64" s="23">
        <v>36</v>
      </c>
      <c r="E64" s="23">
        <v>33</v>
      </c>
      <c r="F64" s="23">
        <v>37</v>
      </c>
      <c r="G64" s="23">
        <v>37</v>
      </c>
      <c r="H64" s="23">
        <v>34</v>
      </c>
      <c r="I64" s="23">
        <v>32</v>
      </c>
      <c r="J64" s="23">
        <v>36</v>
      </c>
      <c r="K64" s="23">
        <v>35</v>
      </c>
      <c r="L64" s="23">
        <v>38</v>
      </c>
      <c r="M64" s="23">
        <v>39</v>
      </c>
      <c r="N64" s="19">
        <v>5</v>
      </c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3:26">
      <c r="N65" s="19">
        <v>6.5</v>
      </c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3:26">
      <c r="N66" s="19">
        <v>7</v>
      </c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3:26">
      <c r="N67" s="20">
        <v>7.8</v>
      </c>
    </row>
    <row r="68" spans="3:26">
      <c r="N68" s="19">
        <v>7.5</v>
      </c>
    </row>
    <row r="69" spans="3:26" ht="18.75">
      <c r="C69" s="3" t="s">
        <v>47</v>
      </c>
      <c r="D69" s="23">
        <f t="array" ref="D69:D71">MMULT(D62:M64,N62:N71)</f>
        <v>66.8</v>
      </c>
      <c r="N69" s="19">
        <v>8</v>
      </c>
    </row>
    <row r="70" spans="3:26">
      <c r="D70" s="23">
        <v>453.5</v>
      </c>
      <c r="N70" s="19">
        <v>8</v>
      </c>
    </row>
    <row r="71" spans="3:26">
      <c r="D71" s="23">
        <v>2391.1</v>
      </c>
      <c r="N71" s="19">
        <v>8.5</v>
      </c>
    </row>
    <row r="78" spans="3:26" ht="18.75">
      <c r="D78" s="3" t="s">
        <v>46</v>
      </c>
      <c r="E78" s="22">
        <f t="array" ref="E78:E80">MMULT(D57:F59,D69:D71)</f>
        <v>12.944285714286252</v>
      </c>
      <c r="G78" s="2">
        <f>E78</f>
        <v>12.944285714286252</v>
      </c>
    </row>
    <row r="79" spans="3:26">
      <c r="E79" s="22">
        <v>1.0853968253968418</v>
      </c>
      <c r="G79" s="2">
        <f>E79</f>
        <v>1.0853968253968418</v>
      </c>
    </row>
    <row r="80" spans="3:26">
      <c r="E80" s="22">
        <v>-0.37309145880576011</v>
      </c>
      <c r="G80" s="2">
        <f>E80</f>
        <v>-0.37309145880576011</v>
      </c>
    </row>
    <row r="83" spans="1:17" ht="21">
      <c r="A83" t="s">
        <v>45</v>
      </c>
      <c r="C83" s="28" t="str">
        <f>"𝑦 ̂="&amp;ROUND(E78,4)&amp;"+"&amp;ROUND(E79,4)&amp;"X1"&amp;+ROUND(E80,4)&amp;"X2"</f>
        <v>𝑦 ̂=12,9443+1,0854X1-0,3731X2</v>
      </c>
    </row>
    <row r="84" spans="1:17" ht="21">
      <c r="C84" s="21"/>
    </row>
    <row r="87" spans="1:17">
      <c r="A87" t="s">
        <v>44</v>
      </c>
      <c r="B87" t="s">
        <v>43</v>
      </c>
    </row>
    <row r="89" spans="1:17" ht="18.75">
      <c r="G89" s="3" t="s">
        <v>42</v>
      </c>
      <c r="H89" s="19">
        <v>4</v>
      </c>
      <c r="I89" s="19">
        <v>4.5</v>
      </c>
      <c r="J89" s="19">
        <v>5</v>
      </c>
      <c r="K89" s="19">
        <v>6.5</v>
      </c>
      <c r="L89" s="19">
        <v>7</v>
      </c>
      <c r="M89" s="20">
        <v>7.8</v>
      </c>
      <c r="N89" s="19">
        <v>7.5</v>
      </c>
      <c r="O89" s="19">
        <v>8</v>
      </c>
      <c r="P89" s="19">
        <v>8</v>
      </c>
      <c r="Q89" s="19">
        <v>8.5</v>
      </c>
    </row>
    <row r="90" spans="1:17">
      <c r="E90">
        <f>K92-A12*N92^2</f>
        <v>23.616000000000042</v>
      </c>
    </row>
    <row r="92" spans="1:17" ht="18.75">
      <c r="G92" s="3" t="s">
        <v>41</v>
      </c>
      <c r="H92" s="19">
        <v>4</v>
      </c>
      <c r="J92" s="3" t="s">
        <v>40</v>
      </c>
      <c r="K92">
        <f t="array" ref="K92">MMULT(H89:Q89,H92:H101)</f>
        <v>469.84000000000003</v>
      </c>
      <c r="M92" t="s">
        <v>39</v>
      </c>
      <c r="N92">
        <f>AVERAGE(B3:B12)</f>
        <v>6.68</v>
      </c>
    </row>
    <row r="93" spans="1:17">
      <c r="E93" s="2">
        <f>H105-A12*N92^2</f>
        <v>18.582758881336474</v>
      </c>
      <c r="H93" s="19">
        <v>4.5</v>
      </c>
    </row>
    <row r="94" spans="1:17">
      <c r="H94" s="19">
        <v>5</v>
      </c>
    </row>
    <row r="95" spans="1:17">
      <c r="E95" s="2">
        <f>K92-H105</f>
        <v>5.0332411186635682</v>
      </c>
      <c r="H95" s="19">
        <v>6.5</v>
      </c>
    </row>
    <row r="96" spans="1:17">
      <c r="H96" s="19">
        <v>7</v>
      </c>
    </row>
    <row r="97" spans="1:10">
      <c r="H97" s="20">
        <v>7.8</v>
      </c>
    </row>
    <row r="98" spans="1:10">
      <c r="H98" s="19">
        <v>7.5</v>
      </c>
    </row>
    <row r="99" spans="1:10">
      <c r="H99" s="19">
        <v>8</v>
      </c>
    </row>
    <row r="100" spans="1:10">
      <c r="H100" s="19">
        <v>8</v>
      </c>
    </row>
    <row r="101" spans="1:10">
      <c r="C101" s="29" t="s">
        <v>38</v>
      </c>
      <c r="D101" s="30">
        <f>1-(E95/(A12-COUNT(E78:E80))/(E90/(A12-1)))</f>
        <v>0.72597772655359538</v>
      </c>
      <c r="H101" s="19">
        <v>8.5</v>
      </c>
    </row>
    <row r="103" spans="1:10" ht="18.75">
      <c r="G103" s="3" t="s">
        <v>37</v>
      </c>
      <c r="H103" s="18">
        <f>G78</f>
        <v>12.944285714286252</v>
      </c>
      <c r="I103" s="18">
        <f>G79</f>
        <v>1.0853968253968418</v>
      </c>
      <c r="J103" s="18">
        <f>G80</f>
        <v>-0.37309145880576011</v>
      </c>
    </row>
    <row r="104" spans="1:10">
      <c r="G104" s="3"/>
    </row>
    <row r="105" spans="1:10" ht="18.75">
      <c r="G105" s="3" t="s">
        <v>36</v>
      </c>
      <c r="H105">
        <f t="array" ref="H105">MMULT(H103:J103,D69:D71)</f>
        <v>464.80675888133646</v>
      </c>
    </row>
    <row r="111" spans="1:10">
      <c r="A111" s="17" t="str">
        <f>"(c)"</f>
        <v>(c)</v>
      </c>
      <c r="B111" s="3" t="s">
        <v>35</v>
      </c>
      <c r="C111" s="16">
        <v>5.5</v>
      </c>
    </row>
    <row r="112" spans="1:10">
      <c r="B112" s="3" t="s">
        <v>34</v>
      </c>
      <c r="C112">
        <v>36</v>
      </c>
    </row>
    <row r="114" spans="1:9">
      <c r="B114" s="3"/>
      <c r="C114" s="9">
        <f>E78+E79*C111+E80*C112</f>
        <v>5.482675736961518</v>
      </c>
    </row>
    <row r="116" spans="1:9">
      <c r="B116" t="str">
        <f>"R: Estima-se um rendimento de " &amp;ROUND(C114,2)&amp; " 100kg/hectare."</f>
        <v>R: Estima-se um rendimento de 5,48 100kg/hectare.</v>
      </c>
    </row>
    <row r="121" spans="1:9" ht="20.25">
      <c r="A121" t="s">
        <v>33</v>
      </c>
      <c r="B121" s="3" t="s">
        <v>32</v>
      </c>
      <c r="C121" s="15">
        <v>1</v>
      </c>
      <c r="D121" s="14">
        <v>5.5</v>
      </c>
      <c r="E121" s="14">
        <v>36</v>
      </c>
      <c r="H121" s="3" t="s">
        <v>31</v>
      </c>
      <c r="I121" s="15">
        <v>1</v>
      </c>
    </row>
    <row r="122" spans="1:9">
      <c r="I122" s="14">
        <v>5.5</v>
      </c>
    </row>
    <row r="123" spans="1:9">
      <c r="B123" s="3" t="s">
        <v>30</v>
      </c>
      <c r="C123">
        <f>A12</f>
        <v>10</v>
      </c>
      <c r="I123" s="14">
        <v>36</v>
      </c>
    </row>
    <row r="124" spans="1:9">
      <c r="B124" s="13" t="s">
        <v>29</v>
      </c>
      <c r="C124">
        <f>0.95</f>
        <v>0.95</v>
      </c>
      <c r="F124" s="13"/>
    </row>
    <row r="125" spans="1:9">
      <c r="B125" s="13" t="s">
        <v>8</v>
      </c>
      <c r="C125">
        <f>1-C124</f>
        <v>5.0000000000000044E-2</v>
      </c>
    </row>
    <row r="126" spans="1:9">
      <c r="B126" s="3" t="s">
        <v>28</v>
      </c>
      <c r="C126">
        <f>COUNT(G78:G80)</f>
        <v>3</v>
      </c>
    </row>
    <row r="127" spans="1:9">
      <c r="C127">
        <f>ROUND(_xlfn.T.INV(1-C125/2,C123-C126),4)</f>
        <v>2.3645999999999998</v>
      </c>
      <c r="F127" s="3"/>
    </row>
    <row r="128" spans="1:9" ht="93">
      <c r="B128" s="12"/>
      <c r="C128" s="2">
        <f>E95/(C123-COUNT(G78:G80))</f>
        <v>0.71903444552336693</v>
      </c>
      <c r="F128" s="3"/>
    </row>
    <row r="129" spans="1:7">
      <c r="F129" s="3"/>
    </row>
    <row r="130" spans="1:7">
      <c r="C130" s="2">
        <f t="array" ref="C130">MMULT(MMULT(C121:E121,D57:F59),I121:I123)</f>
        <v>0.18911564625850863</v>
      </c>
      <c r="F130" s="3"/>
      <c r="G130" s="11"/>
    </row>
    <row r="131" spans="1:7">
      <c r="F131" s="3"/>
    </row>
    <row r="132" spans="1:7">
      <c r="C132" s="2">
        <f>SQRT(C128*(1+C130))</f>
        <v>0.92467027062118035</v>
      </c>
      <c r="F132" s="3"/>
    </row>
    <row r="133" spans="1:7" ht="16.5">
      <c r="E133" t="s">
        <v>27</v>
      </c>
      <c r="F133" s="10" t="str">
        <f>"]"&amp;C136&amp;";"&amp;C137&amp;"["</f>
        <v>]3,2962;7,6692[</v>
      </c>
    </row>
    <row r="134" spans="1:7">
      <c r="B134" s="3" t="s">
        <v>26</v>
      </c>
      <c r="C134" s="2">
        <f>C127*C132</f>
        <v>2.186475321910843</v>
      </c>
      <c r="F134" s="3"/>
    </row>
    <row r="135" spans="1:7">
      <c r="F135" s="3"/>
    </row>
    <row r="136" spans="1:7">
      <c r="B136" s="3" t="s">
        <v>25</v>
      </c>
      <c r="C136" s="9">
        <f>ROUND(C114-C134,4)</f>
        <v>3.2961999999999998</v>
      </c>
    </row>
    <row r="137" spans="1:7">
      <c r="B137" s="3" t="s">
        <v>24</v>
      </c>
      <c r="C137" s="9">
        <f>ROUND(C114+C134,4)</f>
        <v>7.6692</v>
      </c>
    </row>
    <row r="139" spans="1:7">
      <c r="B139" s="3"/>
    </row>
    <row r="140" spans="1:7">
      <c r="A140" t="s">
        <v>23</v>
      </c>
      <c r="B140" t="s">
        <v>22</v>
      </c>
    </row>
    <row r="142" spans="1:7">
      <c r="B142" t="s">
        <v>21</v>
      </c>
    </row>
    <row r="144" spans="1:7">
      <c r="B144" t="s">
        <v>20</v>
      </c>
      <c r="C144" t="s">
        <v>19</v>
      </c>
      <c r="D144" t="s">
        <v>64</v>
      </c>
      <c r="E144" t="s">
        <v>65</v>
      </c>
      <c r="F144" t="s">
        <v>18</v>
      </c>
    </row>
    <row r="145" spans="1:19">
      <c r="B145" t="s">
        <v>17</v>
      </c>
      <c r="C145">
        <v>2</v>
      </c>
      <c r="D145" s="2">
        <f>E93</f>
        <v>18.582758881336474</v>
      </c>
      <c r="E145">
        <f>D145/C145</f>
        <v>9.2913794406682371</v>
      </c>
      <c r="F145">
        <f>E145/E146</f>
        <v>12.922128285122319</v>
      </c>
    </row>
    <row r="146" spans="1:19">
      <c r="B146" t="s">
        <v>16</v>
      </c>
      <c r="C146">
        <f>A12-(C145+1)</f>
        <v>7</v>
      </c>
      <c r="D146" s="2">
        <f>ROUND(E95,4)</f>
        <v>5.0331999999999999</v>
      </c>
      <c r="E146">
        <f>D146/C146</f>
        <v>0.71902857142857146</v>
      </c>
    </row>
    <row r="147" spans="1:19">
      <c r="B147" t="s">
        <v>15</v>
      </c>
      <c r="C147">
        <f>C146+C145</f>
        <v>9</v>
      </c>
      <c r="D147">
        <f>E90</f>
        <v>23.616000000000042</v>
      </c>
    </row>
    <row r="150" spans="1:19">
      <c r="B150" t="str">
        <f>"f0,05;("&amp;C145&amp;","&amp;C146&amp;")="</f>
        <v>f0,05;(2,7)=</v>
      </c>
      <c r="C150" s="2">
        <f>_xlfn.F.INV.RT(0.05,C145,C146)</f>
        <v>4.7374141277758826</v>
      </c>
      <c r="D150">
        <f>_xlfn.F.INV(0.95,2,7)</f>
        <v>4.7374141277758817</v>
      </c>
    </row>
    <row r="152" spans="1:19">
      <c r="B152" t="str">
        <f>IF(C150&lt;=F145, "R: Como  " &amp;ROUND(C150,4) &amp;" &lt; "&amp;ROUND(F145,4)&amp;" o modelo é significativo","R: Como  " &amp;ROUND(C150,4) &amp;" &gt; "&amp;ROUND(F145,4)&amp;" o modelo não é significativo" )</f>
        <v>R: Como  4,7374 &lt; 12,9221 o modelo é significativo</v>
      </c>
    </row>
    <row r="157" spans="1:19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5" t="s">
        <v>14</v>
      </c>
      <c r="B158" s="5" t="s">
        <v>13</v>
      </c>
      <c r="C158" s="5"/>
      <c r="D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31" t="s">
        <v>12</v>
      </c>
      <c r="B159" s="31"/>
      <c r="C159" s="31"/>
      <c r="D159" s="3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t="s">
        <v>11</v>
      </c>
      <c r="I160" s="8"/>
      <c r="J160" s="8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31" t="s">
        <v>10</v>
      </c>
      <c r="B162" s="31"/>
      <c r="C162" s="31"/>
      <c r="D162" s="3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31" t="s">
        <v>9</v>
      </c>
      <c r="B168" s="31"/>
      <c r="C168" s="31"/>
      <c r="D168" s="31"/>
      <c r="I168" s="7"/>
      <c r="J168" s="7"/>
      <c r="K168" s="7"/>
      <c r="L168" s="7"/>
      <c r="M168" s="7"/>
      <c r="N168" s="7"/>
      <c r="O168" s="1"/>
      <c r="P168" s="1"/>
      <c r="Q168" s="1"/>
      <c r="R168" s="1"/>
      <c r="S168" s="1"/>
    </row>
    <row r="169" spans="1:19">
      <c r="A169" s="3" t="s">
        <v>8</v>
      </c>
      <c r="B169">
        <v>0.05</v>
      </c>
      <c r="I169" s="4"/>
      <c r="J169" s="4"/>
      <c r="K169" s="4"/>
      <c r="L169" s="4"/>
      <c r="M169" s="4"/>
      <c r="N169" s="4"/>
      <c r="O169" s="1"/>
      <c r="P169" s="1"/>
      <c r="Q169" s="1"/>
      <c r="R169" s="1"/>
      <c r="S169" s="1"/>
    </row>
    <row r="170" spans="1:19">
      <c r="B170" s="2">
        <f>_xlfn.T.INV(1-B169/2,C146)</f>
        <v>2.3646242515927849</v>
      </c>
      <c r="I170" s="4"/>
      <c r="J170" s="4"/>
      <c r="K170" s="4"/>
      <c r="L170" s="4"/>
      <c r="M170" s="4"/>
      <c r="N170" s="4"/>
      <c r="O170" s="1"/>
      <c r="P170" s="1"/>
      <c r="Q170" s="1"/>
      <c r="R170" s="1"/>
      <c r="S170" s="1"/>
    </row>
    <row r="171" spans="1:19">
      <c r="A171" s="3" t="s">
        <v>7</v>
      </c>
      <c r="B171" t="str">
        <f>"]-∞;-"&amp;ROUND(B170,4)&amp;"[ U ]"&amp;ROUND(B170,4)&amp;";+∞["</f>
        <v>]-∞;-2,3646[ U ]2,3646;+∞[</v>
      </c>
      <c r="I171" s="4"/>
      <c r="J171" s="4"/>
      <c r="K171" s="4"/>
      <c r="L171" s="4"/>
      <c r="M171" s="4"/>
      <c r="N171" s="4"/>
      <c r="O171" s="1"/>
      <c r="P171" s="1"/>
      <c r="Q171" s="1"/>
      <c r="R171" s="1"/>
      <c r="S171" s="1"/>
    </row>
    <row r="172" spans="1:19"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31" t="s">
        <v>6</v>
      </c>
      <c r="B173" s="31"/>
      <c r="C173" s="31"/>
      <c r="D173" s="31"/>
      <c r="I173" s="7"/>
      <c r="J173" s="7"/>
      <c r="K173" s="7"/>
      <c r="L173" s="7"/>
      <c r="M173" s="7"/>
      <c r="N173" s="7"/>
      <c r="O173" s="7"/>
      <c r="P173" s="7"/>
      <c r="Q173" s="7"/>
      <c r="R173" s="1"/>
      <c r="S173" s="1"/>
    </row>
    <row r="174" spans="1:19"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</row>
    <row r="175" spans="1:19">
      <c r="A175" s="3" t="s">
        <v>5</v>
      </c>
      <c r="B175">
        <v>0</v>
      </c>
      <c r="D175" s="6" t="s">
        <v>4</v>
      </c>
      <c r="E175" s="6"/>
      <c r="F175" s="6"/>
      <c r="G175" s="6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</row>
    <row r="176" spans="1:19">
      <c r="A176" s="3"/>
      <c r="B176" s="2">
        <f>C128</f>
        <v>0.71903444552336693</v>
      </c>
      <c r="D176" s="3" t="s">
        <v>3</v>
      </c>
      <c r="E176" s="5">
        <f>(G80-B175)/SQRT(B176*B177)</f>
        <v>-2.2632648512216127</v>
      </c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</row>
    <row r="177" spans="1:19">
      <c r="A177" s="3" t="s">
        <v>2</v>
      </c>
      <c r="B177" s="2">
        <f>F59</f>
        <v>3.7792894935751699E-2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t="s">
        <v>1</v>
      </c>
      <c r="B178">
        <f>SQRT(B176*B177)</f>
        <v>0.16484657489572263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31" t="s">
        <v>0</v>
      </c>
      <c r="B179" s="31"/>
      <c r="C179" s="31"/>
      <c r="D179" s="31"/>
    </row>
    <row r="181" spans="1:19">
      <c r="A181" t="str">
        <f>IF(ABS(E176)&gt;ROUND(B170,4), "Como |"&amp;ROUND(E176,2)&amp;"| &gt; "&amp;ROUND(B170,4)&amp;" então rejeita-se H0, logo a um nível de significância de "&amp;B169*100&amp;"% há evidencia estatística suficiente para se concluir que beta2 é não nulo","Como |"&amp;ROUND(E176,2)&amp;"|  ≤ "&amp;ROUND(B170,4)&amp;" então não se rejeita H0, logo a um nível de significância de "&amp;B169*100&amp;"% há evidencia estatística suficiente para se concluir que beta2 é nulo")</f>
        <v>Como |-2,26|  ≤ 2,3646 então não se rejeita H0, logo a um nível de significância de 5% há evidencia estatística suficiente para se concluir que beta2 é nulo</v>
      </c>
    </row>
  </sheetData>
  <mergeCells count="5">
    <mergeCell ref="A159:D159"/>
    <mergeCell ref="A162:D162"/>
    <mergeCell ref="A168:D168"/>
    <mergeCell ref="A173:D173"/>
    <mergeCell ref="A179:D179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UPT 2</dc:creator>
  <cp:lastModifiedBy>Pedro Pereira</cp:lastModifiedBy>
  <dcterms:created xsi:type="dcterms:W3CDTF">2022-06-09T15:06:04Z</dcterms:created>
  <dcterms:modified xsi:type="dcterms:W3CDTF">2022-06-13T21:22:39Z</dcterms:modified>
</cp:coreProperties>
</file>