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c1d2d3a4484b17b/Ambiente de Trabalho/"/>
    </mc:Choice>
  </mc:AlternateContent>
  <xr:revisionPtr revIDLastSave="1" documentId="11_49CCF1F25E96D8F2BF53C154455B03FC58DB9289" xr6:coauthVersionLast="47" xr6:coauthVersionMax="47" xr10:uidLastSave="{0F205649-6A4C-4DB2-8C61-5B6776D87557}"/>
  <bookViews>
    <workbookView xWindow="-120" yWindow="-120" windowWidth="20730" windowHeight="11160" xr2:uid="{00000000-000D-0000-FFFF-FFFF00000000}"/>
  </bookViews>
  <sheets>
    <sheet name="exer4 (2)" sheetId="2" r:id="rId1"/>
    <sheet name="Folh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2" l="1"/>
  <c r="M22" i="2"/>
  <c r="N22" i="2"/>
  <c r="E23" i="2"/>
  <c r="F23" i="2"/>
  <c r="G23" i="2"/>
  <c r="E24" i="2"/>
  <c r="F24" i="2"/>
  <c r="G24" i="2"/>
  <c r="G32" i="2" s="1"/>
  <c r="M32" i="2" s="1"/>
  <c r="E25" i="2"/>
  <c r="F25" i="2"/>
  <c r="G25" i="2"/>
  <c r="M25" i="2"/>
  <c r="N25" i="2"/>
  <c r="E26" i="2"/>
  <c r="F26" i="2"/>
  <c r="G26" i="2"/>
  <c r="E27" i="2"/>
  <c r="F27" i="2"/>
  <c r="G27" i="2"/>
  <c r="E28" i="2"/>
  <c r="F28" i="2"/>
  <c r="G28" i="2"/>
  <c r="E29" i="2"/>
  <c r="F29" i="2"/>
  <c r="G29" i="2"/>
  <c r="C59" i="2"/>
  <c r="C60" i="2"/>
  <c r="B85" i="2"/>
  <c r="F32" i="2" l="1"/>
  <c r="M28" i="2" s="1"/>
  <c r="B92" i="2" s="1"/>
  <c r="E32" i="2"/>
  <c r="M30" i="2" s="1"/>
  <c r="C42" i="2" s="1"/>
  <c r="F60" i="2" l="1"/>
  <c r="F61" i="2" s="1"/>
  <c r="C37" i="2"/>
  <c r="D37" i="2" s="1"/>
  <c r="C63" i="2"/>
  <c r="C41" i="2"/>
  <c r="D42" i="2"/>
  <c r="H24" i="2" l="1"/>
  <c r="I24" i="2" s="1"/>
  <c r="J24" i="2" s="1"/>
  <c r="H29" i="2"/>
  <c r="I29" i="2" s="1"/>
  <c r="J29" i="2" s="1"/>
  <c r="H23" i="2"/>
  <c r="H28" i="2"/>
  <c r="I28" i="2" s="1"/>
  <c r="J28" i="2" s="1"/>
  <c r="H25" i="2"/>
  <c r="I25" i="2" s="1"/>
  <c r="J25" i="2" s="1"/>
  <c r="H26" i="2"/>
  <c r="I26" i="2" s="1"/>
  <c r="J26" i="2" s="1"/>
  <c r="H27" i="2"/>
  <c r="I27" i="2" s="1"/>
  <c r="J27" i="2" s="1"/>
  <c r="D41" i="2"/>
  <c r="C44" i="2" s="1"/>
  <c r="C54" i="2"/>
  <c r="H32" i="2" l="1"/>
  <c r="I23" i="2"/>
  <c r="I32" i="2" l="1"/>
  <c r="J23" i="2"/>
  <c r="J32" i="2" s="1"/>
  <c r="C61" i="2" l="1"/>
  <c r="C65" i="2" s="1"/>
  <c r="B91" i="2"/>
  <c r="E91" i="2" s="1"/>
  <c r="A96" i="2" s="1"/>
  <c r="C67" i="2" l="1"/>
  <c r="F65" i="2" s="1"/>
  <c r="C68" i="2"/>
</calcChain>
</file>

<file path=xl/sharedStrings.xml><?xml version="1.0" encoding="utf-8"?>
<sst xmlns="http://schemas.openxmlformats.org/spreadsheetml/2006/main" count="49" uniqueCount="47">
  <si>
    <t>5-Decisão</t>
  </si>
  <si>
    <t>tb=</t>
  </si>
  <si>
    <t>S=</t>
  </si>
  <si>
    <t>Antes - X</t>
  </si>
  <si>
    <t>Valor observado da estatística de teste</t>
  </si>
  <si>
    <r>
      <t>b</t>
    </r>
    <r>
      <rPr>
        <vertAlign val="subscript"/>
        <sz val="11"/>
        <color theme="1"/>
        <rFont val="Calibri (corpo)"/>
      </rPr>
      <t>0</t>
    </r>
    <r>
      <rPr>
        <sz val="11"/>
        <color theme="1"/>
        <rFont val="Calibri"/>
        <family val="2"/>
        <scheme val="minor"/>
      </rPr>
      <t>=</t>
    </r>
  </si>
  <si>
    <t>4-Cálculo do valor observado da estatística de teste</t>
  </si>
  <si>
    <t>Total</t>
  </si>
  <si>
    <t>RC=</t>
  </si>
  <si>
    <t>⍺=</t>
  </si>
  <si>
    <t>3-Região crítica</t>
  </si>
  <si>
    <t>2-Estatística de teste</t>
  </si>
  <si>
    <t>H0: b=0   v.s.  H1:b≠0</t>
  </si>
  <si>
    <t>1- Hipóteses</t>
  </si>
  <si>
    <t>Testar a hipótese de b=0</t>
  </si>
  <si>
    <t>(e)</t>
  </si>
  <si>
    <t>lsup</t>
  </si>
  <si>
    <t>linf</t>
  </si>
  <si>
    <r>
      <t>I.P</t>
    </r>
    <r>
      <rPr>
        <vertAlign val="subscript"/>
        <sz val="10"/>
        <color theme="1"/>
        <rFont val="Calibri (corpo)"/>
      </rPr>
      <t>95%(</t>
    </r>
    <r>
      <rPr>
        <sz val="11"/>
        <color theme="1"/>
        <rFont val="Calibri"/>
        <family val="2"/>
        <scheme val="minor"/>
      </rPr>
      <t>(Yo)=</t>
    </r>
  </si>
  <si>
    <t>Δ=</t>
  </si>
  <si>
    <t>σ≅S=</t>
  </si>
  <si>
    <t>SE=</t>
  </si>
  <si>
    <t>OU para calcular S</t>
  </si>
  <si>
    <t>nível de confiança</t>
  </si>
  <si>
    <t>n=</t>
  </si>
  <si>
    <t>xo=</t>
  </si>
  <si>
    <t>Intervalo de confiança a 95% para o peso médio de um engenheiro que pesa 77kg antes do regime alimentar</t>
  </si>
  <si>
    <t>(d)</t>
  </si>
  <si>
    <t>reta reg</t>
  </si>
  <si>
    <t>b=</t>
  </si>
  <si>
    <t>a=</t>
  </si>
  <si>
    <t>Parâmetros</t>
  </si>
  <si>
    <t>(b)</t>
  </si>
  <si>
    <t xml:space="preserve">r= </t>
  </si>
  <si>
    <t>Coefciente de correlação</t>
  </si>
  <si>
    <t>(a)</t>
  </si>
  <si>
    <t>Syy=</t>
  </si>
  <si>
    <t>Sxy=</t>
  </si>
  <si>
    <t>Sxx=</t>
  </si>
  <si>
    <t>(y-y^)^2</t>
  </si>
  <si>
    <t>y^-y</t>
  </si>
  <si>
    <t>y^</t>
  </si>
  <si>
    <t>y^2</t>
  </si>
  <si>
    <t>x^2</t>
  </si>
  <si>
    <t>xy</t>
  </si>
  <si>
    <t>Depois - Y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</si>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</sst>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 (corpo)"/>
    </font>
    <font>
      <i/>
      <sz val="11"/>
      <color theme="1"/>
      <name val="Calibri"/>
      <family val="2"/>
      <scheme val="minor"/>
    </font>
    <font>
      <vertAlign val="subscript"/>
      <sz val="10"/>
      <color theme="1"/>
      <name val="Calibri (corpo)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Fill="1" applyBorder="1" applyAlignment="1"/>
    <xf numFmtId="0" fontId="0" fillId="2" borderId="0" xfId="0" applyFill="1"/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1" fillId="3" borderId="0" xfId="0" applyFont="1" applyFill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0" borderId="5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'exer4 (2)'!$D$22</c:f>
              <c:strCache>
                <c:ptCount val="1"/>
                <c:pt idx="0">
                  <c:v>Depois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'exer4 (2)'!$C$23:$C$29</c:f>
              <c:numCache>
                <c:formatCode>General</c:formatCode>
                <c:ptCount val="7"/>
                <c:pt idx="0">
                  <c:v>65</c:v>
                </c:pt>
                <c:pt idx="1">
                  <c:v>71</c:v>
                </c:pt>
                <c:pt idx="2">
                  <c:v>69</c:v>
                </c:pt>
                <c:pt idx="3">
                  <c:v>75</c:v>
                </c:pt>
                <c:pt idx="4">
                  <c:v>78</c:v>
                </c:pt>
                <c:pt idx="5">
                  <c:v>66</c:v>
                </c:pt>
                <c:pt idx="6">
                  <c:v>74</c:v>
                </c:pt>
              </c:numCache>
            </c:numRef>
          </c:xVal>
          <c:yVal>
            <c:numRef>
              <c:f>'exer4 (2)'!$D$23:$D$29</c:f>
              <c:numCache>
                <c:formatCode>General</c:formatCode>
                <c:ptCount val="7"/>
                <c:pt idx="0">
                  <c:v>63</c:v>
                </c:pt>
                <c:pt idx="1">
                  <c:v>69</c:v>
                </c:pt>
                <c:pt idx="2">
                  <c:v>64</c:v>
                </c:pt>
                <c:pt idx="3">
                  <c:v>76</c:v>
                </c:pt>
                <c:pt idx="4">
                  <c:v>75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4-46E5-B7CC-1E76BF2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93983"/>
        <c:axId val="142916272"/>
      </c:scatterChart>
      <c:valAx>
        <c:axId val="1797593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16272"/>
        <c:crosses val="autoZero"/>
        <c:crossBetween val="midCat"/>
      </c:valAx>
      <c:valAx>
        <c:axId val="142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759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91440</xdr:colOff>
      <xdr:row>20</xdr:row>
      <xdr:rowOff>167640</xdr:rowOff>
    </xdr:from>
    <xdr:ext cx="533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8808720" y="3825240"/>
              <a:ext cx="533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100" b="0" i="1">
                          <a:latin typeface="Cambria Math"/>
                        </a:rPr>
                        <m:t>𝑥</m:t>
                      </m:r>
                    </m:e>
                  </m:acc>
                </m:oMath>
              </a14:m>
              <a:r>
                <a:rPr lang="pt-PT" sz="1100"/>
                <a:t>=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8808720" y="3825240"/>
              <a:ext cx="533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PT" sz="1100" b="0" i="0">
                  <a:latin typeface="Cambria Math"/>
                </a:rPr>
                <a:t>𝑥</a:t>
              </a:r>
              <a:r>
                <a:rPr lang="pt-PT" sz="1100" b="0" i="0">
                  <a:latin typeface="Cambria Math" panose="02040503050406030204" pitchFamily="18" charset="0"/>
                </a:rPr>
                <a:t> ̅</a:t>
              </a:r>
              <a:r>
                <a:rPr lang="pt-PT" sz="1100"/>
                <a:t>=</a:t>
              </a:r>
            </a:p>
          </xdr:txBody>
        </xdr:sp>
      </mc:Fallback>
    </mc:AlternateContent>
    <xdr:clientData/>
  </xdr:oneCellAnchor>
  <xdr:oneCellAnchor>
    <xdr:from>
      <xdr:col>11</xdr:col>
      <xdr:colOff>53340</xdr:colOff>
      <xdr:row>23</xdr:row>
      <xdr:rowOff>137160</xdr:rowOff>
    </xdr:from>
    <xdr:ext cx="61722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8770620" y="4343400"/>
              <a:ext cx="61722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100" b="0" i="1">
                          <a:latin typeface="Cambria Math"/>
                        </a:rPr>
                        <m:t>𝑦</m:t>
                      </m:r>
                    </m:e>
                  </m:acc>
                </m:oMath>
              </a14:m>
              <a:r>
                <a:rPr lang="pt-PT" sz="1100"/>
                <a:t>=</a:t>
              </a: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8770620" y="4343400"/>
              <a:ext cx="61722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PT" sz="1100" b="0" i="0">
                  <a:latin typeface="Cambria Math"/>
                </a:rPr>
                <a:t>𝑦</a:t>
              </a:r>
              <a:r>
                <a:rPr lang="pt-PT" sz="1100" b="0" i="0">
                  <a:latin typeface="Cambria Math" panose="02040503050406030204" pitchFamily="18" charset="0"/>
                </a:rPr>
                <a:t> ̅</a:t>
              </a:r>
              <a:r>
                <a:rPr lang="pt-PT" sz="1100"/>
                <a:t>=</a:t>
              </a:r>
            </a:p>
          </xdr:txBody>
        </xdr:sp>
      </mc:Fallback>
    </mc:AlternateContent>
    <xdr:clientData/>
  </xdr:oneCellAnchor>
  <xdr:oneCellAnchor>
    <xdr:from>
      <xdr:col>11</xdr:col>
      <xdr:colOff>76200</xdr:colOff>
      <xdr:row>23</xdr:row>
      <xdr:rowOff>160020</xdr:rowOff>
    </xdr:from>
    <xdr:ext cx="533400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793480" y="4366260"/>
          <a:ext cx="53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</xdr:col>
      <xdr:colOff>372534</xdr:colOff>
      <xdr:row>58</xdr:row>
      <xdr:rowOff>143935</xdr:rowOff>
    </xdr:from>
    <xdr:ext cx="905933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165014" y="10750975"/>
              <a:ext cx="905933" cy="3302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1−</m:t>
                      </m:r>
                      <m:f>
                        <m:fPr>
                          <m:ctrlP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−2</m:t>
                      </m:r>
                    </m:e>
                  </m:d>
                </m:oMath>
              </a14:m>
              <a:r>
                <a:rPr lang="pt-PT" sz="900">
                  <a:solidFill>
                    <a:srgbClr val="000000"/>
                  </a:solidFill>
                </a:rPr>
                <a:t>=</a:t>
              </a: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Choice>
      <mc:Fallback xmlns="">
        <xdr:sp macro="" textlink="">
          <xdr:nvSpPr>
            <xdr:cNvPr id="6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165014" y="10750975"/>
              <a:ext cx="905933" cy="3302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r>
                <a:rPr lang="pt-PT" sz="9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𝑡_(1−𝛼/2) (𝑛−2)</a:t>
              </a:r>
              <a:r>
                <a:rPr lang="pt-PT" sz="900">
                  <a:solidFill>
                    <a:srgbClr val="000000"/>
                  </a:solidFill>
                </a:rPr>
                <a:t>=</a:t>
              </a: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Fallback>
    </mc:AlternateContent>
    <xdr:clientData/>
  </xdr:oneCellAnchor>
  <xdr:oneCellAnchor>
    <xdr:from>
      <xdr:col>1</xdr:col>
      <xdr:colOff>0</xdr:colOff>
      <xdr:row>53</xdr:row>
      <xdr:rowOff>0</xdr:rowOff>
    </xdr:from>
    <xdr:ext cx="715773" cy="2594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792480" y="9692640"/>
              <a:ext cx="715773" cy="25949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77</m:t>
                    </m:r>
                    <m:r>
                      <a:rPr lang="pt-PT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pt-PT"/>
            </a:p>
          </xdr:txBody>
        </xdr:sp>
      </mc:Choice>
      <mc:Fallback xmlns="">
        <xdr:sp macro="" textlink="">
          <xdr:nvSpPr>
            <xdr:cNvPr id="7" name="Object 1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792480" y="9692640"/>
              <a:ext cx="715773" cy="25949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pt-PT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 ̂(</a:t>
              </a:r>
              <a:r>
                <a:rPr lang="pt-PT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77</a:t>
              </a:r>
              <a:r>
                <a:rPr lang="pt-PT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</a:t>
              </a:r>
              <a:endParaRPr lang="pt-PT"/>
            </a:p>
          </xdr:txBody>
        </xdr:sp>
      </mc:Fallback>
    </mc:AlternateContent>
    <xdr:clientData/>
  </xdr:oneCellAnchor>
  <xdr:oneCellAnchor>
    <xdr:from>
      <xdr:col>1</xdr:col>
      <xdr:colOff>75820</xdr:colOff>
      <xdr:row>77</xdr:row>
      <xdr:rowOff>104255</xdr:rowOff>
    </xdr:from>
    <xdr:ext cx="1388494" cy="444773"/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300" y="14186015"/>
          <a:ext cx="1388494" cy="44477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83</xdr:row>
      <xdr:rowOff>143935</xdr:rowOff>
    </xdr:from>
    <xdr:ext cx="905933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0" y="15322975"/>
              <a:ext cx="905933" cy="3302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1−</m:t>
                      </m:r>
                      <m:f>
                        <m:fPr>
                          <m:ctrlP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pt-PT" sz="9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d>
                    <m:dPr>
                      <m:ctrlP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pt-PT" sz="9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−2</m:t>
                      </m:r>
                    </m:e>
                  </m:d>
                </m:oMath>
              </a14:m>
              <a:r>
                <a:rPr lang="pt-PT" sz="900">
                  <a:solidFill>
                    <a:srgbClr val="000000"/>
                  </a:solidFill>
                </a:rPr>
                <a:t>=</a:t>
              </a: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Choice>
      <mc:Fallback xmlns="">
        <xdr:sp macro="" textlink="">
          <xdr:nvSpPr>
            <xdr:cNvPr id="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0" y="15322975"/>
              <a:ext cx="905933" cy="3302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r>
                <a:rPr lang="pt-PT" sz="9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𝑡_(1−𝛼/2) (𝑛−2)</a:t>
              </a:r>
              <a:r>
                <a:rPr lang="pt-PT" sz="900">
                  <a:solidFill>
                    <a:srgbClr val="000000"/>
                  </a:solidFill>
                </a:rPr>
                <a:t>=</a:t>
              </a: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Fallback>
    </mc:AlternateContent>
    <xdr:clientData/>
  </xdr:oneCellAnchor>
  <xdr:oneCellAnchor>
    <xdr:from>
      <xdr:col>0</xdr:col>
      <xdr:colOff>246417</xdr:colOff>
      <xdr:row>90</xdr:row>
      <xdr:rowOff>113730</xdr:rowOff>
    </xdr:from>
    <xdr:ext cx="982133" cy="508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246417" y="16572930"/>
              <a:ext cx="982133" cy="508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7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7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7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pt-PT" sz="7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7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PT" sz="7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pt-PT" sz="700" b="0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PT" sz="700" b="0">
                <a:solidFill>
                  <a:srgbClr val="000000"/>
                </a:solidFill>
              </a:endParaRPr>
            </a:p>
            <a:p>
              <a:endParaRPr lang="pt-PT" sz="700">
                <a:solidFill>
                  <a:srgbClr val="000000"/>
                </a:solidFill>
              </a:endParaRPr>
            </a:p>
            <a:p>
              <a:endParaRPr lang="pt-PT" sz="700"/>
            </a:p>
          </xdr:txBody>
        </xdr:sp>
      </mc:Choice>
      <mc:Fallback xmlns="">
        <xdr:sp macro="" textlink="">
          <xdr:nvSpPr>
            <xdr:cNvPr id="10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246417" y="16572930"/>
              <a:ext cx="982133" cy="508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pt-PT" sz="7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pt-PT" sz="7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1/𝑆_𝑥𝑥 )=</a:t>
              </a:r>
              <a:endParaRPr lang="pt-PT" sz="700" b="0">
                <a:solidFill>
                  <a:srgbClr val="000000"/>
                </a:solidFill>
              </a:endParaRPr>
            </a:p>
            <a:p>
              <a:endParaRPr lang="pt-PT" sz="700">
                <a:solidFill>
                  <a:srgbClr val="000000"/>
                </a:solidFill>
              </a:endParaRPr>
            </a:p>
            <a:p>
              <a:endParaRPr lang="pt-PT" sz="700"/>
            </a:p>
          </xdr:txBody>
        </xdr:sp>
      </mc:Fallback>
    </mc:AlternateContent>
    <xdr:clientData/>
  </xdr:oneCellAnchor>
  <xdr:twoCellAnchor>
    <xdr:from>
      <xdr:col>9</xdr:col>
      <xdr:colOff>635000</xdr:colOff>
      <xdr:row>35</xdr:row>
      <xdr:rowOff>13956</xdr:rowOff>
    </xdr:from>
    <xdr:to>
      <xdr:col>16</xdr:col>
      <xdr:colOff>436824</xdr:colOff>
      <xdr:row>49</xdr:row>
      <xdr:rowOff>31820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549216</xdr:colOff>
      <xdr:row>61</xdr:row>
      <xdr:rowOff>1862</xdr:rowOff>
    </xdr:from>
    <xdr:ext cx="947280" cy="501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SpPr txBox="1"/>
          </xdr:nvSpPr>
          <xdr:spPr>
            <a:xfrm>
              <a:off x="549216" y="11157542"/>
              <a:ext cx="947280" cy="5013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9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9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9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9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9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PT" sz="9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9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PT" sz="9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PT" sz="9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PT" sz="9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t-PT" sz="9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pt-PT" sz="9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PT" sz="9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9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pt-PT" sz="9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PT" sz="9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9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PT" sz="9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pt-PT" sz="900" b="0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PT" sz="900" b="0">
                <a:solidFill>
                  <a:srgbClr val="000000"/>
                </a:solidFill>
              </a:endParaRP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Choice>
      <mc:Fallback xmlns="">
        <xdr:sp macro="" textlink="">
          <xdr:nvSpPr>
            <xdr:cNvPr id="14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SpPr txBox="1"/>
          </xdr:nvSpPr>
          <xdr:spPr>
            <a:xfrm>
              <a:off x="549216" y="11157542"/>
              <a:ext cx="947280" cy="5013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pt-PT" sz="9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√(</a:t>
              </a:r>
              <a:r>
                <a:rPr lang="pt-PT" sz="9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1/𝑛+(𝑥_0−𝑥 ̅ )^2/𝑆_𝑥𝑥 )=</a:t>
              </a:r>
              <a:endParaRPr lang="pt-PT" sz="900" b="0">
                <a:solidFill>
                  <a:srgbClr val="000000"/>
                </a:solidFill>
              </a:endParaRPr>
            </a:p>
            <a:p>
              <a:endParaRPr lang="pt-PT" sz="900">
                <a:solidFill>
                  <a:srgbClr val="000000"/>
                </a:solidFill>
              </a:endParaRPr>
            </a:p>
            <a:p>
              <a:endParaRPr lang="pt-PT" sz="9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1:Q96"/>
  <sheetViews>
    <sheetView tabSelected="1" topLeftCell="A74" zoomScaleNormal="100" workbookViewId="0">
      <selection activeCell="G74" sqref="G74"/>
    </sheetView>
  </sheetViews>
  <sheetFormatPr defaultColWidth="11.5703125" defaultRowHeight="15"/>
  <sheetData>
    <row r="21" spans="2:14" ht="15.75" thickBot="1"/>
    <row r="22" spans="2:14">
      <c r="B22" t="s">
        <v>46</v>
      </c>
      <c r="C22" t="s">
        <v>3</v>
      </c>
      <c r="D22" t="s">
        <v>45</v>
      </c>
      <c r="E22" s="23" t="s">
        <v>44</v>
      </c>
      <c r="F22" s="23" t="s">
        <v>43</v>
      </c>
      <c r="G22" s="23" t="s">
        <v>42</v>
      </c>
      <c r="H22" s="22" t="s">
        <v>41</v>
      </c>
      <c r="I22" s="22" t="s">
        <v>40</v>
      </c>
      <c r="J22" s="22" t="s">
        <v>39</v>
      </c>
      <c r="L22" s="21"/>
      <c r="M22" s="20">
        <f>SUM(C23:C29)/COUNT(C23:C29)</f>
        <v>71.142857142857139</v>
      </c>
      <c r="N22">
        <f>AVERAGE(C23:C30)</f>
        <v>71.142857142857139</v>
      </c>
    </row>
    <row r="23" spans="2:14">
      <c r="B23">
        <v>1</v>
      </c>
      <c r="C23">
        <v>65</v>
      </c>
      <c r="D23">
        <v>63</v>
      </c>
      <c r="E23" s="15">
        <f t="shared" ref="E23:E29" si="0">C23*D23</f>
        <v>4095</v>
      </c>
      <c r="F23" s="15">
        <f t="shared" ref="F23:G29" si="1">C23^2</f>
        <v>4225</v>
      </c>
      <c r="G23" s="15">
        <f t="shared" si="1"/>
        <v>3969</v>
      </c>
      <c r="H23">
        <f t="shared" ref="H23:H29" si="2">$C$41+$C$42*C23</f>
        <v>62.701646090535164</v>
      </c>
      <c r="I23">
        <f t="shared" ref="I23:I29" si="3">H23-D23</f>
        <v>-0.29835390946483642</v>
      </c>
      <c r="J23">
        <f t="shared" ref="J23:J29" si="4">I23^2</f>
        <v>8.9015055292951811E-2</v>
      </c>
      <c r="L23" s="17"/>
      <c r="M23" s="16"/>
    </row>
    <row r="24" spans="2:14">
      <c r="B24">
        <v>2</v>
      </c>
      <c r="C24">
        <v>71</v>
      </c>
      <c r="D24">
        <v>69</v>
      </c>
      <c r="E24" s="15">
        <f t="shared" si="0"/>
        <v>4899</v>
      </c>
      <c r="F24" s="15">
        <f t="shared" si="1"/>
        <v>5041</v>
      </c>
      <c r="G24" s="15">
        <f t="shared" si="1"/>
        <v>4761</v>
      </c>
      <c r="H24">
        <f t="shared" si="2"/>
        <v>68.713991769547334</v>
      </c>
      <c r="I24">
        <f t="shared" si="3"/>
        <v>-0.28600823045266566</v>
      </c>
      <c r="J24">
        <f t="shared" si="4"/>
        <v>8.1800707886665103E-2</v>
      </c>
      <c r="L24" s="17"/>
      <c r="M24" s="16"/>
    </row>
    <row r="25" spans="2:14" ht="15.75" thickBot="1">
      <c r="B25">
        <v>3</v>
      </c>
      <c r="C25">
        <v>69</v>
      </c>
      <c r="D25">
        <v>64</v>
      </c>
      <c r="E25" s="15">
        <f t="shared" si="0"/>
        <v>4416</v>
      </c>
      <c r="F25" s="15">
        <f t="shared" si="1"/>
        <v>4761</v>
      </c>
      <c r="G25" s="15">
        <f t="shared" si="1"/>
        <v>4096</v>
      </c>
      <c r="H25">
        <f t="shared" si="2"/>
        <v>66.709876543209944</v>
      </c>
      <c r="I25">
        <f t="shared" si="3"/>
        <v>2.7098765432099441</v>
      </c>
      <c r="J25">
        <f t="shared" si="4"/>
        <v>7.3434308794394756</v>
      </c>
      <c r="L25" s="19"/>
      <c r="M25" s="18">
        <f>SUM(D23:D29)/COUNT(D23:D29)</f>
        <v>68.857142857142861</v>
      </c>
      <c r="N25">
        <f>AVERAGE(D23:D30)</f>
        <v>68.857142857142861</v>
      </c>
    </row>
    <row r="26" spans="2:14">
      <c r="B26">
        <v>4</v>
      </c>
      <c r="C26">
        <v>75</v>
      </c>
      <c r="D26">
        <v>76</v>
      </c>
      <c r="E26" s="15">
        <f t="shared" si="0"/>
        <v>5700</v>
      </c>
      <c r="F26" s="15">
        <f t="shared" si="1"/>
        <v>5625</v>
      </c>
      <c r="G26" s="15">
        <f t="shared" si="1"/>
        <v>5776</v>
      </c>
      <c r="H26">
        <f t="shared" si="2"/>
        <v>72.722222222222115</v>
      </c>
      <c r="I26">
        <f t="shared" si="3"/>
        <v>-3.2777777777778851</v>
      </c>
      <c r="J26">
        <f t="shared" si="4"/>
        <v>10.743827160494531</v>
      </c>
      <c r="L26" s="17"/>
      <c r="M26" s="16"/>
    </row>
    <row r="27" spans="2:14" ht="15.75" thickBot="1">
      <c r="B27">
        <v>5</v>
      </c>
      <c r="C27">
        <v>78</v>
      </c>
      <c r="D27">
        <v>75</v>
      </c>
      <c r="E27" s="15">
        <f t="shared" si="0"/>
        <v>5850</v>
      </c>
      <c r="F27" s="15">
        <f t="shared" si="1"/>
        <v>6084</v>
      </c>
      <c r="G27" s="15">
        <f t="shared" si="1"/>
        <v>5625</v>
      </c>
      <c r="H27">
        <f t="shared" si="2"/>
        <v>75.728395061728193</v>
      </c>
      <c r="I27">
        <f t="shared" si="3"/>
        <v>0.72839506172819313</v>
      </c>
      <c r="J27">
        <f t="shared" si="4"/>
        <v>0.53055936595001829</v>
      </c>
      <c r="L27" s="17"/>
      <c r="M27" s="16"/>
    </row>
    <row r="28" spans="2:14" ht="15.75" thickBot="1">
      <c r="B28">
        <v>6</v>
      </c>
      <c r="C28">
        <v>66</v>
      </c>
      <c r="D28">
        <v>65</v>
      </c>
      <c r="E28" s="15">
        <f t="shared" si="0"/>
        <v>4290</v>
      </c>
      <c r="F28" s="15">
        <f t="shared" si="1"/>
        <v>4356</v>
      </c>
      <c r="G28" s="15">
        <f t="shared" si="1"/>
        <v>4225</v>
      </c>
      <c r="H28">
        <f t="shared" si="2"/>
        <v>63.703703703703866</v>
      </c>
      <c r="I28">
        <f t="shared" si="3"/>
        <v>-1.2962962962961342</v>
      </c>
      <c r="J28">
        <f t="shared" si="4"/>
        <v>1.680384087791075</v>
      </c>
      <c r="L28" s="14" t="s">
        <v>38</v>
      </c>
      <c r="M28" s="13">
        <f>F32-7*M22^2</f>
        <v>138.85714285714494</v>
      </c>
    </row>
    <row r="29" spans="2:14" ht="15.75" thickBot="1">
      <c r="B29">
        <v>7</v>
      </c>
      <c r="C29">
        <v>74</v>
      </c>
      <c r="D29">
        <v>70</v>
      </c>
      <c r="E29" s="15">
        <f t="shared" si="0"/>
        <v>5180</v>
      </c>
      <c r="F29" s="15">
        <f t="shared" si="1"/>
        <v>5476</v>
      </c>
      <c r="G29" s="15">
        <f t="shared" si="1"/>
        <v>4900</v>
      </c>
      <c r="H29">
        <f t="shared" si="2"/>
        <v>71.720164609053413</v>
      </c>
      <c r="I29">
        <f t="shared" si="3"/>
        <v>1.7201646090534126</v>
      </c>
      <c r="J29">
        <f t="shared" si="4"/>
        <v>2.9589662822398797</v>
      </c>
      <c r="L29" s="17"/>
      <c r="M29" s="16"/>
    </row>
    <row r="30" spans="2:14" ht="15.75" thickBot="1">
      <c r="E30" s="15"/>
      <c r="F30" s="15"/>
      <c r="G30" s="15"/>
      <c r="L30" s="14" t="s">
        <v>37</v>
      </c>
      <c r="M30" s="13">
        <f>E32-7*M22*M25</f>
        <v>139.14285714285506</v>
      </c>
    </row>
    <row r="31" spans="2:14" ht="15.75" thickBot="1">
      <c r="E31" s="15"/>
      <c r="F31" s="15"/>
      <c r="G31" s="15"/>
      <c r="L31" s="17"/>
      <c r="M31" s="16"/>
    </row>
    <row r="32" spans="2:14" ht="15.75" thickBot="1">
      <c r="D32" t="s">
        <v>7</v>
      </c>
      <c r="E32" s="15">
        <f t="shared" ref="E32:J32" si="5">SUM(E23:E29)</f>
        <v>34430</v>
      </c>
      <c r="F32" s="15">
        <f t="shared" si="5"/>
        <v>35568</v>
      </c>
      <c r="G32" s="15">
        <f t="shared" si="5"/>
        <v>33352</v>
      </c>
      <c r="H32" s="15">
        <f t="shared" si="5"/>
        <v>482</v>
      </c>
      <c r="I32" s="15">
        <f t="shared" si="5"/>
        <v>2.8421709430404007E-14</v>
      </c>
      <c r="J32" s="15">
        <f t="shared" si="5"/>
        <v>23.427983539094598</v>
      </c>
      <c r="L32" s="14" t="s">
        <v>36</v>
      </c>
      <c r="M32" s="13">
        <f>G32-7*M25^2</f>
        <v>162.85714285713766</v>
      </c>
    </row>
    <row r="35" spans="1:4">
      <c r="A35" t="s">
        <v>35</v>
      </c>
      <c r="B35" s="1" t="s">
        <v>34</v>
      </c>
      <c r="C35" s="1"/>
    </row>
    <row r="37" spans="1:4">
      <c r="B37" s="2" t="s">
        <v>33</v>
      </c>
      <c r="C37">
        <f>M30/SQRT(M28*M32)</f>
        <v>0.92528047678790148</v>
      </c>
      <c r="D37">
        <f>C37^2</f>
        <v>0.85614396072484633</v>
      </c>
    </row>
    <row r="40" spans="1:4">
      <c r="A40" t="s">
        <v>32</v>
      </c>
      <c r="B40" s="1" t="s">
        <v>31</v>
      </c>
    </row>
    <row r="41" spans="1:4">
      <c r="B41" s="2" t="s">
        <v>30</v>
      </c>
      <c r="C41">
        <f>M25-C42*M22</f>
        <v>-2.4320987654299557</v>
      </c>
      <c r="D41">
        <f>ROUND(C41,4)</f>
        <v>-2.4321000000000002</v>
      </c>
    </row>
    <row r="42" spans="1:4">
      <c r="B42" s="2" t="s">
        <v>29</v>
      </c>
      <c r="C42">
        <f>M30/M28</f>
        <v>1.0020576131686942</v>
      </c>
      <c r="D42">
        <f>ROUND(C42,4)</f>
        <v>1.0021</v>
      </c>
    </row>
    <row r="44" spans="1:4">
      <c r="B44" t="s">
        <v>28</v>
      </c>
      <c r="C44" t="str">
        <f>"𝑦 ̂="&amp;D41&amp;"+"&amp;D42&amp;"x ̂"</f>
        <v>𝑦 ̂=-2,4321+1,0021x ̂</v>
      </c>
    </row>
    <row r="47" spans="1:4">
      <c r="A47" s="12"/>
      <c r="B47" s="2"/>
    </row>
    <row r="51" spans="1:7">
      <c r="A51" t="s">
        <v>27</v>
      </c>
      <c r="B51" s="11" t="s">
        <v>26</v>
      </c>
      <c r="C51" s="1"/>
      <c r="D51" s="1"/>
      <c r="E51" s="1"/>
      <c r="F51" s="1"/>
      <c r="G51" s="1"/>
    </row>
    <row r="52" spans="1:7">
      <c r="B52" s="10" t="s">
        <v>25</v>
      </c>
      <c r="C52">
        <v>77</v>
      </c>
    </row>
    <row r="53" spans="1:7">
      <c r="B53" s="10"/>
    </row>
    <row r="54" spans="1:7">
      <c r="B54" s="10"/>
      <c r="C54">
        <f>C41+C42*C52</f>
        <v>74.726337448559505</v>
      </c>
    </row>
    <row r="55" spans="1:7">
      <c r="B55" s="10"/>
    </row>
    <row r="56" spans="1:7">
      <c r="B56" s="10"/>
    </row>
    <row r="57" spans="1:7">
      <c r="B57" s="10" t="s">
        <v>24</v>
      </c>
      <c r="C57">
        <v>7</v>
      </c>
    </row>
    <row r="58" spans="1:7">
      <c r="B58" s="10" t="s">
        <v>23</v>
      </c>
      <c r="C58">
        <v>0.95</v>
      </c>
    </row>
    <row r="59" spans="1:7">
      <c r="B59" s="10" t="s">
        <v>9</v>
      </c>
      <c r="C59">
        <f>1-C58</f>
        <v>5.0000000000000044E-2</v>
      </c>
      <c r="E59" s="1" t="s">
        <v>22</v>
      </c>
      <c r="F59" s="1"/>
    </row>
    <row r="60" spans="1:7">
      <c r="C60">
        <f>ROUND(_xlfn.T.INV(1-C59/2,C57-2),2)</f>
        <v>2.57</v>
      </c>
      <c r="E60" s="9" t="s">
        <v>21</v>
      </c>
      <c r="F60" s="1">
        <f>M32-M28*C42^2</f>
        <v>23.427983539095749</v>
      </c>
    </row>
    <row r="61" spans="1:7">
      <c r="B61" s="2" t="s">
        <v>20</v>
      </c>
      <c r="C61">
        <f>SQRT((J32)/(C57-2))</f>
        <v>2.1646239183329099</v>
      </c>
      <c r="E61" s="9" t="s">
        <v>2</v>
      </c>
      <c r="F61" s="1">
        <f>SQRT(F60/(C57-2))</f>
        <v>2.1646239183329627</v>
      </c>
    </row>
    <row r="62" spans="1:7">
      <c r="B62" s="2"/>
    </row>
    <row r="63" spans="1:7">
      <c r="C63" s="8">
        <f>ROUND(SQRT(1/C57+(C52-M22)^2/M28),2)</f>
        <v>0.62</v>
      </c>
    </row>
    <row r="64" spans="1:7">
      <c r="B64" s="2"/>
    </row>
    <row r="65" spans="1:10" ht="15.75">
      <c r="B65" s="2" t="s">
        <v>19</v>
      </c>
      <c r="C65">
        <f>C61*C63*C60</f>
        <v>3.4491117514716585</v>
      </c>
      <c r="E65" t="s">
        <v>18</v>
      </c>
      <c r="F65" t="str">
        <f>"]"&amp;C67&amp;";"&amp;C68&amp;"["</f>
        <v>]71,2772;78,1754[</v>
      </c>
    </row>
    <row r="66" spans="1:10">
      <c r="B66" s="2"/>
    </row>
    <row r="67" spans="1:10">
      <c r="B67" s="2" t="s">
        <v>17</v>
      </c>
      <c r="C67">
        <f>ROUND(C54-C65,4)</f>
        <v>71.277199999999993</v>
      </c>
      <c r="H67" s="2"/>
    </row>
    <row r="68" spans="1:10">
      <c r="B68" s="2" t="s">
        <v>16</v>
      </c>
      <c r="C68">
        <f>ROUND(C54+C65,4)</f>
        <v>78.175399999999996</v>
      </c>
      <c r="I68" s="8"/>
    </row>
    <row r="69" spans="1:10">
      <c r="H69" s="2"/>
    </row>
    <row r="73" spans="1:10">
      <c r="A73" s="1" t="s">
        <v>15</v>
      </c>
      <c r="B73" s="1" t="s">
        <v>14</v>
      </c>
      <c r="C73" s="1"/>
      <c r="D73" s="1"/>
    </row>
    <row r="74" spans="1:10" ht="15.75" thickBot="1">
      <c r="A74" s="24" t="s">
        <v>13</v>
      </c>
      <c r="B74" s="24"/>
      <c r="C74" s="24"/>
      <c r="D74" s="24"/>
    </row>
    <row r="75" spans="1:10">
      <c r="A75" t="s">
        <v>12</v>
      </c>
      <c r="I75" s="7"/>
      <c r="J75" s="7"/>
    </row>
    <row r="76" spans="1:10">
      <c r="I76" s="5"/>
      <c r="J76" s="5"/>
    </row>
    <row r="77" spans="1:10">
      <c r="A77" s="24" t="s">
        <v>11</v>
      </c>
      <c r="B77" s="24"/>
      <c r="C77" s="24"/>
      <c r="D77" s="24"/>
      <c r="I77" s="5"/>
      <c r="J77" s="5"/>
    </row>
    <row r="78" spans="1:10">
      <c r="I78" s="5"/>
      <c r="J78" s="5"/>
    </row>
    <row r="79" spans="1:10">
      <c r="I79" s="5"/>
      <c r="J79" s="5"/>
    </row>
    <row r="80" spans="1:10" ht="15.75" thickBot="1">
      <c r="I80" s="3"/>
      <c r="J80" s="3"/>
    </row>
    <row r="82" spans="1:17" ht="15.75" thickBot="1"/>
    <row r="83" spans="1:17">
      <c r="A83" s="24" t="s">
        <v>10</v>
      </c>
      <c r="B83" s="24"/>
      <c r="C83" s="24"/>
      <c r="D83" s="24"/>
      <c r="I83" s="6"/>
      <c r="J83" s="6"/>
      <c r="K83" s="6"/>
      <c r="L83" s="6"/>
      <c r="M83" s="6"/>
      <c r="N83" s="6"/>
    </row>
    <row r="84" spans="1:17">
      <c r="A84" t="s">
        <v>9</v>
      </c>
      <c r="B84">
        <v>0.01</v>
      </c>
      <c r="I84" s="5"/>
      <c r="J84" s="5"/>
      <c r="K84" s="5"/>
      <c r="L84" s="5"/>
      <c r="M84" s="5"/>
      <c r="N84" s="5"/>
    </row>
    <row r="85" spans="1:17">
      <c r="B85">
        <f>ROUND(_xlfn.T.INV(1-B84/2,C57-2),2)</f>
        <v>4.03</v>
      </c>
      <c r="I85" s="5"/>
      <c r="J85" s="5"/>
      <c r="K85" s="5"/>
      <c r="L85" s="5"/>
      <c r="M85" s="5"/>
      <c r="N85" s="5"/>
    </row>
    <row r="86" spans="1:17" ht="15.75" thickBot="1">
      <c r="A86" t="s">
        <v>8</v>
      </c>
      <c r="B86" t="str">
        <f>"]-∞;-"&amp;B85&amp;"[ U ]"&amp;B85&amp;";+∞["</f>
        <v>]-∞;-4,03[ U ]4,03;+∞[</v>
      </c>
      <c r="I86" s="3"/>
      <c r="J86" s="3"/>
      <c r="K86" s="3"/>
      <c r="L86" s="3"/>
      <c r="M86" s="3"/>
      <c r="N86" s="3"/>
    </row>
    <row r="87" spans="1:17" ht="15.75" thickBot="1"/>
    <row r="88" spans="1:17">
      <c r="A88" s="24" t="s">
        <v>6</v>
      </c>
      <c r="B88" s="24"/>
      <c r="C88" s="24"/>
      <c r="D88" s="24"/>
      <c r="I88" s="6"/>
      <c r="J88" s="6"/>
      <c r="K88" s="6"/>
      <c r="L88" s="6"/>
      <c r="M88" s="6"/>
      <c r="N88" s="6"/>
      <c r="O88" s="6"/>
      <c r="P88" s="6"/>
      <c r="Q88" s="6"/>
    </row>
    <row r="89" spans="1:17">
      <c r="I89" s="5"/>
      <c r="J89" s="5"/>
      <c r="K89" s="5"/>
      <c r="L89" s="5"/>
      <c r="M89" s="5"/>
      <c r="N89" s="5"/>
      <c r="O89" s="5"/>
      <c r="P89" s="5"/>
      <c r="Q89" s="5"/>
    </row>
    <row r="90" spans="1:17" ht="19.5" thickBot="1">
      <c r="A90" s="2" t="s">
        <v>5</v>
      </c>
      <c r="B90">
        <v>0</v>
      </c>
      <c r="D90" s="4" t="s">
        <v>4</v>
      </c>
      <c r="E90" s="4"/>
      <c r="F90" s="4"/>
      <c r="G90" s="4"/>
      <c r="I90" s="3"/>
      <c r="J90" s="3"/>
      <c r="K90" s="3"/>
      <c r="L90" s="3"/>
      <c r="M90" s="3"/>
      <c r="N90" s="3"/>
      <c r="O90" s="3"/>
      <c r="P90" s="3"/>
      <c r="Q90" s="3"/>
    </row>
    <row r="91" spans="1:17">
      <c r="A91" s="2" t="s">
        <v>2</v>
      </c>
      <c r="B91">
        <f>SQRT(J32/(C57-2))</f>
        <v>2.1646239183329099</v>
      </c>
      <c r="D91" s="2" t="s">
        <v>1</v>
      </c>
      <c r="E91" s="1">
        <f>(C42-B90)/(B91*B92)</f>
        <v>5.4549949323694689</v>
      </c>
    </row>
    <row r="92" spans="1:17">
      <c r="B92">
        <f>SQRT(1/M28)</f>
        <v>8.4862512869551959E-2</v>
      </c>
    </row>
    <row r="94" spans="1:17">
      <c r="A94" s="24" t="s">
        <v>0</v>
      </c>
      <c r="B94" s="24"/>
      <c r="C94" s="24"/>
      <c r="D94" s="24"/>
    </row>
    <row r="96" spans="1:17">
      <c r="A96" t="str">
        <f>IF(ABS(E91)&gt;B85, "Como |"&amp;E91&amp;"| &gt; "&amp;B85&amp;" então rejeita-se H0, logo a um nível de significância de "&amp;B84*100&amp;"% há evidencia estatística suficiente para se concluir que o declive é não nulo","Como |"&amp;E91&amp;"|  ≤ "&amp;B85&amp;" então não se rejeita H0, logo a um nível de significância de "&amp;B84*100&amp;"% há evidencia estatística suficiente para se concluir que o declive é nulo")</f>
        <v>Como |5,45499493236947| &gt; 4,03 então rejeita-se H0, logo a um nível de significância de 1% há evidencia estatística suficiente para se concluir que o declive é não nulo</v>
      </c>
    </row>
  </sheetData>
  <mergeCells count="5">
    <mergeCell ref="A74:D74"/>
    <mergeCell ref="A77:D77"/>
    <mergeCell ref="A83:D83"/>
    <mergeCell ref="A88:D88"/>
    <mergeCell ref="A94:D9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exer4 (2)</vt:lpstr>
      <vt:lpstr>Folha1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UPT 2</dc:creator>
  <cp:lastModifiedBy>Pedro Pereira</cp:lastModifiedBy>
  <dcterms:created xsi:type="dcterms:W3CDTF">2022-06-07T16:44:35Z</dcterms:created>
  <dcterms:modified xsi:type="dcterms:W3CDTF">2022-06-15T17:14:15Z</dcterms:modified>
</cp:coreProperties>
</file>