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1d2d3a4484b17b/Ambiente de Trabalho/"/>
    </mc:Choice>
  </mc:AlternateContent>
  <xr:revisionPtr revIDLastSave="38" documentId="8_{14CB2143-4487-4F79-B1D1-60845B624FA7}" xr6:coauthVersionLast="47" xr6:coauthVersionMax="47" xr10:uidLastSave="{8B7FD86D-D5BB-4B5B-A908-A0C48A29A2BC}"/>
  <bookViews>
    <workbookView xWindow="-120" yWindow="-120" windowWidth="20730" windowHeight="11160" activeTab="3" xr2:uid="{AA06D1F9-C121-B445-861A-08546035F07C}"/>
  </bookViews>
  <sheets>
    <sheet name="Dados" sheetId="1" r:id="rId1"/>
    <sheet name="Exe1" sheetId="2" r:id="rId2"/>
    <sheet name="Exe2" sheetId="3" r:id="rId3"/>
    <sheet name="Exe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2" i="4" l="1"/>
  <c r="D101" i="4"/>
  <c r="D99" i="4"/>
  <c r="D75" i="4" l="1"/>
  <c r="D42" i="4"/>
  <c r="E42" i="4"/>
  <c r="F42" i="4"/>
  <c r="F25" i="4"/>
  <c r="E25" i="4"/>
  <c r="D25" i="4"/>
  <c r="F9" i="4"/>
  <c r="E9" i="4"/>
  <c r="D9" i="4"/>
  <c r="G9" i="4"/>
  <c r="G42" i="4"/>
  <c r="G25" i="4"/>
  <c r="D85" i="2"/>
  <c r="D104" i="2"/>
  <c r="D102" i="2"/>
  <c r="D83" i="2"/>
  <c r="I100" i="2"/>
  <c r="I101" i="2" s="1"/>
  <c r="H100" i="2"/>
  <c r="H101" i="2" s="1"/>
  <c r="G100" i="2"/>
  <c r="G101" i="2" s="1"/>
  <c r="I82" i="2"/>
  <c r="I81" i="2"/>
  <c r="H81" i="2"/>
  <c r="H82" i="2" s="1"/>
  <c r="G81" i="2"/>
  <c r="G82" i="2" s="1"/>
  <c r="G83" i="2" s="1"/>
  <c r="D66" i="2"/>
  <c r="D64" i="2"/>
  <c r="I62" i="2"/>
  <c r="I63" i="2" s="1"/>
  <c r="H62" i="2"/>
  <c r="H63" i="2" s="1"/>
  <c r="G62" i="2"/>
  <c r="G63" i="2" s="1"/>
  <c r="D66" i="3"/>
  <c r="D22" i="3"/>
  <c r="H12" i="3"/>
  <c r="H13" i="3"/>
  <c r="I13" i="3"/>
  <c r="G13" i="3"/>
  <c r="F13" i="3"/>
  <c r="G12" i="3"/>
  <c r="F12" i="3"/>
  <c r="D21" i="3"/>
  <c r="D43" i="3"/>
  <c r="D41" i="3"/>
  <c r="D40" i="2"/>
  <c r="D20" i="2"/>
  <c r="H42" i="4" l="1"/>
  <c r="H25" i="4"/>
  <c r="G102" i="2"/>
  <c r="G64" i="2"/>
  <c r="C45" i="4"/>
  <c r="C48" i="4"/>
  <c r="C31" i="4"/>
  <c r="C28" i="4"/>
  <c r="H9" i="4"/>
  <c r="C15" i="4"/>
  <c r="C12" i="4"/>
</calcChain>
</file>

<file path=xl/sharedStrings.xml><?xml version="1.0" encoding="utf-8"?>
<sst xmlns="http://schemas.openxmlformats.org/spreadsheetml/2006/main" count="248" uniqueCount="135">
  <si>
    <t>Tabela 1- tempo de espera no centro de testagem para fazer o teste, em minutos</t>
  </si>
  <si>
    <t>Centro</t>
  </si>
  <si>
    <t>Média</t>
  </si>
  <si>
    <t>variância</t>
  </si>
  <si>
    <t>distribuição</t>
  </si>
  <si>
    <t>% utilizadores</t>
  </si>
  <si>
    <t>Centro 1</t>
  </si>
  <si>
    <t>normal</t>
  </si>
  <si>
    <t>Centro 2</t>
  </si>
  <si>
    <t>Centro 3</t>
  </si>
  <si>
    <t>Tabela 2- tempo de espera do resultado do teste, em minutos</t>
  </si>
  <si>
    <t>Jogo</t>
  </si>
  <si>
    <t>a</t>
  </si>
  <si>
    <t>b</t>
  </si>
  <si>
    <t>Variância</t>
  </si>
  <si>
    <t>Função de distribuição</t>
  </si>
  <si>
    <t>F(x)</t>
  </si>
  <si>
    <t>Tabela 3 - Prémio de produtividade (em euros) por utente</t>
  </si>
  <si>
    <t>Tempo (min)</t>
  </si>
  <si>
    <t>&lt;5</t>
  </si>
  <si>
    <t>5 -10</t>
  </si>
  <si>
    <t>10 -15</t>
  </si>
  <si>
    <t>&gt;15</t>
  </si>
  <si>
    <t xml:space="preserve"> </t>
  </si>
  <si>
    <t>Alínea a)</t>
  </si>
  <si>
    <t>Variável aleatória</t>
  </si>
  <si>
    <t>X ~ v.a que representa o tempo de espera para uma pessoa ser atendida no centro 1, em minutos.</t>
  </si>
  <si>
    <t>Y ~ v.a que representa o tempo de espera para uma pessoa ser atendida no centro 2, em minutos.</t>
  </si>
  <si>
    <t>Distribuição</t>
  </si>
  <si>
    <t>X ~ N(15;13)</t>
  </si>
  <si>
    <t>Y ~ N(6;15)</t>
  </si>
  <si>
    <t>Justificação</t>
  </si>
  <si>
    <t>Queremos então calcular a probabilidade de demorar menos tempo a ser atendida no centro1, o que pode ser traduzido em P(Y&gt;X), que para podermos resolver teremos de desenvolver Y&gt;X, ficando então P(Y-X&gt;0), e de seguida definir uma nova distribuição normal para Y-X.</t>
  </si>
  <si>
    <t>Y-X~N(µ,σ^2) =</t>
  </si>
  <si>
    <t>Y-X~N(6-15;13+15) =</t>
  </si>
  <si>
    <t>Y-X~N(-9;28)</t>
  </si>
  <si>
    <t>Probabilidade pedida</t>
  </si>
  <si>
    <t xml:space="preserve">P(Y&gt;X) = P(Y-X&gt;0) = 1 - P(Y-X=&lt;0) </t>
  </si>
  <si>
    <t>Comentário/resposta</t>
  </si>
  <si>
    <t>A probabilidade de uma pessoas demorar menos tempo a ser atendida no centro 1 é de 0,0445</t>
  </si>
  <si>
    <t>Alínea b)</t>
  </si>
  <si>
    <t>X ~ v.a que representa o tempo de espera para uma pessoa ser atendida no centro 3, em minutos.</t>
  </si>
  <si>
    <t>Y ~ v.a que representa o tempo de espera para nove pessoas serem atendidas no centro 3, em minutos.</t>
  </si>
  <si>
    <t>X ~ N(13,11)</t>
  </si>
  <si>
    <t>Y ~ N(13*9;11*9)</t>
  </si>
  <si>
    <t>Nesta alínea é utilizada a distribuição Normal e o teorema da Aditividade da Distribuição Normal. O teorema é utilizado de modo a calcular o valor esperado final de modo a obter a probabilidade pedida.</t>
  </si>
  <si>
    <t>27h = 1620min</t>
  </si>
  <si>
    <t>P(Y&gt;1620-15) = 1-P(Y=&lt;1605)=</t>
  </si>
  <si>
    <t xml:space="preserve">A probalidade de selecionadas 10 pessoas ao acaso que se delocaram ao centro 3 totatilazem um tempo de espera superior a 27h sabendo que uma delas demorou 15 minutos a ser atendida é de 0 </t>
  </si>
  <si>
    <t>Alínea c)</t>
  </si>
  <si>
    <t>i)</t>
  </si>
  <si>
    <t>X ~ v.a que representa o tempo de espera para uma pessoa ser atendida no centro 2 ser maior do que 10 minutos</t>
  </si>
  <si>
    <t>A - 'demorar mais de 10 minuros'</t>
  </si>
  <si>
    <t>P(A) = P(X&gt;10)</t>
  </si>
  <si>
    <t>P(C1) - 'Probabilidade de escolher o centro1'</t>
  </si>
  <si>
    <t>X ~ N (15;13)</t>
  </si>
  <si>
    <t>É utilizada a propriedade da probabilidade condicionada uma vez que sabemos qual é o tempo de espera e apenas queremos calcular a probabilidade de ser o centro 1.</t>
  </si>
  <si>
    <t>Centro(i)</t>
  </si>
  <si>
    <t xml:space="preserve">P(Ci) </t>
  </si>
  <si>
    <t>P(A|Ci)</t>
  </si>
  <si>
    <t>P(Ci) x P(A|Ci)</t>
  </si>
  <si>
    <t>P(A) = P(C1)*P(A/C1)+ P(C2)*P(A/C2)+ P(C3)*P(A/C3) =</t>
  </si>
  <si>
    <t>P(A)</t>
  </si>
  <si>
    <t>P(C1/A) = P(A/C1)*P(C1)/P(A) =</t>
  </si>
  <si>
    <t>ii)</t>
  </si>
  <si>
    <t>P(C2) - 'Probabilidade de escolher o centro2'</t>
  </si>
  <si>
    <t>X ~ N (6;15)</t>
  </si>
  <si>
    <t>É utilizada a propriedade da probabilidade condicionada uma vez que sabemos qual é o tempo de espera e apenas queremos calcular a probabilidade de ser o centro 2.</t>
  </si>
  <si>
    <t>P(C2/A) = P(A/C2)*P(C2)/P(A) =</t>
  </si>
  <si>
    <t>iii)</t>
  </si>
  <si>
    <t>X ~ v.a que representa o tempo de espera para uma pessoa ser atendida no centro 3 ser maior do que 10 minutos</t>
  </si>
  <si>
    <t>P(C3) - 'Probabilidade de escolher o centro3'</t>
  </si>
  <si>
    <t>X ~ N (13;11)</t>
  </si>
  <si>
    <t>É utilizada a propriedade da probabilidade condicionada uma vez que sabemos qual é o tempo de espera e apenas queremos calcular a probabilidade de ser o centro 3.</t>
  </si>
  <si>
    <t>P(C3/A) = P(A/C3)*P(C3)/P(A) =</t>
  </si>
  <si>
    <t>X ~ v.a que representa o tempo de do resultado do teste no centro 1</t>
  </si>
  <si>
    <t>X ~ N(18;12)</t>
  </si>
  <si>
    <t>P(Ci)</t>
  </si>
  <si>
    <t>P(X&gt;18|Ci)</t>
  </si>
  <si>
    <t>P(Ci) x P(X&gt;18|Ci)</t>
  </si>
  <si>
    <t>É utilizada a Probabilidade condicionada.</t>
  </si>
  <si>
    <t>P(X&gt;18|Ci) = 1 - F(18)</t>
  </si>
  <si>
    <t xml:space="preserve">P(C3/X&gt;18) = P(X&gt;18/C3) * P(C3) / P(X&gt;18)  </t>
  </si>
  <si>
    <t xml:space="preserve">P(X&gt;18) = P(C1)*P(X&gt;18/C1)+P(C2)*P(X&gt;18/C2)+P(C3)*P(X&gt;18/C3) = </t>
  </si>
  <si>
    <t>P(C3/X&gt;18) =</t>
  </si>
  <si>
    <t>R: A probabilidade deste ter ido ao centro 3 sabendo que passou esperou mais do tempo médio de espera do Centro 1 é de aproxidamente 0.3099.</t>
  </si>
  <si>
    <t>Y ~ v.a tempo de espera superior a 11 minutos</t>
  </si>
  <si>
    <t xml:space="preserve">X ~ número de pessoas do centro 1 que esperaram pelo resultado do teste mais de 11 minutos, em 50 pessoas </t>
  </si>
  <si>
    <t>X ~ Bi(50;n)</t>
  </si>
  <si>
    <t>Y ~ N(18;12)</t>
  </si>
  <si>
    <t>É utilizada uma distribuição normal e uma binomial, através da distribuição normal conseguimos obter o valor da probabilidade da distribuição Binomial e com isso chegar ao valor pretendido</t>
  </si>
  <si>
    <t>P(X&gt;=25) = 1-P(X=&lt;24)</t>
  </si>
  <si>
    <t>P(Y&gt;11) = F(11) =</t>
  </si>
  <si>
    <t>n = P(Y&gt;11)</t>
  </si>
  <si>
    <t>Entre os 50 utentes escolhidos ao acaso no Centro 1 a probabilidade de pelo menos
metade terem esperado pelo resultado pelo menos 11 minutos cada um é de 100%</t>
  </si>
  <si>
    <t>X - v.a. tempo de espera (em minutos) de resultados de testes realizados.</t>
  </si>
  <si>
    <t>X~N(15.50*50, 2.08*50)~N(775;104)</t>
  </si>
  <si>
    <t>Tendo a distribuição normal para calcular o tempo médio de espera pelo resultado podemos utilizar o Teorema do limite central para calcular a distruição normal para 50 registos e assim avaliar o tempo total de espera.</t>
  </si>
  <si>
    <t>P(X&gt;1260) = 1 - P(X&lt;=1260)</t>
  </si>
  <si>
    <t>21h = 1260 minutos</t>
  </si>
  <si>
    <t xml:space="preserve">                                                                           =</t>
  </si>
  <si>
    <t>A probabilidade de ter sido contabilizado um tempo total de espera superior a 21H é de 0.</t>
  </si>
  <si>
    <t>Técnico centro 1</t>
  </si>
  <si>
    <t>Valor esperado:</t>
  </si>
  <si>
    <t xml:space="preserve">Tabela </t>
  </si>
  <si>
    <t>Variância:</t>
  </si>
  <si>
    <t>Valor esperado</t>
  </si>
  <si>
    <t>Variancia</t>
  </si>
  <si>
    <t>Técnico centro 2</t>
  </si>
  <si>
    <t>Técnico centro 3</t>
  </si>
  <si>
    <t>Analisando o valor médio e a variância, o centro 2 é o centro com o prémio mais favorável uma vez que o valor médio esperado é maior apesar de ter a maior variância.</t>
  </si>
  <si>
    <t>X ~  v.a que representa o valor médio do prémio de produtividade ao atender 40 pessoas no Centro 1</t>
  </si>
  <si>
    <t>Y ~  v.a que representa o valor médio do prémio de produtividade ao atender 42 pessoas no Centro 2</t>
  </si>
  <si>
    <t>P(Y&gt;X) = P(Y-X&gt;0) =         1-P(Y-X=&lt;0) =</t>
  </si>
  <si>
    <t>Y ~  número de prémios com valor superior a 150 cêntimos</t>
  </si>
  <si>
    <t>v.a. - "Percentagem de prémios de valor superior a 150 cêntimos."</t>
  </si>
  <si>
    <t>10% de 50 = 5</t>
  </si>
  <si>
    <t>P(Y&gt;1,50)=1-P(Y=&lt;1,50) =</t>
  </si>
  <si>
    <t xml:space="preserve"> = n</t>
  </si>
  <si>
    <t>150 cêntimos = 1,5 euros</t>
  </si>
  <si>
    <t>P(X&lt;5)=</t>
  </si>
  <si>
    <t>Visto que n = 50 ≥ 30 (TLC), podemos recorrer ao Teorema do Limite Central e utilizar adistribuição normal. Também com a distriução normal podemos calcular o probabilidade que vai ser utilizada na distribuição binomial. Por fim com o valor calculado pela Normal podemos o resultado pedido através da proporção amostral.</t>
  </si>
  <si>
    <t>Queremos então calcular a probabilidade de o técnico do centro 2 ter obtido o prémio de produtividade de maior valor , o que pode ser traduzido em P(Y&gt;X), que para podermos resolver teremos de desenvolver Y&gt;X, ficando então P(Y-X&gt;0), e de seguida definir uma nova distribuição normal para Y-X. Também utilizamos o teorema do limite central para calcular a média e a variânica em ambas as sistribuições Normais utilizadas.</t>
  </si>
  <si>
    <t>A probabilidade ter ido ao Centro 3 sabendo que demorou mais de 10 minutos para ser atendido é de 0,5073</t>
  </si>
  <si>
    <t>A probabilidade ter ido ao Centro 2 sabendo que demorou mais de 10 minutos para ser atendido é de 0,1305</t>
  </si>
  <si>
    <t>A probabilidade ter ido ao Centro 1 sabendo que demorou mais de 10 minutos para ser atendido é de 0,3623</t>
  </si>
  <si>
    <t>X ~ v.a tempo de espera para ser atendido</t>
  </si>
  <si>
    <t>Tempo (min)/Xi</t>
  </si>
  <si>
    <t>P(X=xi)</t>
  </si>
  <si>
    <t>X ~  número de prémios com valor superior a 150 cêntimos no centro 3, em 50 prêmios selecionados</t>
  </si>
  <si>
    <t>X ~ N(40*1,0099; 40* 0,1336)</t>
  </si>
  <si>
    <t>Y ~ N(42*2,2142; 42*0,4853)</t>
  </si>
  <si>
    <t>A probabilidade do técnico do centro 2 ter obtido um prémio de maior valor é de 1.</t>
  </si>
  <si>
    <t>Y ~ N(1,1103;0,1866)</t>
  </si>
  <si>
    <t>A probabilidade da percentagem de prémios de valor superior a 150 cêntimos, ser inferioir a 10% em 50 utilizações é, aproximadamente,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</si>
</sst>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444444"/>
      <name val="Calibri"/>
      <charset val="1"/>
    </font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/>
    </xf>
    <xf numFmtId="2" fontId="1" fillId="0" borderId="6" xfId="0" applyNumberFormat="1" applyFont="1" applyBorder="1" applyAlignment="1">
      <alignment horizontal="center" vertical="center" wrapText="1"/>
    </xf>
    <xf numFmtId="16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0" fillId="0" borderId="7" xfId="0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5" fillId="0" borderId="10" xfId="0" applyFont="1" applyFill="1" applyBorder="1" applyAlignment="1"/>
    <xf numFmtId="0" fontId="5" fillId="0" borderId="11" xfId="0" applyFont="1" applyFill="1" applyBorder="1" applyAlignment="1"/>
    <xf numFmtId="0" fontId="5" fillId="0" borderId="5" xfId="0" applyFont="1" applyFill="1" applyBorder="1" applyAlignment="1"/>
    <xf numFmtId="0" fontId="6" fillId="0" borderId="6" xfId="0" applyFont="1" applyFill="1" applyBorder="1" applyAlignment="1"/>
    <xf numFmtId="0" fontId="6" fillId="0" borderId="1" xfId="0" applyFont="1" applyFill="1" applyBorder="1" applyAlignment="1"/>
    <xf numFmtId="0" fontId="6" fillId="0" borderId="0" xfId="0" applyFont="1" applyFill="1" applyBorder="1" applyAlignment="1"/>
    <xf numFmtId="0" fontId="5" fillId="0" borderId="5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5" fillId="0" borderId="12" xfId="0" applyFont="1" applyFill="1" applyBorder="1" applyAlignment="1"/>
    <xf numFmtId="0" fontId="6" fillId="0" borderId="13" xfId="0" applyFont="1" applyFill="1" applyBorder="1" applyAlignment="1"/>
    <xf numFmtId="0" fontId="7" fillId="0" borderId="15" xfId="0" applyFont="1" applyBorder="1" applyAlignment="1">
      <alignment wrapText="1"/>
    </xf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0" borderId="14" xfId="0" applyFont="1" applyFill="1" applyBorder="1" applyAlignment="1"/>
    <xf numFmtId="0" fontId="6" fillId="0" borderId="14" xfId="0" applyFont="1" applyFill="1" applyBorder="1" applyAlignment="1"/>
    <xf numFmtId="0" fontId="5" fillId="0" borderId="16" xfId="0" applyFont="1" applyFill="1" applyBorder="1" applyAlignment="1"/>
    <xf numFmtId="0" fontId="6" fillId="0" borderId="16" xfId="0" applyFont="1" applyFill="1" applyBorder="1" applyAlignment="1"/>
    <xf numFmtId="0" fontId="7" fillId="0" borderId="16" xfId="0" applyFont="1" applyBorder="1"/>
    <xf numFmtId="0" fontId="7" fillId="0" borderId="17" xfId="0" applyFont="1" applyBorder="1"/>
    <xf numFmtId="0" fontId="6" fillId="0" borderId="15" xfId="0" applyFont="1" applyFill="1" applyBorder="1" applyAlignment="1"/>
    <xf numFmtId="0" fontId="6" fillId="0" borderId="18" xfId="0" applyFont="1" applyFill="1" applyBorder="1" applyAlignment="1"/>
    <xf numFmtId="0" fontId="6" fillId="0" borderId="19" xfId="0" applyFont="1" applyFill="1" applyBorder="1" applyAlignment="1"/>
    <xf numFmtId="0" fontId="5" fillId="0" borderId="20" xfId="0" applyFont="1" applyFill="1" applyBorder="1" applyAlignment="1"/>
    <xf numFmtId="0" fontId="6" fillId="0" borderId="21" xfId="0" applyFont="1" applyFill="1" applyBorder="1" applyAlignment="1"/>
    <xf numFmtId="0" fontId="6" fillId="0" borderId="23" xfId="0" applyFont="1" applyFill="1" applyBorder="1" applyAlignment="1"/>
    <xf numFmtId="0" fontId="6" fillId="0" borderId="24" xfId="0" applyFont="1" applyFill="1" applyBorder="1" applyAlignment="1"/>
    <xf numFmtId="0" fontId="5" fillId="0" borderId="22" xfId="0" applyFont="1" applyFill="1" applyBorder="1" applyAlignment="1">
      <alignment wrapText="1"/>
    </xf>
    <xf numFmtId="0" fontId="6" fillId="0" borderId="25" xfId="0" applyFont="1" applyFill="1" applyBorder="1" applyAlignment="1"/>
    <xf numFmtId="0" fontId="5" fillId="0" borderId="22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8</xdr:row>
      <xdr:rowOff>0</xdr:rowOff>
    </xdr:from>
    <xdr:to>
      <xdr:col>12</xdr:col>
      <xdr:colOff>730849</xdr:colOff>
      <xdr:row>12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4F03D0-AA03-0F44-A532-E231E9F0F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5900" y="1955800"/>
          <a:ext cx="3626449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406400</xdr:colOff>
      <xdr:row>8</xdr:row>
      <xdr:rowOff>0</xdr:rowOff>
    </xdr:from>
    <xdr:to>
      <xdr:col>12</xdr:col>
      <xdr:colOff>730849</xdr:colOff>
      <xdr:row>12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78C4270-A692-624F-B2CC-31841AFB0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7400" y="1955800"/>
          <a:ext cx="3626449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65</xdr:row>
      <xdr:rowOff>9525</xdr:rowOff>
    </xdr:from>
    <xdr:to>
      <xdr:col>2</xdr:col>
      <xdr:colOff>2457450</xdr:colOff>
      <xdr:row>65</xdr:row>
      <xdr:rowOff>276225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DA91728-69A9-EFC7-2404-5191E7B6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25" y="17792700"/>
          <a:ext cx="2371725" cy="266700"/>
        </a:xfrm>
        <a:prstGeom prst="rect">
          <a:avLst/>
        </a:prstGeom>
      </xdr:spPr>
    </xdr:pic>
    <xdr:clientData/>
  </xdr:twoCellAnchor>
  <xdr:twoCellAnchor editAs="oneCell">
    <xdr:from>
      <xdr:col>4</xdr:col>
      <xdr:colOff>819150</xdr:colOff>
      <xdr:row>13</xdr:row>
      <xdr:rowOff>171450</xdr:rowOff>
    </xdr:from>
    <xdr:to>
      <xdr:col>7</xdr:col>
      <xdr:colOff>409575</xdr:colOff>
      <xdr:row>16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FF82776-3597-4AF5-AA51-2537BAF346A1}"/>
            </a:ext>
            <a:ext uri="{147F2762-F138-4A5C-976F-8EAC2B608ADB}">
              <a16:predDERef xmlns:a16="http://schemas.microsoft.com/office/drawing/2014/main" pred="{1DA91728-69A9-EFC7-2404-5191E7B6D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3171825"/>
          <a:ext cx="210502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190500</xdr:rowOff>
    </xdr:from>
    <xdr:to>
      <xdr:col>11</xdr:col>
      <xdr:colOff>438150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117CE4-87E2-F4CF-CBEE-E9666F2E6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390525"/>
          <a:ext cx="2114550" cy="7715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6</xdr:row>
      <xdr:rowOff>38100</xdr:rowOff>
    </xdr:from>
    <xdr:to>
      <xdr:col>11</xdr:col>
      <xdr:colOff>723900</xdr:colOff>
      <xdr:row>7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812C9F8-BC78-E1C4-825C-C248C1F1F36C}"/>
            </a:ext>
            <a:ext uri="{147F2762-F138-4A5C-976F-8EAC2B608ADB}">
              <a16:predDERef xmlns:a16="http://schemas.microsoft.com/office/drawing/2014/main" pred="{51117CE4-87E2-F4CF-CBEE-E9666F2E6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91600" y="1447800"/>
          <a:ext cx="2333625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895350</xdr:colOff>
      <xdr:row>87</xdr:row>
      <xdr:rowOff>152400</xdr:rowOff>
    </xdr:from>
    <xdr:to>
      <xdr:col>1</xdr:col>
      <xdr:colOff>1209675</xdr:colOff>
      <xdr:row>87</xdr:row>
      <xdr:rowOff>400050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147C119-7305-9005-E316-598A46F366A2}"/>
            </a:ext>
            <a:ext uri="{147F2762-F138-4A5C-976F-8EAC2B608ADB}">
              <a16:predDERef xmlns:a16="http://schemas.microsoft.com/office/drawing/2014/main" pred="{C812C9F8-BC78-E1C4-825C-C248C1F1F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3550" y="23069550"/>
          <a:ext cx="314325" cy="24765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101</xdr:row>
      <xdr:rowOff>76200</xdr:rowOff>
    </xdr:from>
    <xdr:to>
      <xdr:col>2</xdr:col>
      <xdr:colOff>1038225</xdr:colOff>
      <xdr:row>101</xdr:row>
      <xdr:rowOff>276225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6FBA520-516A-B254-7DCC-FA29959914F5}"/>
            </a:ext>
            <a:ext uri="{147F2762-F138-4A5C-976F-8EAC2B608ADB}">
              <a16:predDERef xmlns:a16="http://schemas.microsoft.com/office/drawing/2014/main" pred="{81FD1BE8-91DD-C34C-419F-89B408A31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71725" y="30394275"/>
          <a:ext cx="866775" cy="200025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93</xdr:row>
      <xdr:rowOff>2857500</xdr:rowOff>
    </xdr:from>
    <xdr:to>
      <xdr:col>10</xdr:col>
      <xdr:colOff>790575</xdr:colOff>
      <xdr:row>94</xdr:row>
      <xdr:rowOff>104775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D2BF629-9F1D-F9A5-799D-C06D17EC4294}"/>
            </a:ext>
            <a:ext uri="{147F2762-F138-4A5C-976F-8EAC2B608ADB}">
              <a16:predDERef xmlns:a16="http://schemas.microsoft.com/office/drawing/2014/main" pred="{E6FBA520-516A-B254-7DCC-FA2995991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77275" y="30975300"/>
          <a:ext cx="1876425" cy="447675"/>
        </a:xfrm>
        <a:prstGeom prst="rect">
          <a:avLst/>
        </a:prstGeom>
      </xdr:spPr>
    </xdr:pic>
    <xdr:clientData/>
  </xdr:twoCellAnchor>
  <xdr:oneCellAnchor>
    <xdr:from>
      <xdr:col>7</xdr:col>
      <xdr:colOff>523875</xdr:colOff>
      <xdr:row>98</xdr:row>
      <xdr:rowOff>133350</xdr:rowOff>
    </xdr:from>
    <xdr:ext cx="3592842" cy="4674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1108A2B6-129B-41C7-A58E-A558EF23CD67}"/>
                </a:ext>
              </a:extLst>
            </xdr:cNvPr>
            <xdr:cNvSpPr txBox="1"/>
          </xdr:nvSpPr>
          <xdr:spPr>
            <a:xfrm>
              <a:off x="7877175" y="34851975"/>
              <a:ext cx="3592842" cy="467436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0" lang="pt-PT" sz="16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accPr>
                      <m:e>
                        <m:r>
                          <a:rPr kumimoji="0" lang="pt-PT" sz="16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𝑷</m:t>
                        </m:r>
                      </m:e>
                    </m:acc>
                    <m:r>
                      <a:rPr kumimoji="0" lang="pt-PT" sz="16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~</m:t>
                    </m:r>
                    <m:r>
                      <a:rPr kumimoji="0" lang="pt-PT" sz="16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𝑵</m:t>
                    </m:r>
                    <m:r>
                      <a:rPr kumimoji="0" lang="pt-PT" sz="16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a:rPr kumimoji="0" lang="pt-PT" sz="16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𝟎</m:t>
                    </m:r>
                    <m:r>
                      <a:rPr kumimoji="0" lang="pt-PT" sz="16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,</m:t>
                    </m:r>
                    <m:r>
                      <a:rPr kumimoji="0" lang="pt-PT" sz="16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𝟏𝟖𝟑𝟓</m:t>
                    </m:r>
                    <m:r>
                      <a:rPr kumimoji="0" lang="pt-PT" sz="16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;</m:t>
                    </m:r>
                    <m:f>
                      <m:fPr>
                        <m:ctrlPr>
                          <a:rPr kumimoji="0" lang="pt-PT" sz="16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kumimoji="0" lang="pt-PT" sz="16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kumimoji="0" lang="pt-PT" sz="16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kumimoji="0" lang="pt-PT" sz="16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𝟏𝟖𝟑𝟓</m:t>
                        </m:r>
                        <m:r>
                          <a:rPr kumimoji="0" lang="pt-PT" sz="16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×(</m:t>
                        </m:r>
                        <m:r>
                          <a:rPr kumimoji="0" lang="pt-PT" sz="16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  <m:r>
                          <a:rPr kumimoji="0" lang="pt-PT" sz="16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pt-PT" sz="1600" b="1" i="1" baseline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pt-PT" sz="1600" b="1" i="1" baseline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pt-PT" sz="1600" b="1" i="1" baseline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𝟏𝟖𝟑𝟓</m:t>
                        </m:r>
                        <m:r>
                          <a:rPr lang="pt-PT" sz="1600" b="1" i="1" baseline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pt-PT" sz="1600" b="1" i="1" baseline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𝟓𝟎</m:t>
                        </m:r>
                      </m:den>
                    </m:f>
                    <m:r>
                      <a:rPr kumimoji="0" lang="pt-PT" sz="16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kumimoji="0" lang="pt-PT" sz="16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1108A2B6-129B-41C7-A58E-A558EF23CD67}"/>
                </a:ext>
              </a:extLst>
            </xdr:cNvPr>
            <xdr:cNvSpPr txBox="1"/>
          </xdr:nvSpPr>
          <xdr:spPr>
            <a:xfrm>
              <a:off x="7877175" y="34851975"/>
              <a:ext cx="3592842" cy="467436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PT" sz="16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𝑷 ̂~𝑵(𝟎,𝟏𝟖𝟑𝟓;(</a:t>
              </a:r>
              <a:r>
                <a:rPr kumimoji="0" lang="pt-PT" sz="16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𝟎,𝟏𝟖𝟑𝟓×(𝟏−</a:t>
              </a:r>
              <a:r>
                <a:rPr lang="pt-PT" sz="1600" b="1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𝟎,𝟏𝟖𝟑𝟓)</a:t>
              </a:r>
              <a:r>
                <a:rPr kumimoji="0" lang="pt-PT" sz="16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pt-PT" sz="1600" b="1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𝟓𝟎</a:t>
              </a:r>
              <a:r>
                <a:rPr kumimoji="0" lang="pt-PT" sz="16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kumimoji="0" lang="pt-PT" sz="16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3727-BD8D-C744-93C9-A645FF3C273E}">
  <dimension ref="B2:H21"/>
  <sheetViews>
    <sheetView zoomScaleNormal="100" workbookViewId="0">
      <selection activeCell="G15" sqref="G15"/>
    </sheetView>
  </sheetViews>
  <sheetFormatPr defaultColWidth="11" defaultRowHeight="15.75" x14ac:dyDescent="0.25"/>
  <cols>
    <col min="3" max="4" width="11.625" bestFit="1" customWidth="1"/>
  </cols>
  <sheetData>
    <row r="2" spans="2:8" ht="16.5" thickBot="1" x14ac:dyDescent="0.3">
      <c r="B2" s="13" t="s">
        <v>0</v>
      </c>
      <c r="C2" s="13"/>
      <c r="D2" s="13"/>
      <c r="E2" s="13"/>
      <c r="F2" s="13"/>
    </row>
    <row r="3" spans="2:8" ht="32.25" thickBot="1" x14ac:dyDescent="0.3">
      <c r="B3" s="1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2:8" ht="16.5" thickBot="1" x14ac:dyDescent="0.3">
      <c r="B4" s="4" t="s">
        <v>6</v>
      </c>
      <c r="C4" s="5">
        <v>15</v>
      </c>
      <c r="D4" s="5">
        <v>13</v>
      </c>
      <c r="E4" s="6" t="s">
        <v>7</v>
      </c>
      <c r="F4" s="7">
        <v>21</v>
      </c>
    </row>
    <row r="5" spans="2:8" ht="16.5" thickBot="1" x14ac:dyDescent="0.3">
      <c r="B5" s="4" t="s">
        <v>8</v>
      </c>
      <c r="C5" s="5">
        <v>6</v>
      </c>
      <c r="D5" s="5">
        <v>15</v>
      </c>
      <c r="E5" s="6" t="s">
        <v>7</v>
      </c>
      <c r="F5" s="7">
        <v>46</v>
      </c>
    </row>
    <row r="6" spans="2:8" ht="16.5" thickBot="1" x14ac:dyDescent="0.3">
      <c r="B6" s="4" t="s">
        <v>9</v>
      </c>
      <c r="C6" s="5">
        <v>13</v>
      </c>
      <c r="D6" s="5">
        <v>11</v>
      </c>
      <c r="E6" s="6" t="s">
        <v>7</v>
      </c>
      <c r="F6" s="7">
        <v>33</v>
      </c>
    </row>
    <row r="7" spans="2:8" x14ac:dyDescent="0.25">
      <c r="F7">
        <v>100</v>
      </c>
    </row>
    <row r="9" spans="2:8" ht="16.5" thickBot="1" x14ac:dyDescent="0.3">
      <c r="B9" s="13" t="s">
        <v>10</v>
      </c>
      <c r="C9" s="13"/>
      <c r="D9" s="13"/>
      <c r="E9" s="13"/>
      <c r="F9" s="13"/>
    </row>
    <row r="10" spans="2:8" ht="32.25" thickBot="1" x14ac:dyDescent="0.3">
      <c r="B10" s="1" t="s">
        <v>11</v>
      </c>
      <c r="C10" s="2" t="s">
        <v>12</v>
      </c>
      <c r="D10" s="2" t="s">
        <v>13</v>
      </c>
      <c r="E10" s="2" t="s">
        <v>2</v>
      </c>
      <c r="F10" s="2" t="s">
        <v>14</v>
      </c>
      <c r="G10" s="1" t="s">
        <v>15</v>
      </c>
    </row>
    <row r="11" spans="2:8" ht="16.5" thickBot="1" x14ac:dyDescent="0.3">
      <c r="B11" s="4" t="s">
        <v>6</v>
      </c>
      <c r="C11" s="5">
        <v>12</v>
      </c>
      <c r="D11" s="5">
        <v>24</v>
      </c>
      <c r="E11" s="9">
        <v>18</v>
      </c>
      <c r="F11" s="9">
        <v>12</v>
      </c>
      <c r="G11" s="12" t="s">
        <v>16</v>
      </c>
      <c r="H11" s="8"/>
    </row>
    <row r="12" spans="2:8" ht="16.5" thickBot="1" x14ac:dyDescent="0.3">
      <c r="B12" s="4" t="s">
        <v>8</v>
      </c>
      <c r="C12" s="5">
        <v>13</v>
      </c>
      <c r="D12" s="5">
        <v>18</v>
      </c>
      <c r="E12" s="9">
        <v>15.5</v>
      </c>
      <c r="F12" s="9">
        <v>2.0833333333333335</v>
      </c>
      <c r="G12" s="12" t="s">
        <v>16</v>
      </c>
      <c r="H12" s="8"/>
    </row>
    <row r="13" spans="2:8" ht="16.5" thickBot="1" x14ac:dyDescent="0.3">
      <c r="B13" s="4" t="s">
        <v>9</v>
      </c>
      <c r="C13" s="5">
        <v>12</v>
      </c>
      <c r="D13" s="5">
        <v>19</v>
      </c>
      <c r="E13" s="9">
        <v>15.5</v>
      </c>
      <c r="F13" s="9">
        <v>4.083333333333333</v>
      </c>
      <c r="G13" s="12" t="s">
        <v>16</v>
      </c>
      <c r="H13" s="8"/>
    </row>
    <row r="15" spans="2:8" ht="17.100000000000001" customHeight="1" thickBot="1" x14ac:dyDescent="0.3">
      <c r="B15" s="11" t="s">
        <v>17</v>
      </c>
      <c r="C15" s="11"/>
      <c r="D15" s="11"/>
      <c r="E15" s="11"/>
      <c r="F15" s="11"/>
    </row>
    <row r="16" spans="2:8" ht="32.25" thickBot="1" x14ac:dyDescent="0.3">
      <c r="B16" s="1" t="s">
        <v>18</v>
      </c>
      <c r="C16" s="2" t="s">
        <v>19</v>
      </c>
      <c r="D16" s="10" t="s">
        <v>20</v>
      </c>
      <c r="E16" s="10" t="s">
        <v>21</v>
      </c>
      <c r="F16" s="10" t="s">
        <v>22</v>
      </c>
    </row>
    <row r="17" spans="2:8" ht="16.5" thickBot="1" x14ac:dyDescent="0.3">
      <c r="B17" s="4" t="s">
        <v>6</v>
      </c>
      <c r="C17" s="5">
        <v>2.6</v>
      </c>
      <c r="D17" s="5">
        <v>1.9</v>
      </c>
      <c r="E17" s="5">
        <v>1.2</v>
      </c>
      <c r="F17" s="5">
        <v>0.7</v>
      </c>
    </row>
    <row r="18" spans="2:8" ht="16.5" thickBot="1" x14ac:dyDescent="0.3">
      <c r="B18" s="4" t="s">
        <v>8</v>
      </c>
      <c r="C18" s="5">
        <v>3</v>
      </c>
      <c r="D18" s="5">
        <v>1.9</v>
      </c>
      <c r="E18" s="5">
        <v>1.1000000000000001</v>
      </c>
      <c r="F18" s="5">
        <v>0.8</v>
      </c>
    </row>
    <row r="19" spans="2:8" ht="16.5" thickBot="1" x14ac:dyDescent="0.3">
      <c r="B19" s="4" t="s">
        <v>9</v>
      </c>
      <c r="C19" s="5">
        <v>2</v>
      </c>
      <c r="D19" s="5">
        <v>1.9</v>
      </c>
      <c r="E19" s="5">
        <v>1.1000000000000001</v>
      </c>
      <c r="F19" s="5">
        <v>0.6</v>
      </c>
    </row>
    <row r="21" spans="2:8" x14ac:dyDescent="0.25">
      <c r="H21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37F3-3DE4-3E40-91F1-1C6DF14C3380}">
  <dimension ref="A3:J105"/>
  <sheetViews>
    <sheetView topLeftCell="A79" workbookViewId="0">
      <selection activeCell="D85" sqref="D85"/>
    </sheetView>
  </sheetViews>
  <sheetFormatPr defaultColWidth="11" defaultRowHeight="15.75" x14ac:dyDescent="0.25"/>
  <cols>
    <col min="1" max="1" width="11" style="8"/>
    <col min="2" max="2" width="17.875" style="14" customWidth="1"/>
    <col min="3" max="3" width="20.375" customWidth="1"/>
    <col min="4" max="4" width="12.875" bestFit="1" customWidth="1"/>
    <col min="5" max="5" width="11" customWidth="1"/>
    <col min="6" max="6" width="12.25" customWidth="1"/>
  </cols>
  <sheetData>
    <row r="3" spans="1:3" ht="78.75" x14ac:dyDescent="0.25">
      <c r="A3" s="15" t="s">
        <v>24</v>
      </c>
      <c r="B3" s="16" t="s">
        <v>25</v>
      </c>
      <c r="C3" s="27" t="s">
        <v>26</v>
      </c>
    </row>
    <row r="4" spans="1:3" x14ac:dyDescent="0.25">
      <c r="A4" s="15"/>
    </row>
    <row r="5" spans="1:3" ht="78.75" x14ac:dyDescent="0.25">
      <c r="A5" s="15"/>
      <c r="C5" s="27" t="s">
        <v>27</v>
      </c>
    </row>
    <row r="8" spans="1:3" x14ac:dyDescent="0.25">
      <c r="B8" s="16" t="s">
        <v>28</v>
      </c>
      <c r="C8" t="s">
        <v>29</v>
      </c>
    </row>
    <row r="10" spans="1:3" x14ac:dyDescent="0.25">
      <c r="C10" t="s">
        <v>30</v>
      </c>
    </row>
    <row r="15" spans="1:3" ht="220.5" x14ac:dyDescent="0.25">
      <c r="B15" s="17" t="s">
        <v>31</v>
      </c>
      <c r="C15" s="27" t="s">
        <v>32</v>
      </c>
    </row>
    <row r="16" spans="1:3" x14ac:dyDescent="0.25">
      <c r="B16" s="18"/>
    </row>
    <row r="17" spans="1:6" x14ac:dyDescent="0.25">
      <c r="B17" s="18"/>
      <c r="C17" t="s">
        <v>33</v>
      </c>
      <c r="D17" t="s">
        <v>34</v>
      </c>
      <c r="F17" t="s">
        <v>35</v>
      </c>
    </row>
    <row r="18" spans="1:6" x14ac:dyDescent="0.25">
      <c r="B18" s="18"/>
    </row>
    <row r="20" spans="1:6" ht="31.5" x14ac:dyDescent="0.25">
      <c r="B20" s="16" t="s">
        <v>36</v>
      </c>
      <c r="C20" s="27" t="s">
        <v>37</v>
      </c>
      <c r="D20">
        <f>ROUND(1-_xlfn.NORM.DIST(0,6-15,SQRT(13+15),TRUE),4)</f>
        <v>4.4499999999999998E-2</v>
      </c>
    </row>
    <row r="23" spans="1:6" ht="78.75" x14ac:dyDescent="0.25">
      <c r="B23" s="19" t="s">
        <v>38</v>
      </c>
      <c r="C23" s="27" t="s">
        <v>39</v>
      </c>
    </row>
    <row r="24" spans="1:6" s="26" customFormat="1" x14ac:dyDescent="0.25">
      <c r="A24" s="24"/>
      <c r="B24" s="25"/>
    </row>
    <row r="25" spans="1:6" ht="78.75" x14ac:dyDescent="0.25">
      <c r="A25" s="15" t="s">
        <v>40</v>
      </c>
      <c r="B25" s="16" t="s">
        <v>25</v>
      </c>
      <c r="C25" s="27" t="s">
        <v>41</v>
      </c>
    </row>
    <row r="27" spans="1:6" ht="78.75" x14ac:dyDescent="0.25">
      <c r="C27" s="27" t="s">
        <v>42</v>
      </c>
    </row>
    <row r="30" spans="1:6" x14ac:dyDescent="0.25">
      <c r="B30" s="16" t="s">
        <v>28</v>
      </c>
      <c r="C30" t="s">
        <v>43</v>
      </c>
    </row>
    <row r="32" spans="1:6" x14ac:dyDescent="0.25">
      <c r="C32" t="s">
        <v>44</v>
      </c>
    </row>
    <row r="35" spans="1:4" ht="157.5" x14ac:dyDescent="0.25">
      <c r="B35" s="17" t="s">
        <v>31</v>
      </c>
      <c r="C35" s="66" t="s">
        <v>45</v>
      </c>
    </row>
    <row r="36" spans="1:4" x14ac:dyDescent="0.25">
      <c r="B36" s="18"/>
    </row>
    <row r="37" spans="1:4" x14ac:dyDescent="0.25">
      <c r="C37" t="s">
        <v>46</v>
      </c>
    </row>
    <row r="40" spans="1:4" ht="31.5" x14ac:dyDescent="0.25">
      <c r="B40" s="16" t="s">
        <v>36</v>
      </c>
      <c r="C40" s="27" t="s">
        <v>47</v>
      </c>
      <c r="D40">
        <f>ROUND(1-_xlfn.NORM.DIST(1605,13*9,SQRT(11*9),TRUE),4)</f>
        <v>0</v>
      </c>
    </row>
    <row r="44" spans="1:4" ht="157.5" x14ac:dyDescent="0.25">
      <c r="B44" s="19" t="s">
        <v>38</v>
      </c>
      <c r="C44" s="27" t="s">
        <v>48</v>
      </c>
    </row>
    <row r="48" spans="1:4" s="26" customFormat="1" x14ac:dyDescent="0.25">
      <c r="A48" s="24"/>
      <c r="B48" s="25"/>
    </row>
    <row r="49" spans="1:10" x14ac:dyDescent="0.25">
      <c r="A49" s="15" t="s">
        <v>49</v>
      </c>
    </row>
    <row r="50" spans="1:10" ht="94.5" x14ac:dyDescent="0.25">
      <c r="A50" s="16" t="s">
        <v>50</v>
      </c>
      <c r="B50" s="16" t="s">
        <v>25</v>
      </c>
      <c r="C50" s="27" t="s">
        <v>51</v>
      </c>
    </row>
    <row r="51" spans="1:10" x14ac:dyDescent="0.25">
      <c r="C51" s="27"/>
    </row>
    <row r="52" spans="1:10" ht="31.5" x14ac:dyDescent="0.25">
      <c r="C52" s="27" t="s">
        <v>52</v>
      </c>
      <c r="D52" t="s">
        <v>53</v>
      </c>
    </row>
    <row r="53" spans="1:10" ht="31.5" x14ac:dyDescent="0.25">
      <c r="C53" s="27" t="s">
        <v>54</v>
      </c>
    </row>
    <row r="54" spans="1:10" x14ac:dyDescent="0.25">
      <c r="B54" s="16" t="s">
        <v>28</v>
      </c>
      <c r="C54" s="27" t="s">
        <v>55</v>
      </c>
      <c r="D54" s="27"/>
    </row>
    <row r="56" spans="1:10" x14ac:dyDescent="0.25">
      <c r="C56" s="27"/>
    </row>
    <row r="58" spans="1:10" x14ac:dyDescent="0.25">
      <c r="C58" s="27"/>
    </row>
    <row r="59" spans="1:10" ht="157.5" x14ac:dyDescent="0.25">
      <c r="B59" s="17" t="s">
        <v>31</v>
      </c>
      <c r="C59" s="27" t="s">
        <v>56</v>
      </c>
      <c r="J59" s="48"/>
    </row>
    <row r="60" spans="1:10" x14ac:dyDescent="0.25">
      <c r="B60" s="18"/>
      <c r="F60" s="34" t="s">
        <v>57</v>
      </c>
      <c r="G60" s="35">
        <v>1</v>
      </c>
      <c r="H60" s="36">
        <v>2</v>
      </c>
      <c r="I60" s="51">
        <v>3</v>
      </c>
      <c r="J60" s="41"/>
    </row>
    <row r="61" spans="1:10" x14ac:dyDescent="0.25">
      <c r="F61" s="37" t="s">
        <v>58</v>
      </c>
      <c r="G61" s="45">
        <v>0.21</v>
      </c>
      <c r="H61" s="41">
        <v>0.46</v>
      </c>
      <c r="I61" s="52">
        <v>0.33</v>
      </c>
      <c r="J61" s="41"/>
    </row>
    <row r="62" spans="1:10" x14ac:dyDescent="0.25">
      <c r="F62" s="44" t="s">
        <v>59</v>
      </c>
      <c r="G62" s="46">
        <f>ROUND((1-_xlfn.NORM.DIST(10,15,SQRT(13),TRUE)),4)</f>
        <v>0.91720000000000002</v>
      </c>
      <c r="H62" s="54">
        <f>ROUND((1-_xlfn.NORM.DIST(10,6,SQRT(15),TRUE)),4)</f>
        <v>0.15079999999999999</v>
      </c>
      <c r="I62" s="53">
        <f>ROUND((1-_xlfn.NORM.DIST(10,13,SQRT(11),TRUE)),4)</f>
        <v>0.81710000000000005</v>
      </c>
      <c r="J62" s="41"/>
    </row>
    <row r="63" spans="1:10" ht="31.5" x14ac:dyDescent="0.25">
      <c r="F63" s="42" t="s">
        <v>60</v>
      </c>
      <c r="G63" s="40">
        <f>ROUND(G61*G62,4)</f>
        <v>0.19259999999999999</v>
      </c>
      <c r="H63" s="55">
        <f>ROUND(H61*H62,4)</f>
        <v>6.9400000000000003E-2</v>
      </c>
      <c r="I63" s="50">
        <f>ROUND(I61*I62,4)</f>
        <v>0.26960000000000001</v>
      </c>
      <c r="J63" s="41"/>
    </row>
    <row r="64" spans="1:10" ht="47.25" x14ac:dyDescent="0.25">
      <c r="B64" s="16" t="s">
        <v>36</v>
      </c>
      <c r="C64" s="27" t="s">
        <v>61</v>
      </c>
      <c r="D64">
        <f>ROUND(G64,4)</f>
        <v>0.53159999999999996</v>
      </c>
      <c r="F64" s="38" t="s">
        <v>62</v>
      </c>
      <c r="G64" s="39">
        <f>ROUND(SUM(G63:I63),4)</f>
        <v>0.53159999999999996</v>
      </c>
      <c r="H64" s="41"/>
      <c r="I64" s="41"/>
    </row>
    <row r="66" spans="1:9" ht="31.5" x14ac:dyDescent="0.25">
      <c r="C66" s="27" t="s">
        <v>63</v>
      </c>
      <c r="D66">
        <f>ROUND(((1-_xlfn.NORM.DIST(10,15,SQRT(13),TRUE))*0.21)/D64,4)</f>
        <v>0.36230000000000001</v>
      </c>
    </row>
    <row r="67" spans="1:9" ht="78.75" x14ac:dyDescent="0.25">
      <c r="B67" s="19" t="s">
        <v>38</v>
      </c>
      <c r="C67" s="27" t="s">
        <v>125</v>
      </c>
    </row>
    <row r="68" spans="1:9" s="26" customFormat="1" x14ac:dyDescent="0.25">
      <c r="A68" s="24"/>
      <c r="B68" s="25"/>
    </row>
    <row r="69" spans="1:9" ht="94.5" x14ac:dyDescent="0.25">
      <c r="A69" s="16" t="s">
        <v>64</v>
      </c>
      <c r="B69" s="16" t="s">
        <v>25</v>
      </c>
      <c r="C69" s="27" t="s">
        <v>51</v>
      </c>
    </row>
    <row r="70" spans="1:9" x14ac:dyDescent="0.25">
      <c r="C70" s="27"/>
    </row>
    <row r="71" spans="1:9" ht="31.5" x14ac:dyDescent="0.25">
      <c r="C71" s="27" t="s">
        <v>52</v>
      </c>
      <c r="D71" t="s">
        <v>53</v>
      </c>
    </row>
    <row r="72" spans="1:9" ht="31.5" x14ac:dyDescent="0.25">
      <c r="C72" s="27" t="s">
        <v>65</v>
      </c>
    </row>
    <row r="73" spans="1:9" x14ac:dyDescent="0.25">
      <c r="B73" s="16" t="s">
        <v>28</v>
      </c>
      <c r="C73" s="27" t="s">
        <v>66</v>
      </c>
      <c r="D73" s="27"/>
    </row>
    <row r="75" spans="1:9" x14ac:dyDescent="0.25">
      <c r="C75" s="27"/>
    </row>
    <row r="77" spans="1:9" x14ac:dyDescent="0.25">
      <c r="C77" s="27"/>
    </row>
    <row r="78" spans="1:9" ht="120" x14ac:dyDescent="0.25">
      <c r="B78" s="17" t="s">
        <v>31</v>
      </c>
      <c r="C78" s="65" t="s">
        <v>67</v>
      </c>
    </row>
    <row r="79" spans="1:9" x14ac:dyDescent="0.25">
      <c r="B79" s="18"/>
      <c r="F79" s="34" t="s">
        <v>57</v>
      </c>
      <c r="G79" s="35">
        <v>1</v>
      </c>
      <c r="H79" s="36">
        <v>2</v>
      </c>
      <c r="I79" s="51">
        <v>3</v>
      </c>
    </row>
    <row r="80" spans="1:9" x14ac:dyDescent="0.25">
      <c r="F80" s="37" t="s">
        <v>58</v>
      </c>
      <c r="G80" s="45">
        <v>0.21</v>
      </c>
      <c r="H80" s="41">
        <v>0.46</v>
      </c>
      <c r="I80" s="52">
        <v>0.33</v>
      </c>
    </row>
    <row r="81" spans="1:9" x14ac:dyDescent="0.25">
      <c r="F81" s="44" t="s">
        <v>59</v>
      </c>
      <c r="G81" s="46">
        <f>ROUND((1-_xlfn.NORM.DIST(10,15,SQRT(13),TRUE)),4)</f>
        <v>0.91720000000000002</v>
      </c>
      <c r="H81" s="54">
        <f>ROUND((1-_xlfn.NORM.DIST(10,6,SQRT(15),TRUE)),4)</f>
        <v>0.15079999999999999</v>
      </c>
      <c r="I81" s="53">
        <f>ROUND((1-_xlfn.NORM.DIST(10,13,SQRT(11),TRUE)),4)</f>
        <v>0.81710000000000005</v>
      </c>
    </row>
    <row r="82" spans="1:9" ht="31.5" x14ac:dyDescent="0.25">
      <c r="F82" s="42" t="s">
        <v>60</v>
      </c>
      <c r="G82" s="40">
        <f>ROUND(G80*G81,4)</f>
        <v>0.19259999999999999</v>
      </c>
      <c r="H82" s="55">
        <f>ROUND(H80*H81,4)</f>
        <v>6.9400000000000003E-2</v>
      </c>
      <c r="I82" s="50">
        <f>ROUND(I80*I81,4)</f>
        <v>0.26960000000000001</v>
      </c>
    </row>
    <row r="83" spans="1:9" ht="47.25" x14ac:dyDescent="0.25">
      <c r="B83" s="16" t="s">
        <v>36</v>
      </c>
      <c r="C83" s="27" t="s">
        <v>61</v>
      </c>
      <c r="D83">
        <f>ROUND(G83,4)</f>
        <v>0.53159999999999996</v>
      </c>
      <c r="F83" s="38" t="s">
        <v>62</v>
      </c>
      <c r="G83" s="39">
        <f>ROUND(SUM(G82:I82),4)</f>
        <v>0.53159999999999996</v>
      </c>
      <c r="H83" s="41"/>
      <c r="I83" s="41"/>
    </row>
    <row r="85" spans="1:9" ht="31.5" x14ac:dyDescent="0.25">
      <c r="C85" s="27" t="s">
        <v>68</v>
      </c>
      <c r="D85">
        <f>ROUND(((1-_xlfn.NORM.DIST(10,6,SQRT(15),TRUE))*0.46)/D83,4)</f>
        <v>0.1305</v>
      </c>
    </row>
    <row r="86" spans="1:9" ht="78.75" x14ac:dyDescent="0.25">
      <c r="B86" s="19" t="s">
        <v>38</v>
      </c>
      <c r="C86" s="27" t="s">
        <v>124</v>
      </c>
    </row>
    <row r="87" spans="1:9" s="26" customFormat="1" x14ac:dyDescent="0.25">
      <c r="A87" s="24"/>
      <c r="B87" s="25"/>
      <c r="E87" s="26" t="s">
        <v>23</v>
      </c>
    </row>
    <row r="88" spans="1:9" ht="94.5" x14ac:dyDescent="0.25">
      <c r="A88" s="16" t="s">
        <v>69</v>
      </c>
      <c r="B88" s="16" t="s">
        <v>25</v>
      </c>
      <c r="C88" s="27" t="s">
        <v>70</v>
      </c>
    </row>
    <row r="89" spans="1:9" x14ac:dyDescent="0.25">
      <c r="C89" s="27"/>
    </row>
    <row r="90" spans="1:9" ht="31.5" x14ac:dyDescent="0.25">
      <c r="C90" s="27" t="s">
        <v>52</v>
      </c>
      <c r="D90" t="s">
        <v>53</v>
      </c>
    </row>
    <row r="91" spans="1:9" ht="31.5" x14ac:dyDescent="0.25">
      <c r="C91" s="27" t="s">
        <v>71</v>
      </c>
    </row>
    <row r="92" spans="1:9" x14ac:dyDescent="0.25">
      <c r="B92" s="16" t="s">
        <v>28</v>
      </c>
      <c r="C92" s="27" t="s">
        <v>72</v>
      </c>
      <c r="D92" s="27"/>
    </row>
    <row r="94" spans="1:9" x14ac:dyDescent="0.25">
      <c r="C94" s="27"/>
    </row>
    <row r="96" spans="1:9" x14ac:dyDescent="0.25">
      <c r="C96" s="27"/>
    </row>
    <row r="97" spans="2:9" ht="157.5" x14ac:dyDescent="0.25">
      <c r="B97" s="17" t="s">
        <v>31</v>
      </c>
      <c r="C97" s="27" t="s">
        <v>73</v>
      </c>
    </row>
    <row r="98" spans="2:9" x14ac:dyDescent="0.25">
      <c r="B98" s="18"/>
      <c r="F98" s="34" t="s">
        <v>57</v>
      </c>
      <c r="G98" s="35">
        <v>1</v>
      </c>
      <c r="H98" s="36">
        <v>2</v>
      </c>
      <c r="I98" s="51">
        <v>3</v>
      </c>
    </row>
    <row r="99" spans="2:9" x14ac:dyDescent="0.25">
      <c r="F99" s="37" t="s">
        <v>58</v>
      </c>
      <c r="G99" s="45">
        <v>0.21</v>
      </c>
      <c r="H99" s="41">
        <v>0.46</v>
      </c>
      <c r="I99" s="52">
        <v>0.33</v>
      </c>
    </row>
    <row r="100" spans="2:9" x14ac:dyDescent="0.25">
      <c r="F100" s="44" t="s">
        <v>59</v>
      </c>
      <c r="G100" s="46">
        <f>ROUND((1-_xlfn.NORM.DIST(10,15,SQRT(13),TRUE)),4)</f>
        <v>0.91720000000000002</v>
      </c>
      <c r="H100" s="54">
        <f>ROUND((1-_xlfn.NORM.DIST(10,6,SQRT(15),TRUE)),4)</f>
        <v>0.15079999999999999</v>
      </c>
      <c r="I100" s="53">
        <f>ROUND((1-_xlfn.NORM.DIST(10,13,SQRT(11),TRUE)),4)</f>
        <v>0.81710000000000005</v>
      </c>
    </row>
    <row r="101" spans="2:9" ht="31.5" x14ac:dyDescent="0.25">
      <c r="F101" s="42" t="s">
        <v>60</v>
      </c>
      <c r="G101" s="40">
        <f>ROUND(G99*G100,4)</f>
        <v>0.19259999999999999</v>
      </c>
      <c r="H101" s="55">
        <f>ROUND(H99*H100,4)</f>
        <v>6.9400000000000003E-2</v>
      </c>
      <c r="I101" s="50">
        <f>ROUND(I99*I100,4)</f>
        <v>0.26960000000000001</v>
      </c>
    </row>
    <row r="102" spans="2:9" ht="47.25" x14ac:dyDescent="0.25">
      <c r="B102" s="16" t="s">
        <v>36</v>
      </c>
      <c r="C102" s="27" t="s">
        <v>61</v>
      </c>
      <c r="D102">
        <f>ROUND(G102,4)</f>
        <v>0.53159999999999996</v>
      </c>
      <c r="F102" s="38" t="s">
        <v>62</v>
      </c>
      <c r="G102" s="39">
        <f>ROUND(SUM(G101:I101),4)</f>
        <v>0.53159999999999996</v>
      </c>
      <c r="H102" s="41"/>
      <c r="I102" s="41"/>
    </row>
    <row r="104" spans="2:9" ht="31.5" x14ac:dyDescent="0.25">
      <c r="C104" s="27" t="s">
        <v>74</v>
      </c>
      <c r="D104">
        <f>ROUND(((1-_xlfn.NORM.DIST(10,13,SQRT(11),TRUE))*0.33)/D102,4)</f>
        <v>0.50729999999999997</v>
      </c>
    </row>
    <row r="105" spans="2:9" ht="78.75" x14ac:dyDescent="0.25">
      <c r="B105" s="19" t="s">
        <v>38</v>
      </c>
      <c r="C105" s="27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9DE9-AA23-F84D-BE7B-7658D51823BB}">
  <dimension ref="A3:I68"/>
  <sheetViews>
    <sheetView topLeftCell="A56" workbookViewId="0">
      <selection activeCell="C60" sqref="C60"/>
    </sheetView>
  </sheetViews>
  <sheetFormatPr defaultColWidth="11" defaultRowHeight="15.75" x14ac:dyDescent="0.25"/>
  <cols>
    <col min="1" max="1" width="11" style="8"/>
    <col min="2" max="2" width="19.5" style="14" bestFit="1" customWidth="1"/>
    <col min="3" max="3" width="35.75" bestFit="1" customWidth="1"/>
    <col min="4" max="4" width="12.875" bestFit="1" customWidth="1"/>
  </cols>
  <sheetData>
    <row r="3" spans="1:9" ht="31.5" x14ac:dyDescent="0.25">
      <c r="A3" s="15" t="s">
        <v>24</v>
      </c>
      <c r="B3" s="16" t="s">
        <v>25</v>
      </c>
      <c r="C3" s="27" t="s">
        <v>75</v>
      </c>
    </row>
    <row r="4" spans="1:9" x14ac:dyDescent="0.25">
      <c r="A4" s="15"/>
    </row>
    <row r="5" spans="1:9" x14ac:dyDescent="0.25">
      <c r="A5" s="15"/>
    </row>
    <row r="8" spans="1:9" x14ac:dyDescent="0.25">
      <c r="B8" s="16" t="s">
        <v>28</v>
      </c>
      <c r="C8" t="s">
        <v>76</v>
      </c>
      <c r="E8" s="58" t="s">
        <v>57</v>
      </c>
      <c r="F8" s="58">
        <v>1</v>
      </c>
      <c r="G8" s="58">
        <v>2</v>
      </c>
      <c r="H8" s="47">
        <v>3</v>
      </c>
    </row>
    <row r="9" spans="1:9" x14ac:dyDescent="0.25">
      <c r="E9" s="49" t="s">
        <v>12</v>
      </c>
      <c r="F9" s="56">
        <v>12</v>
      </c>
      <c r="G9" s="55">
        <v>13</v>
      </c>
      <c r="H9" s="52">
        <v>12</v>
      </c>
    </row>
    <row r="10" spans="1:9" x14ac:dyDescent="0.25">
      <c r="E10" s="64" t="s">
        <v>13</v>
      </c>
      <c r="F10" s="45">
        <v>24</v>
      </c>
      <c r="G10" s="41">
        <v>18</v>
      </c>
      <c r="H10" s="50">
        <v>19</v>
      </c>
    </row>
    <row r="11" spans="1:9" x14ac:dyDescent="0.25">
      <c r="E11" s="64" t="s">
        <v>77</v>
      </c>
      <c r="F11" s="63">
        <v>0.21</v>
      </c>
      <c r="G11" s="57">
        <v>0.46</v>
      </c>
      <c r="H11" s="60">
        <v>0.33</v>
      </c>
    </row>
    <row r="12" spans="1:9" x14ac:dyDescent="0.25">
      <c r="E12" s="64" t="s">
        <v>78</v>
      </c>
      <c r="F12" s="57">
        <f>(1-((18-F9)/(F10-F9)))</f>
        <v>0.5</v>
      </c>
      <c r="G12" s="50">
        <f>(1-((18-G9)/(G10-G9)))</f>
        <v>0</v>
      </c>
      <c r="H12" s="59">
        <f>ROUND((1-((18-H9)/(H10-H9))),4)</f>
        <v>0.1429</v>
      </c>
    </row>
    <row r="13" spans="1:9" ht="31.5" x14ac:dyDescent="0.25">
      <c r="E13" s="62" t="s">
        <v>79</v>
      </c>
      <c r="F13" s="61">
        <f>F11*F12</f>
        <v>0.105</v>
      </c>
      <c r="G13" s="61">
        <f>G11*G12</f>
        <v>0</v>
      </c>
      <c r="H13" s="61">
        <f>ROUND(H11*H12,4)</f>
        <v>4.7199999999999999E-2</v>
      </c>
      <c r="I13">
        <f>ROUND(SUM(F13:H13),4)</f>
        <v>0.1522</v>
      </c>
    </row>
    <row r="15" spans="1:9" ht="30" x14ac:dyDescent="0.25">
      <c r="B15" s="17" t="s">
        <v>31</v>
      </c>
      <c r="C15" t="s">
        <v>80</v>
      </c>
      <c r="E15" s="43" t="s">
        <v>81</v>
      </c>
    </row>
    <row r="16" spans="1:9" x14ac:dyDescent="0.25">
      <c r="B16" s="18"/>
    </row>
    <row r="17" spans="1:4" x14ac:dyDescent="0.25">
      <c r="B17" s="18"/>
    </row>
    <row r="18" spans="1:4" x14ac:dyDescent="0.25">
      <c r="B18" s="18"/>
    </row>
    <row r="20" spans="1:4" ht="31.5" x14ac:dyDescent="0.25">
      <c r="B20" s="16" t="s">
        <v>36</v>
      </c>
      <c r="C20" s="27" t="s">
        <v>82</v>
      </c>
    </row>
    <row r="21" spans="1:4" ht="47.25" x14ac:dyDescent="0.25">
      <c r="C21" s="27" t="s">
        <v>83</v>
      </c>
      <c r="D21">
        <f>ROUND(0.21*(1-((18-12)/(24-12)))+0.46*(1-((18-13)/(18-13)))+0.33*(1-((18-12)/(19-12))),4)</f>
        <v>0.15210000000000001</v>
      </c>
    </row>
    <row r="22" spans="1:4" x14ac:dyDescent="0.25">
      <c r="C22" s="32" t="s">
        <v>84</v>
      </c>
      <c r="D22" s="33">
        <f>ROUND((0.33*(1-((18-12)/(19-12))))/D21,4)</f>
        <v>0.30990000000000001</v>
      </c>
    </row>
    <row r="23" spans="1:4" ht="63" x14ac:dyDescent="0.25">
      <c r="B23" s="19" t="s">
        <v>38</v>
      </c>
      <c r="C23" s="27" t="s">
        <v>85</v>
      </c>
    </row>
    <row r="24" spans="1:4" s="26" customFormat="1" x14ac:dyDescent="0.25">
      <c r="A24" s="24"/>
      <c r="B24" s="25"/>
    </row>
    <row r="25" spans="1:4" ht="31.5" x14ac:dyDescent="0.25">
      <c r="A25" s="15" t="s">
        <v>40</v>
      </c>
      <c r="B25" s="16" t="s">
        <v>25</v>
      </c>
      <c r="C25" s="27" t="s">
        <v>86</v>
      </c>
    </row>
    <row r="27" spans="1:4" ht="47.25" x14ac:dyDescent="0.25">
      <c r="C27" s="27" t="s">
        <v>87</v>
      </c>
    </row>
    <row r="30" spans="1:4" x14ac:dyDescent="0.25">
      <c r="B30" s="16" t="s">
        <v>28</v>
      </c>
      <c r="C30" t="s">
        <v>88</v>
      </c>
    </row>
    <row r="32" spans="1:4" x14ac:dyDescent="0.25">
      <c r="C32" t="s">
        <v>89</v>
      </c>
    </row>
    <row r="35" spans="1:4" ht="78.75" x14ac:dyDescent="0.25">
      <c r="B35" s="17" t="s">
        <v>31</v>
      </c>
      <c r="C35" s="27" t="s">
        <v>90</v>
      </c>
    </row>
    <row r="36" spans="1:4" x14ac:dyDescent="0.25">
      <c r="B36" s="18"/>
    </row>
    <row r="40" spans="1:4" x14ac:dyDescent="0.25">
      <c r="B40" s="16" t="s">
        <v>36</v>
      </c>
      <c r="C40" t="s">
        <v>91</v>
      </c>
    </row>
    <row r="41" spans="1:4" x14ac:dyDescent="0.25">
      <c r="C41" t="s">
        <v>92</v>
      </c>
      <c r="D41">
        <f>1-0</f>
        <v>1</v>
      </c>
    </row>
    <row r="42" spans="1:4" x14ac:dyDescent="0.25">
      <c r="C42" t="s">
        <v>93</v>
      </c>
    </row>
    <row r="43" spans="1:4" x14ac:dyDescent="0.25">
      <c r="C43" t="s">
        <v>91</v>
      </c>
      <c r="D43">
        <f>ROUND(1-_xlfn.BINOM.DIST(24,50,1,TRUE),4)</f>
        <v>1</v>
      </c>
    </row>
    <row r="44" spans="1:4" ht="94.5" x14ac:dyDescent="0.25">
      <c r="B44" s="19" t="s">
        <v>38</v>
      </c>
      <c r="C44" s="27" t="s">
        <v>94</v>
      </c>
    </row>
    <row r="45" spans="1:4" x14ac:dyDescent="0.25">
      <c r="C45" s="27"/>
    </row>
    <row r="48" spans="1:4" s="26" customFormat="1" x14ac:dyDescent="0.25">
      <c r="A48" s="24"/>
      <c r="B48" s="25"/>
    </row>
    <row r="49" spans="1:7" x14ac:dyDescent="0.25">
      <c r="A49" s="15" t="s">
        <v>49</v>
      </c>
    </row>
    <row r="50" spans="1:7" ht="31.5" x14ac:dyDescent="0.25">
      <c r="A50" s="16"/>
      <c r="B50" s="16" t="s">
        <v>25</v>
      </c>
      <c r="C50" s="27" t="s">
        <v>95</v>
      </c>
    </row>
    <row r="54" spans="1:7" x14ac:dyDescent="0.25">
      <c r="B54" s="16" t="s">
        <v>28</v>
      </c>
      <c r="C54" t="s">
        <v>96</v>
      </c>
    </row>
    <row r="59" spans="1:7" ht="94.5" x14ac:dyDescent="0.25">
      <c r="B59" s="17" t="s">
        <v>31</v>
      </c>
      <c r="C59" s="27" t="s">
        <v>97</v>
      </c>
    </row>
    <row r="60" spans="1:7" x14ac:dyDescent="0.25">
      <c r="B60" s="18"/>
    </row>
    <row r="64" spans="1:7" ht="31.5" x14ac:dyDescent="0.25">
      <c r="B64" s="16" t="s">
        <v>36</v>
      </c>
      <c r="C64" t="s">
        <v>98</v>
      </c>
      <c r="G64" s="27" t="s">
        <v>99</v>
      </c>
    </row>
    <row r="66" spans="2:4" ht="24" customHeight="1" x14ac:dyDescent="0.25">
      <c r="C66" t="s">
        <v>100</v>
      </c>
      <c r="D66">
        <f>ROUND(1-_xlfn.NORM.DIST(1260,775,SQRT(104),TRUE),4)</f>
        <v>0</v>
      </c>
    </row>
    <row r="68" spans="2:4" ht="47.25" x14ac:dyDescent="0.25">
      <c r="B68" s="19" t="s">
        <v>38</v>
      </c>
      <c r="C68" s="27" t="s">
        <v>101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D3BC-C3ED-114F-831F-462473A6FBE4}">
  <dimension ref="A3:J103"/>
  <sheetViews>
    <sheetView tabSelected="1" topLeftCell="A96" workbookViewId="0">
      <selection activeCell="C103" sqref="C103"/>
    </sheetView>
  </sheetViews>
  <sheetFormatPr defaultColWidth="11" defaultRowHeight="15.75" x14ac:dyDescent="0.25"/>
  <cols>
    <col min="1" max="1" width="11" style="8"/>
    <col min="2" max="2" width="17.875" style="14" customWidth="1"/>
    <col min="3" max="3" width="20.375" customWidth="1"/>
    <col min="4" max="4" width="12.875" bestFit="1" customWidth="1"/>
    <col min="5" max="5" width="12" bestFit="1" customWidth="1"/>
    <col min="6" max="6" width="11.375" bestFit="1" customWidth="1"/>
  </cols>
  <sheetData>
    <row r="3" spans="1:9" ht="31.5" x14ac:dyDescent="0.25">
      <c r="A3" s="15" t="s">
        <v>24</v>
      </c>
      <c r="B3" s="16" t="s">
        <v>102</v>
      </c>
      <c r="I3" s="27" t="s">
        <v>103</v>
      </c>
    </row>
    <row r="4" spans="1:9" x14ac:dyDescent="0.25">
      <c r="A4" s="15"/>
    </row>
    <row r="5" spans="1:9" x14ac:dyDescent="0.25">
      <c r="A5" s="15"/>
    </row>
    <row r="6" spans="1:9" ht="48" thickBot="1" x14ac:dyDescent="0.3">
      <c r="B6" s="16" t="s">
        <v>104</v>
      </c>
      <c r="C6" s="27" t="s">
        <v>126</v>
      </c>
    </row>
    <row r="7" spans="1:9" ht="16.5" thickBot="1" x14ac:dyDescent="0.3">
      <c r="C7" s="3" t="s">
        <v>127</v>
      </c>
      <c r="D7" s="29" t="s">
        <v>19</v>
      </c>
      <c r="E7" s="30" t="s">
        <v>20</v>
      </c>
      <c r="F7" s="30" t="s">
        <v>21</v>
      </c>
      <c r="G7" s="30" t="s">
        <v>22</v>
      </c>
      <c r="I7" t="s">
        <v>105</v>
      </c>
    </row>
    <row r="8" spans="1:9" ht="16.5" thickBot="1" x14ac:dyDescent="0.3">
      <c r="C8" s="1" t="s">
        <v>6</v>
      </c>
      <c r="D8" s="29">
        <v>2.6</v>
      </c>
      <c r="E8" s="29">
        <v>1.9</v>
      </c>
      <c r="F8" s="29">
        <v>1.2</v>
      </c>
      <c r="G8" s="29">
        <v>0.7</v>
      </c>
    </row>
    <row r="9" spans="1:9" ht="16.5" thickBot="1" x14ac:dyDescent="0.3">
      <c r="C9" s="31" t="s">
        <v>128</v>
      </c>
      <c r="D9" s="1">
        <f>ROUND(_xlfn.NORM.DIST(5,15,SQRT(13),TRUE),4)</f>
        <v>2.8E-3</v>
      </c>
      <c r="E9" s="1">
        <f>ROUND(_xlfn.NORM.DIST(10,15,SQRT(13),TRUE)-_xlfn.NORM.DIST(5,15,SQRT(13),TRUE),4)</f>
        <v>0.08</v>
      </c>
      <c r="F9" s="1">
        <f>ROUND(_xlfn.NORM.DIST(15,15,SQRT(13),TRUE)-_xlfn.NORM.DIST(10,15,SQRT(13),TRUE),4)</f>
        <v>0.41720000000000002</v>
      </c>
      <c r="G9" s="1">
        <f>ROUND(1-_xlfn.NORM.DIST(15,15,SQRT(13),TRUE),4)</f>
        <v>0.5</v>
      </c>
      <c r="H9">
        <f>SUM(D9:G9)</f>
        <v>1</v>
      </c>
    </row>
    <row r="10" spans="1:9" x14ac:dyDescent="0.25">
      <c r="C10" s="28"/>
      <c r="D10" s="67"/>
      <c r="E10" s="67"/>
      <c r="F10" s="67"/>
      <c r="G10" s="67"/>
    </row>
    <row r="12" spans="1:9" x14ac:dyDescent="0.25">
      <c r="B12" s="17" t="s">
        <v>106</v>
      </c>
      <c r="C12">
        <f>ROUND(SUMPRODUCT(D8:G8,D9:G9),4)</f>
        <v>1.0099</v>
      </c>
    </row>
    <row r="15" spans="1:9" x14ac:dyDescent="0.25">
      <c r="B15" s="16" t="s">
        <v>107</v>
      </c>
      <c r="C15">
        <f>ROUND(SUMPRODUCT(D8:G8^2,D9:G9)-SUMPRODUCT(D8:G8,D9:G9)^2,4)</f>
        <v>0.1336</v>
      </c>
    </row>
    <row r="18" spans="1:8" s="26" customFormat="1" x14ac:dyDescent="0.25">
      <c r="A18" s="24"/>
      <c r="B18" s="25"/>
    </row>
    <row r="19" spans="1:8" x14ac:dyDescent="0.25">
      <c r="B19" s="20" t="s">
        <v>108</v>
      </c>
    </row>
    <row r="22" spans="1:8" ht="48" thickBot="1" x14ac:dyDescent="0.3">
      <c r="B22" s="20" t="s">
        <v>104</v>
      </c>
      <c r="C22" s="27" t="s">
        <v>126</v>
      </c>
    </row>
    <row r="23" spans="1:8" ht="16.5" thickBot="1" x14ac:dyDescent="0.3">
      <c r="C23" s="3" t="s">
        <v>127</v>
      </c>
      <c r="D23" s="2" t="s">
        <v>19</v>
      </c>
      <c r="E23" s="10" t="s">
        <v>20</v>
      </c>
      <c r="F23" s="10" t="s">
        <v>21</v>
      </c>
      <c r="G23" s="10" t="s">
        <v>22</v>
      </c>
    </row>
    <row r="24" spans="1:8" ht="16.5" thickBot="1" x14ac:dyDescent="0.3">
      <c r="C24" s="1" t="s">
        <v>8</v>
      </c>
      <c r="D24" s="5">
        <v>3</v>
      </c>
      <c r="E24" s="5">
        <v>1.9</v>
      </c>
      <c r="F24" s="5">
        <v>1.1000000000000001</v>
      </c>
      <c r="G24" s="5">
        <v>0.8</v>
      </c>
    </row>
    <row r="25" spans="1:8" ht="16.5" thickBot="1" x14ac:dyDescent="0.3">
      <c r="C25" s="31" t="s">
        <v>128</v>
      </c>
      <c r="D25" s="1">
        <f>ROUND(_xlfn.NORM.DIST(5,6,SQRT(15),TRUE),4)</f>
        <v>0.39810000000000001</v>
      </c>
      <c r="E25" s="1">
        <f>ROUND(_xlfn.NORM.DIST(10,6,SQRT(15),TRUE)-_xlfn.NORM.DIST(5,6,SQRT(15),TRUE),4)</f>
        <v>0.45100000000000001</v>
      </c>
      <c r="F25" s="1">
        <f>ROUND(_xlfn.NORM.DIST(15,6,SQRT(15),TRUE)-_xlfn.NORM.DIST(10,6,SQRT(15),TRUE),4)</f>
        <v>0.14080000000000001</v>
      </c>
      <c r="G25" s="1">
        <f>ROUND(1-_xlfn.NORM.DIST(15,6,SQRT(15),TRUE),4)</f>
        <v>1.01E-2</v>
      </c>
      <c r="H25">
        <f>SUM(D25:G25)</f>
        <v>1</v>
      </c>
    </row>
    <row r="26" spans="1:8" x14ac:dyDescent="0.25">
      <c r="C26" s="28"/>
      <c r="D26" s="28"/>
      <c r="E26" s="28"/>
      <c r="F26" s="28"/>
      <c r="G26" s="28"/>
    </row>
    <row r="28" spans="1:8" x14ac:dyDescent="0.25">
      <c r="B28" s="21" t="s">
        <v>106</v>
      </c>
      <c r="C28">
        <f>ROUND(SUMPRODUCT(D24:G24,D25:G25),4)</f>
        <v>2.2141999999999999</v>
      </c>
    </row>
    <row r="31" spans="1:8" x14ac:dyDescent="0.25">
      <c r="B31" s="20" t="s">
        <v>107</v>
      </c>
      <c r="C31">
        <f>ROUND(SUMPRODUCT(D24:G24^2,D25:G25)-SUMPRODUCT(D24:G24,D25:G25)^2,4)</f>
        <v>0.48530000000000001</v>
      </c>
    </row>
    <row r="35" spans="1:8" s="26" customFormat="1" x14ac:dyDescent="0.25">
      <c r="A35" s="24"/>
      <c r="B35" s="25"/>
    </row>
    <row r="36" spans="1:8" x14ac:dyDescent="0.25">
      <c r="B36" s="22" t="s">
        <v>109</v>
      </c>
    </row>
    <row r="39" spans="1:8" ht="48" thickBot="1" x14ac:dyDescent="0.3">
      <c r="B39" s="22" t="s">
        <v>104</v>
      </c>
      <c r="C39" s="27" t="s">
        <v>126</v>
      </c>
    </row>
    <row r="40" spans="1:8" ht="16.5" thickBot="1" x14ac:dyDescent="0.3">
      <c r="C40" s="3" t="s">
        <v>127</v>
      </c>
      <c r="D40" s="2" t="s">
        <v>19</v>
      </c>
      <c r="E40" s="10" t="s">
        <v>20</v>
      </c>
      <c r="F40" s="10" t="s">
        <v>21</v>
      </c>
      <c r="G40" s="10" t="s">
        <v>22</v>
      </c>
    </row>
    <row r="41" spans="1:8" ht="16.5" thickBot="1" x14ac:dyDescent="0.3">
      <c r="C41" s="1" t="s">
        <v>9</v>
      </c>
      <c r="D41" s="5">
        <v>2</v>
      </c>
      <c r="E41" s="5">
        <v>1.9</v>
      </c>
      <c r="F41" s="5">
        <v>1.1000000000000001</v>
      </c>
      <c r="G41" s="5">
        <v>0.6</v>
      </c>
    </row>
    <row r="42" spans="1:8" ht="16.5" thickBot="1" x14ac:dyDescent="0.3">
      <c r="C42" s="31" t="s">
        <v>128</v>
      </c>
      <c r="D42" s="1">
        <f>ROUND(_xlfn.NORM.DIST(5,13,SQRT(11),TRUE),4)</f>
        <v>7.9000000000000008E-3</v>
      </c>
      <c r="E42" s="1">
        <f>ROUND(_xlfn.NORM.DIST(10,13,SQRT(11),TRUE)-_xlfn.NORM.DIST(5,13,SQRT(11),TRUE),4)</f>
        <v>0.1749</v>
      </c>
      <c r="F42" s="1">
        <f>ROUND(_xlfn.NORM.DIST(15,13,SQRT(11),TRUE)-_xlfn.NORM.DIST(10,13,SQRT(11),TRUE),4)</f>
        <v>0.54390000000000005</v>
      </c>
      <c r="G42" s="1">
        <f>ROUND(1-_xlfn.NORM.DIST(15,13,SQRT(11),TRUE),4)</f>
        <v>0.2732</v>
      </c>
      <c r="H42">
        <f>SUM(D42:G42)</f>
        <v>0.99990000000000001</v>
      </c>
    </row>
    <row r="43" spans="1:8" x14ac:dyDescent="0.25">
      <c r="C43" s="28"/>
      <c r="D43" s="28"/>
      <c r="E43" s="28"/>
      <c r="F43" s="28"/>
      <c r="G43" s="28"/>
    </row>
    <row r="45" spans="1:8" x14ac:dyDescent="0.25">
      <c r="B45" s="23" t="s">
        <v>106</v>
      </c>
      <c r="C45">
        <f>ROUND(SUMPRODUCT(D41:G41,D42:G42),4)</f>
        <v>1.1103000000000001</v>
      </c>
    </row>
    <row r="48" spans="1:8" x14ac:dyDescent="0.25">
      <c r="B48" s="22" t="s">
        <v>107</v>
      </c>
      <c r="C48">
        <f>ROUND(SUMPRODUCT(D41:G41^2,D42:G42)-SUMPRODUCT(D41:G41,D42:G42)^2,4)</f>
        <v>0.18659999999999999</v>
      </c>
    </row>
    <row r="52" spans="1:3" x14ac:dyDescent="0.25">
      <c r="B52" s="18"/>
    </row>
    <row r="53" spans="1:3" x14ac:dyDescent="0.25">
      <c r="B53" s="18"/>
    </row>
    <row r="57" spans="1:3" ht="126" x14ac:dyDescent="0.25">
      <c r="B57" s="19" t="s">
        <v>38</v>
      </c>
      <c r="C57" s="27" t="s">
        <v>110</v>
      </c>
    </row>
    <row r="59" spans="1:3" s="26" customFormat="1" x14ac:dyDescent="0.25">
      <c r="A59" s="24"/>
      <c r="B59" s="25"/>
    </row>
    <row r="60" spans="1:3" ht="94.5" x14ac:dyDescent="0.25">
      <c r="A60" s="15" t="s">
        <v>40</v>
      </c>
      <c r="B60" s="16" t="s">
        <v>25</v>
      </c>
      <c r="C60" s="27" t="s">
        <v>111</v>
      </c>
    </row>
    <row r="62" spans="1:3" ht="94.5" x14ac:dyDescent="0.25">
      <c r="C62" s="27" t="s">
        <v>112</v>
      </c>
    </row>
    <row r="65" spans="2:4" ht="31.5" x14ac:dyDescent="0.25">
      <c r="B65" s="16" t="s">
        <v>28</v>
      </c>
      <c r="C65" s="27" t="s">
        <v>130</v>
      </c>
    </row>
    <row r="67" spans="2:4" ht="31.5" x14ac:dyDescent="0.25">
      <c r="C67" s="27" t="s">
        <v>131</v>
      </c>
    </row>
    <row r="70" spans="2:4" ht="330.75" x14ac:dyDescent="0.25">
      <c r="B70" s="17" t="s">
        <v>31</v>
      </c>
      <c r="C70" s="27" t="s">
        <v>122</v>
      </c>
    </row>
    <row r="71" spans="2:4" x14ac:dyDescent="0.25">
      <c r="B71" s="18"/>
    </row>
    <row r="75" spans="2:4" ht="31.5" x14ac:dyDescent="0.25">
      <c r="B75" s="16" t="s">
        <v>36</v>
      </c>
      <c r="C75" s="27" t="s">
        <v>113</v>
      </c>
      <c r="D75">
        <f>ROUND(1-_xlfn.NORM.DIST(0,42*2.2142-40*1.0099,SQRT(42*0.4853+40*0.1336),TRUE),4)</f>
        <v>1</v>
      </c>
    </row>
    <row r="80" spans="2:4" ht="63" x14ac:dyDescent="0.25">
      <c r="B80" s="19" t="s">
        <v>38</v>
      </c>
      <c r="C80" s="27" t="s">
        <v>132</v>
      </c>
    </row>
    <row r="83" spans="1:3" s="26" customFormat="1" x14ac:dyDescent="0.25">
      <c r="A83" s="24"/>
      <c r="B83" s="25"/>
    </row>
    <row r="84" spans="1:3" x14ac:dyDescent="0.25">
      <c r="A84" s="15" t="s">
        <v>49</v>
      </c>
    </row>
    <row r="85" spans="1:3" ht="78.75" x14ac:dyDescent="0.25">
      <c r="A85" s="16"/>
      <c r="B85" s="16" t="s">
        <v>25</v>
      </c>
      <c r="C85" s="27" t="s">
        <v>129</v>
      </c>
    </row>
    <row r="87" spans="1:3" ht="47.25" x14ac:dyDescent="0.25">
      <c r="C87" s="27" t="s">
        <v>114</v>
      </c>
    </row>
    <row r="88" spans="1:3" ht="63" x14ac:dyDescent="0.25">
      <c r="C88" s="27" t="s">
        <v>115</v>
      </c>
    </row>
    <row r="89" spans="1:3" x14ac:dyDescent="0.25">
      <c r="B89" s="16" t="s">
        <v>28</v>
      </c>
      <c r="C89" t="s">
        <v>88</v>
      </c>
    </row>
    <row r="91" spans="1:3" x14ac:dyDescent="0.25">
      <c r="C91" t="s">
        <v>133</v>
      </c>
    </row>
    <row r="94" spans="1:3" ht="252" x14ac:dyDescent="0.25">
      <c r="B94" s="17" t="s">
        <v>31</v>
      </c>
      <c r="C94" s="27" t="s">
        <v>121</v>
      </c>
    </row>
    <row r="95" spans="1:3" x14ac:dyDescent="0.25">
      <c r="B95" s="18"/>
    </row>
    <row r="98" spans="2:10" ht="31.5" x14ac:dyDescent="0.25">
      <c r="G98" s="27" t="s">
        <v>116</v>
      </c>
    </row>
    <row r="99" spans="2:10" ht="47.25" x14ac:dyDescent="0.25">
      <c r="B99" s="16" t="s">
        <v>36</v>
      </c>
      <c r="C99" t="s">
        <v>117</v>
      </c>
      <c r="D99">
        <f>ROUND(1-_xlfn.NORM.DIST(1.5,1.1103,SQRT(0.1866),TRUE),4)</f>
        <v>0.1835</v>
      </c>
      <c r="E99" t="s">
        <v>118</v>
      </c>
      <c r="G99" s="27" t="s">
        <v>119</v>
      </c>
      <c r="J99" s="27"/>
    </row>
    <row r="101" spans="2:10" x14ac:dyDescent="0.25">
      <c r="C101" t="s">
        <v>120</v>
      </c>
      <c r="D101">
        <f>ROUND(_xlfn.BINOM.DIST(4,50,D99,TRUE),4)</f>
        <v>3.5000000000000003E-2</v>
      </c>
      <c r="G101" s="27"/>
    </row>
    <row r="102" spans="2:10" ht="25.5" customHeight="1" x14ac:dyDescent="0.25">
      <c r="D102">
        <f>ROUND(_xlfn.NORM.DIST(0.1,0.1835,0.1835*(1-0.1835)/50,TRUE),4)</f>
        <v>0</v>
      </c>
    </row>
    <row r="103" spans="2:10" ht="110.25" x14ac:dyDescent="0.25">
      <c r="B103" s="19" t="s">
        <v>38</v>
      </c>
      <c r="C103" s="27" t="s">
        <v>134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6DE94BCAD5A04480F406287A813A66" ma:contentTypeVersion="7" ma:contentTypeDescription="Create a new document." ma:contentTypeScope="" ma:versionID="a5765717620524acef7496e91f9ac16d">
  <xsd:schema xmlns:xsd="http://www.w3.org/2001/XMLSchema" xmlns:xs="http://www.w3.org/2001/XMLSchema" xmlns:p="http://schemas.microsoft.com/office/2006/metadata/properties" xmlns:ns2="e2d94e77-132f-4e72-9357-f940cba6e84e" targetNamespace="http://schemas.microsoft.com/office/2006/metadata/properties" ma:root="true" ma:fieldsID="53878460ef8d8d977ddedf0b6089fbb1" ns2:_="">
    <xsd:import namespace="e2d94e77-132f-4e72-9357-f940cba6e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94e77-132f-4e72-9357-f940cba6e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41305B-D3F9-4C13-9293-2D7638B2A6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94CBAF-0DDC-4439-9B15-D59EE4FB09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3389E8-E1FA-4B90-88CC-3EBC951F42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94e77-132f-4e72-9357-f940cba6e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Dados</vt:lpstr>
      <vt:lpstr>Exe1</vt:lpstr>
      <vt:lpstr>Exe2</vt:lpstr>
      <vt:lpstr>Exe3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Utilizador do Microsoft Office</dc:creator>
  <cp:keywords/>
  <dc:description/>
  <cp:lastModifiedBy>Pedro Pereira</cp:lastModifiedBy>
  <cp:revision/>
  <dcterms:created xsi:type="dcterms:W3CDTF">2022-03-26T02:02:16Z</dcterms:created>
  <dcterms:modified xsi:type="dcterms:W3CDTF">2022-04-27T17:10:44Z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0x010100C26DE94BCAD5A04480F406287A813A66</vt:lpwstr>
  </property>
</Properties>
</file>