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ink/ink1.xml" ContentType="application/inkml+xml"/>
  <Override PartName="/xl/ink/ink2.xml" ContentType="application/inkml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ink/ink3.xml" ContentType="application/inkml+xml"/>
  <Override PartName="/xl/ink/ink4.xml" ContentType="application/inkml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ink/ink13.xml" ContentType="application/inkml+xml"/>
  <Override PartName="/xl/ink/ink14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1d2d3a4484b17b/Ambiente de Trabalho/"/>
    </mc:Choice>
  </mc:AlternateContent>
  <xr:revisionPtr revIDLastSave="2" documentId="8_{B39F478A-5949-4565-BBED-196BA2BD7029}" xr6:coauthVersionLast="47" xr6:coauthVersionMax="47" xr10:uidLastSave="{0FD55417-B203-45E7-BB7E-773D8761370E}"/>
  <bookViews>
    <workbookView xWindow="-120" yWindow="-120" windowWidth="20730" windowHeight="11160" firstSheet="2" activeTab="6" xr2:uid="{85548685-D287-2E45-93C7-8296A891E2FF}"/>
  </bookViews>
  <sheets>
    <sheet name="Dados" sheetId="1" r:id="rId1"/>
    <sheet name="Exe1" sheetId="2" r:id="rId2"/>
    <sheet name="Exe2" sheetId="3" r:id="rId3"/>
    <sheet name="Ex3" sheetId="4" r:id="rId4"/>
    <sheet name="Ex4" sheetId="5" r:id="rId5"/>
    <sheet name="Ex5" sheetId="6" r:id="rId6"/>
    <sheet name="Ex6" sheetId="7" r:id="rId7"/>
    <sheet name="_56F9DC9755BA473782653E2940F9" sheetId="8" state="veryHidden" r:id="rId8"/>
  </sheets>
  <definedNames>
    <definedName name="_56F9DC9755BA473782653E2940F9FormId">"KaZgeh_mDEOcYyZmU7K4mSYR0bwOgK5Cp9J0ta1cKqlUQ1NWSEhPRzNWMFk2STBMVjBTRFRDTDZMQSQlQCN0PWcu"</definedName>
    <definedName name="_56F9DC9755BA473782653E2940F9ResponseSheet">"Form1"</definedName>
    <definedName name="_56F9DC9755BA473782653E2940F9SourceDocId">"{47b33351-e66c-4918-bfc8-d3bf3e8c3133}"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7" i="5" l="1"/>
  <c r="I6" i="5"/>
  <c r="G4" i="5"/>
  <c r="G14" i="5" s="1"/>
  <c r="G3" i="5"/>
  <c r="D14" i="5" s="1"/>
  <c r="U26" i="4"/>
  <c r="H26" i="4"/>
  <c r="P59" i="3"/>
  <c r="P58" i="3"/>
  <c r="P7" i="3"/>
  <c r="P6" i="3"/>
  <c r="S6" i="3"/>
  <c r="C59" i="3"/>
  <c r="C58" i="3"/>
  <c r="F6" i="3"/>
  <c r="C7" i="3"/>
  <c r="C6" i="3"/>
  <c r="P49" i="2"/>
  <c r="P47" i="2"/>
  <c r="C45" i="2"/>
  <c r="P45" i="2"/>
  <c r="P42" i="2"/>
  <c r="P37" i="2"/>
  <c r="P20" i="4" s="1"/>
  <c r="P35" i="2"/>
  <c r="P34" i="2"/>
  <c r="P33" i="2"/>
  <c r="P11" i="4" s="1"/>
  <c r="P14" i="2"/>
  <c r="P13" i="2"/>
  <c r="P12" i="2"/>
  <c r="P11" i="2"/>
  <c r="P10" i="2"/>
  <c r="P9" i="2"/>
  <c r="P8" i="2"/>
  <c r="Q14" i="2"/>
  <c r="Q13" i="2"/>
  <c r="Q12" i="2"/>
  <c r="Q11" i="2"/>
  <c r="Q10" i="2"/>
  <c r="Q9" i="2"/>
  <c r="C47" i="2"/>
  <c r="C49" i="2"/>
  <c r="C42" i="2"/>
  <c r="C37" i="2"/>
  <c r="C20" i="4" s="1"/>
  <c r="C35" i="2"/>
  <c r="C34" i="2"/>
  <c r="C33" i="2"/>
  <c r="C11" i="2"/>
  <c r="D11" i="2" s="1"/>
  <c r="C14" i="2"/>
  <c r="D14" i="2" s="1"/>
  <c r="C13" i="2"/>
  <c r="D13" i="2" s="1"/>
  <c r="C12" i="2"/>
  <c r="D12" i="2" s="1"/>
  <c r="C10" i="2"/>
  <c r="D10" i="2" s="1"/>
  <c r="C9" i="2"/>
  <c r="D9" i="2" s="1"/>
  <c r="C8" i="2"/>
  <c r="E8" i="2" s="1"/>
  <c r="C11" i="4" l="1"/>
  <c r="B53" i="2" a="1"/>
  <c r="B53" i="2" s="1"/>
  <c r="C40" i="2"/>
  <c r="C39" i="2"/>
  <c r="F7" i="3"/>
  <c r="C8" i="3"/>
  <c r="F50" i="3" s="1"/>
  <c r="P8" i="3"/>
  <c r="S50" i="3" s="1"/>
  <c r="S7" i="3"/>
  <c r="P16" i="2"/>
  <c r="R14" i="2"/>
  <c r="R13" i="2"/>
  <c r="R12" i="2"/>
  <c r="R11" i="2"/>
  <c r="R10" i="2"/>
  <c r="R9" i="2"/>
  <c r="R8" i="2"/>
  <c r="Q8" i="2"/>
  <c r="P40" i="2"/>
  <c r="P39" i="2"/>
  <c r="E14" i="2"/>
  <c r="E13" i="2"/>
  <c r="E12" i="2"/>
  <c r="E11" i="2"/>
  <c r="E10" i="2"/>
  <c r="E9" i="2"/>
  <c r="D8" i="2"/>
  <c r="C16" i="2"/>
  <c r="Q19" i="3" l="1"/>
  <c r="Q18" i="3"/>
  <c r="Q17" i="3"/>
  <c r="Q16" i="3"/>
  <c r="Q15" i="3"/>
  <c r="Q14" i="3"/>
  <c r="Q13" i="3"/>
  <c r="Q12" i="3"/>
  <c r="B33" i="3"/>
  <c r="B32" i="3"/>
  <c r="B31" i="3"/>
  <c r="B30" i="3"/>
  <c r="B29" i="3"/>
  <c r="B28" i="3"/>
  <c r="B27" i="3"/>
  <c r="B26" i="3"/>
  <c r="C51" i="3"/>
  <c r="C50" i="3"/>
  <c r="C49" i="3"/>
  <c r="C48" i="3"/>
  <c r="C47" i="3"/>
  <c r="C46" i="3"/>
  <c r="B51" i="3"/>
  <c r="B50" i="3"/>
  <c r="B49" i="3"/>
  <c r="B48" i="3"/>
  <c r="B47" i="3"/>
  <c r="B46" i="3"/>
  <c r="C45" i="3"/>
  <c r="B45" i="3"/>
  <c r="C13" i="3"/>
  <c r="B12" i="3"/>
  <c r="C44" i="3"/>
  <c r="B44" i="3"/>
  <c r="B19" i="3"/>
  <c r="C19" i="3"/>
  <c r="C18" i="3"/>
  <c r="C17" i="3"/>
  <c r="C16" i="3"/>
  <c r="C15" i="3"/>
  <c r="C14" i="3"/>
  <c r="C12" i="3"/>
  <c r="B18" i="3"/>
  <c r="B17" i="3"/>
  <c r="B16" i="3"/>
  <c r="B15" i="3"/>
  <c r="B14" i="3"/>
  <c r="B13" i="3"/>
  <c r="D19" i="3"/>
  <c r="D18" i="3"/>
  <c r="D17" i="3"/>
  <c r="D16" i="3"/>
  <c r="D15" i="3"/>
  <c r="D14" i="3"/>
  <c r="D13" i="3"/>
  <c r="D12" i="3"/>
  <c r="O33" i="3"/>
  <c r="O32" i="3"/>
  <c r="O31" i="3"/>
  <c r="O30" i="3"/>
  <c r="O29" i="3"/>
  <c r="O28" i="3"/>
  <c r="O27" i="3"/>
  <c r="O26" i="3"/>
  <c r="P51" i="3"/>
  <c r="O51" i="3"/>
  <c r="P50" i="3"/>
  <c r="O50" i="3"/>
  <c r="P49" i="3"/>
  <c r="O49" i="3"/>
  <c r="P48" i="3"/>
  <c r="O48" i="3"/>
  <c r="P47" i="3"/>
  <c r="O47" i="3"/>
  <c r="P46" i="3"/>
  <c r="O46" i="3"/>
  <c r="P45" i="3"/>
  <c r="O45" i="3"/>
  <c r="P44" i="3"/>
  <c r="O44" i="3"/>
  <c r="P19" i="3"/>
  <c r="O19" i="3"/>
  <c r="P18" i="3"/>
  <c r="O18" i="3"/>
  <c r="P17" i="3"/>
  <c r="O17" i="3"/>
  <c r="P16" i="3"/>
  <c r="O16" i="3"/>
  <c r="P15" i="3"/>
  <c r="O15" i="3"/>
  <c r="P14" i="3"/>
  <c r="O14" i="3"/>
  <c r="P13" i="3"/>
  <c r="O13" i="3"/>
  <c r="P12" i="3"/>
  <c r="O12" i="3"/>
  <c r="Q16" i="2"/>
  <c r="S14" i="2"/>
  <c r="S13" i="2"/>
  <c r="S12" i="2"/>
  <c r="S11" i="2"/>
  <c r="S10" i="2"/>
  <c r="S9" i="2"/>
  <c r="S8" i="2"/>
  <c r="D16" i="2"/>
  <c r="F14" i="2"/>
  <c r="F13" i="2"/>
  <c r="F12" i="2"/>
  <c r="F11" i="2"/>
  <c r="F10" i="2"/>
  <c r="F9" i="2"/>
  <c r="F8" i="2"/>
  <c r="C26" i="3" l="1"/>
  <c r="F19" i="3"/>
  <c r="F18" i="3"/>
  <c r="F17" i="3"/>
  <c r="F16" i="3"/>
  <c r="F15" i="3"/>
  <c r="F14" i="3"/>
  <c r="F13" i="3"/>
  <c r="F12" i="3"/>
  <c r="D20" i="3"/>
  <c r="E12" i="3"/>
  <c r="E13" i="3"/>
  <c r="C27" i="3"/>
  <c r="E14" i="3"/>
  <c r="C28" i="3"/>
  <c r="E15" i="3"/>
  <c r="C29" i="3"/>
  <c r="E16" i="3"/>
  <c r="C30" i="3"/>
  <c r="E17" i="3"/>
  <c r="C31" i="3"/>
  <c r="E18" i="3"/>
  <c r="C32" i="3"/>
  <c r="C33" i="3"/>
  <c r="E19" i="3"/>
  <c r="P26" i="3"/>
  <c r="Q20" i="3"/>
  <c r="S19" i="3"/>
  <c r="S18" i="3"/>
  <c r="S17" i="3"/>
  <c r="S16" i="3"/>
  <c r="S15" i="3"/>
  <c r="S14" i="3"/>
  <c r="S13" i="3"/>
  <c r="S12" i="3"/>
  <c r="R12" i="3"/>
  <c r="P27" i="3"/>
  <c r="R13" i="3"/>
  <c r="P28" i="3"/>
  <c r="R14" i="3"/>
  <c r="P29" i="3"/>
  <c r="R15" i="3"/>
  <c r="P30" i="3"/>
  <c r="R16" i="3"/>
  <c r="P31" i="3"/>
  <c r="R17" i="3"/>
  <c r="P32" i="3"/>
  <c r="R18" i="3"/>
  <c r="P33" i="3"/>
  <c r="R19" i="3"/>
  <c r="G19" i="3" l="1"/>
  <c r="G18" i="3"/>
  <c r="G17" i="3"/>
  <c r="G16" i="3"/>
  <c r="G15" i="3"/>
  <c r="G14" i="3"/>
  <c r="G13" i="3"/>
  <c r="G12" i="3"/>
  <c r="E20" i="3"/>
  <c r="R20" i="3"/>
  <c r="T19" i="3"/>
  <c r="T18" i="3"/>
  <c r="T17" i="3"/>
  <c r="T16" i="3"/>
  <c r="T15" i="3"/>
  <c r="T14" i="3"/>
  <c r="T13" i="3"/>
  <c r="T12" i="3"/>
  <c r="F54" i="3" l="1"/>
  <c r="S54" i="3"/>
  <c r="S48" i="3" a="1"/>
  <c r="S48" i="3" s="1"/>
  <c r="F49" i="3" l="1" a="1"/>
  <c r="F49" i="3" s="1"/>
  <c r="F46" i="3" a="1"/>
  <c r="F46" i="3" s="1"/>
  <c r="F48" i="3" a="1"/>
  <c r="F48" i="3" s="1"/>
  <c r="S49" i="3" a="1"/>
  <c r="S49" i="3" s="1"/>
  <c r="S46" i="3" a="1"/>
  <c r="S46" i="3" s="1"/>
  <c r="S52" i="3" s="1"/>
  <c r="S44" i="3"/>
  <c r="X17" i="3"/>
  <c r="W17" i="3"/>
  <c r="V17" i="3"/>
  <c r="X12" i="3"/>
  <c r="W12" i="3"/>
  <c r="V12" i="3"/>
  <c r="X13" i="3"/>
  <c r="W13" i="3"/>
  <c r="V13" i="3"/>
  <c r="X14" i="3"/>
  <c r="W14" i="3"/>
  <c r="V14" i="3"/>
  <c r="X15" i="3"/>
  <c r="W15" i="3"/>
  <c r="V15" i="3"/>
  <c r="X16" i="3"/>
  <c r="W16" i="3"/>
  <c r="V16" i="3"/>
  <c r="X18" i="3"/>
  <c r="W18" i="3"/>
  <c r="V18" i="3"/>
  <c r="X19" i="3"/>
  <c r="W19" i="3"/>
  <c r="V19" i="3"/>
  <c r="P62" i="3"/>
  <c r="P63" i="3"/>
  <c r="P64" i="3"/>
  <c r="P68" i="3"/>
  <c r="P69" i="3"/>
  <c r="F52" i="3" l="1"/>
  <c r="F44" i="3"/>
  <c r="D8" i="6"/>
  <c r="K17" i="3"/>
  <c r="J17" i="3"/>
  <c r="I17" i="3"/>
  <c r="K12" i="3"/>
  <c r="J12" i="3"/>
  <c r="I12" i="3"/>
  <c r="J14" i="3"/>
  <c r="K14" i="3"/>
  <c r="I14" i="3"/>
  <c r="K15" i="3"/>
  <c r="J15" i="3"/>
  <c r="I15" i="3"/>
  <c r="K16" i="3"/>
  <c r="J16" i="3"/>
  <c r="I16" i="3"/>
  <c r="K18" i="3"/>
  <c r="J18" i="3"/>
  <c r="I18" i="3"/>
  <c r="K19" i="3"/>
  <c r="J19" i="3"/>
  <c r="I19" i="3"/>
  <c r="K13" i="3"/>
  <c r="J13" i="3"/>
  <c r="I13" i="3"/>
  <c r="C62" i="3"/>
  <c r="C63" i="3"/>
  <c r="C68" i="3"/>
  <c r="C69" i="3"/>
  <c r="C64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<sst xmlns="http://schemas.openxmlformats.org/spreadsheetml/2006/main" count="240" uniqueCount="125">
  <si>
    <t>Nº testes rápidos</t>
  </si>
  <si>
    <t>Tempo máximo de espera(minutos)</t>
  </si>
  <si>
    <t>Nº testes rápidos Ordenados</t>
  </si>
  <si>
    <t>Tempo máximo de espera(minutos) Ordenados</t>
  </si>
  <si>
    <t>Registo</t>
  </si>
  <si>
    <t>Região A</t>
  </si>
  <si>
    <t>Região B</t>
  </si>
  <si>
    <t>μ</t>
  </si>
  <si>
    <t>a)</t>
  </si>
  <si>
    <t>A variável é uma variável aleatória contínua, representando o número de testes rápidos realizados na Região A, numa amostra de 200 indivíduos.</t>
  </si>
  <si>
    <t>A variável é uma variável aleatória contínua, representando o número de testes rápidos realizados na Região B, numa amostra de 200 indivíduos.</t>
  </si>
  <si>
    <t>b)</t>
  </si>
  <si>
    <t>Tabela de Frequências</t>
  </si>
  <si>
    <t>Nº de elementos do agregado familair</t>
  </si>
  <si>
    <t>Frequência absoluta ni</t>
  </si>
  <si>
    <t>Frequência relativa fi</t>
  </si>
  <si>
    <t>Frequência acumulada absoluta ni</t>
  </si>
  <si>
    <t>Frequência acumulada relativa fi</t>
  </si>
  <si>
    <t>Total:</t>
  </si>
  <si>
    <t>c)</t>
  </si>
  <si>
    <t>d)</t>
  </si>
  <si>
    <t>Média:</t>
  </si>
  <si>
    <t>Mediana:</t>
  </si>
  <si>
    <t>Moda:</t>
  </si>
  <si>
    <t>e)</t>
  </si>
  <si>
    <t>Desvio padrão ( s ) :</t>
  </si>
  <si>
    <t>x - s =</t>
  </si>
  <si>
    <t>x + s =</t>
  </si>
  <si>
    <t>] 1,1253 ; 4,5047 [ =</t>
  </si>
  <si>
    <t>f)</t>
  </si>
  <si>
    <t>1ºQuartil:</t>
  </si>
  <si>
    <t>g)</t>
  </si>
  <si>
    <t>Variância:</t>
  </si>
  <si>
    <t>Desvio padrão :</t>
  </si>
  <si>
    <t>h)</t>
  </si>
  <si>
    <t>Simetria</t>
  </si>
  <si>
    <t>Comparação de média, moda, mediana</t>
  </si>
  <si>
    <t>R:</t>
  </si>
  <si>
    <t>Simetria apróximada</t>
  </si>
  <si>
    <t>i)</t>
  </si>
  <si>
    <t xml:space="preserve">Analisando os dados podemos confirmar que a média de testes realizados na região A é maior do que na Região B, mas a moda e a mediana são maiores na Região B. A variância e o desvio padrão são maiores na Região A </t>
  </si>
  <si>
    <t>Mínimo:</t>
  </si>
  <si>
    <t>Nº de classes:</t>
  </si>
  <si>
    <t>Máximo:</t>
  </si>
  <si>
    <t>Amplitude de classe:</t>
  </si>
  <si>
    <t>Amplitude da mostra:</t>
  </si>
  <si>
    <t>Classes</t>
  </si>
  <si>
    <t>Ponto médio</t>
  </si>
  <si>
    <t>Freq.Absoluta ni</t>
  </si>
  <si>
    <t>Freq.Relativa fi</t>
  </si>
  <si>
    <t>Freq.Acumulada absoluta Ni</t>
  </si>
  <si>
    <t>Freq.Acumulada relativa Fi</t>
  </si>
  <si>
    <t>Coluna auxiliar para calcular a variância</t>
  </si>
  <si>
    <t>Coluna auxiliar para calcular a assimetria</t>
  </si>
  <si>
    <t>Coluna auxiliar para calcular a curtose</t>
  </si>
  <si>
    <t>Amplitude da classe hi</t>
  </si>
  <si>
    <t>ni/hi</t>
  </si>
  <si>
    <t>Extremos dos intervalos</t>
  </si>
  <si>
    <t>ext.inf</t>
  </si>
  <si>
    <t>sup</t>
  </si>
  <si>
    <t>Lim inf:</t>
  </si>
  <si>
    <t>p:</t>
  </si>
  <si>
    <t>Fr,ant:</t>
  </si>
  <si>
    <t>fr:</t>
  </si>
  <si>
    <t>h:</t>
  </si>
  <si>
    <t>Linha de referência:</t>
  </si>
  <si>
    <t>Percentil ordem 20:</t>
  </si>
  <si>
    <t>Percentil ordem 45:</t>
  </si>
  <si>
    <t>Desvio padrão:</t>
  </si>
  <si>
    <t>Coeficiente de variação da amostra:</t>
  </si>
  <si>
    <t>Assimetria:</t>
  </si>
  <si>
    <t>Curtose:</t>
  </si>
  <si>
    <t>Grau de confiança:</t>
  </si>
  <si>
    <t>Coeficiente de confiança Zc:</t>
  </si>
  <si>
    <t>Xi:</t>
  </si>
  <si>
    <t>v.a que representa o números de testes rápidos i  realizados na Região A</t>
  </si>
  <si>
    <t>v.a que representa o números de testes rápidos i  realizados na Região B</t>
  </si>
  <si>
    <t>Xi ~ N(μ,σ^2)</t>
  </si>
  <si>
    <t>x =</t>
  </si>
  <si>
    <t>n=</t>
  </si>
  <si>
    <t>X -</t>
  </si>
  <si>
    <t>v.a que representa o números médio de testes rápidos realizados na Região A quando considerada uma amostra aleatória de 200 registros</t>
  </si>
  <si>
    <t>X =</t>
  </si>
  <si>
    <t>s=</t>
  </si>
  <si>
    <t>IC=</t>
  </si>
  <si>
    <t>IC95%(μ)=</t>
  </si>
  <si>
    <t>=</t>
  </si>
  <si>
    <t>Podemos afimar, com 95% de confiança que a quantidade média de testes rápidos efetuados por indivíduo na Região A situa-se entre 2,5808 e 3,0492 o que nos leva a concluir que o número médio é 3.</t>
  </si>
  <si>
    <t>Podemos afimar, com 95% de confiança que a quantidade média de testes rápidos efetuados por indivíduo na Região B situa-se entre 2,5988 e 2,9912 o que nos leva a concluir que o número médio é x.</t>
  </si>
  <si>
    <t>Pessoas que efetuaram mais de dois testes rápidos</t>
  </si>
  <si>
    <t>Região A:</t>
  </si>
  <si>
    <t>Região B:</t>
  </si>
  <si>
    <t xml:space="preserve">1-a = 0,97 </t>
  </si>
  <si>
    <t>&lt;=&gt; a = 0,03</t>
  </si>
  <si>
    <t>=&gt; Zc = Z 0,985</t>
  </si>
  <si>
    <t xml:space="preserve">                  =</t>
  </si>
  <si>
    <t>Xa-</t>
  </si>
  <si>
    <t>v.a que representa o número de indivíduos da região A, que efetuam mais de 2 testes rápidos</t>
  </si>
  <si>
    <t>Xb-</t>
  </si>
  <si>
    <t>v.a que representa o número de indivíduos da região B, que efetuam mais de 2 testes rápidos</t>
  </si>
  <si>
    <t>Amostras:</t>
  </si>
  <si>
    <t>nA = 200</t>
  </si>
  <si>
    <t>nB = 200</t>
  </si>
  <si>
    <t>pA = 93/200 =</t>
  </si>
  <si>
    <t>pB = 111/200 =</t>
  </si>
  <si>
    <t>Pa -</t>
  </si>
  <si>
    <t>proporção de indivíduos da Região A que efetuaram mais de 2 testes rápidos quando considerada uma amostra aleatória de 200</t>
  </si>
  <si>
    <t>Pb -</t>
  </si>
  <si>
    <t>proporção de indivíduos da Região B que efetuaram mais de 2 testes rápidos quando considerada uma amostra aleatória de 200</t>
  </si>
  <si>
    <t>IC97%(PA-PB)=</t>
  </si>
  <si>
    <t xml:space="preserve">              =</t>
  </si>
  <si>
    <t>Como o IC contém valores positivos e negativos, podemos afirmar, com 97% de confiança, que  não há diferença significativa entre as proporções de indivíduos da duas regiões que realizaram mais de dois testes rápidos.</t>
  </si>
  <si>
    <t>Xi -</t>
  </si>
  <si>
    <t>v.a que representa o tempo médio de espera pelo resultado de um teste rápido na Região A, em minutos</t>
  </si>
  <si>
    <t>Amostra:</t>
  </si>
  <si>
    <t xml:space="preserve">n = </t>
  </si>
  <si>
    <t>v.a que representa o tempo médio de espera pelo resultado de um teste rápido na Região A, em minutos quando considerada uma amostra aleatória de 200 indivíduos</t>
  </si>
  <si>
    <t>H0:</t>
  </si>
  <si>
    <t>v.s.</t>
  </si>
  <si>
    <t>H1:</t>
  </si>
  <si>
    <t>KaZgeh_mDEOcYyZmU7K4mSYR0bwOgK5Cp9J0ta1cKqlUQ1NWSEhPRzNWMFk2STBMVjBTRFRDTDZMQSQlQCN0PWcu</t>
  </si>
  <si>
    <t>Form1</t>
  </si>
  <si>
    <t>{47b33351-e66c-4918-bfc8-d3bf3e8c3133}</t>
  </si>
  <si>
    <t>μ=22,2</t>
  </si>
  <si>
    <t>μ&gt;22,2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</si>
</sst>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quotePrefix="1" applyFont="1"/>
    <xf numFmtId="0" fontId="2" fillId="0" borderId="0" xfId="0" applyFont="1"/>
    <xf numFmtId="9" fontId="0" fillId="0" borderId="0" xfId="0" applyNumberFormat="1"/>
    <xf numFmtId="0" fontId="0" fillId="0" borderId="0" xfId="0" quotePrefix="1"/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0" xfId="0" applyFont="1" applyFill="1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2E-2"/>
          <c:y val="0.19486111111111112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'Exe1'!$C$7</c:f>
              <c:strCache>
                <c:ptCount val="1"/>
                <c:pt idx="0">
                  <c:v>Frequência absoluta ni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'Exe1'!$C$8:$C$14</c:f>
              <c:numCache>
                <c:formatCode>General</c:formatCode>
                <c:ptCount val="7"/>
                <c:pt idx="0">
                  <c:v>56</c:v>
                </c:pt>
                <c:pt idx="1">
                  <c:v>51</c:v>
                </c:pt>
                <c:pt idx="2">
                  <c:v>29</c:v>
                </c:pt>
                <c:pt idx="3">
                  <c:v>22</c:v>
                </c:pt>
                <c:pt idx="4">
                  <c:v>27</c:v>
                </c:pt>
                <c:pt idx="5">
                  <c:v>10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B3-4219-A82F-EB13F614E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0065904"/>
        <c:axId val="920058832"/>
      </c:barChart>
      <c:catAx>
        <c:axId val="920065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20058832"/>
        <c:crosses val="autoZero"/>
        <c:auto val="1"/>
        <c:lblAlgn val="ctr"/>
        <c:lblOffset val="100"/>
        <c:noMultiLvlLbl val="0"/>
      </c:catAx>
      <c:valAx>
        <c:axId val="92005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2006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'Exe1'!$D$7</c:f>
              <c:strCache>
                <c:ptCount val="1"/>
                <c:pt idx="0">
                  <c:v>Frequência relativa fi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'Exe1'!$D$8:$D$14</c:f>
              <c:numCache>
                <c:formatCode>General</c:formatCode>
                <c:ptCount val="7"/>
                <c:pt idx="0">
                  <c:v>0.28000000000000003</c:v>
                </c:pt>
                <c:pt idx="1">
                  <c:v>0.255</c:v>
                </c:pt>
                <c:pt idx="2">
                  <c:v>0.14499999999999999</c:v>
                </c:pt>
                <c:pt idx="3">
                  <c:v>0.11</c:v>
                </c:pt>
                <c:pt idx="4">
                  <c:v>0.13500000000000001</c:v>
                </c:pt>
                <c:pt idx="5">
                  <c:v>0.05</c:v>
                </c:pt>
                <c:pt idx="6">
                  <c:v>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6E-4D68-8F26-1C99CC194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6181936"/>
        <c:axId val="926177776"/>
      </c:barChart>
      <c:catAx>
        <c:axId val="926181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26177776"/>
        <c:crosses val="autoZero"/>
        <c:auto val="1"/>
        <c:lblAlgn val="ctr"/>
        <c:lblOffset val="100"/>
        <c:noMultiLvlLbl val="0"/>
      </c:catAx>
      <c:valAx>
        <c:axId val="92617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26181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2E-2"/>
          <c:y val="0.19486111111111112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'Exe1'!$P$7</c:f>
              <c:strCache>
                <c:ptCount val="1"/>
                <c:pt idx="0">
                  <c:v>Frequência absoluta ni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'Exe1'!$P$8:$P$14</c:f>
              <c:numCache>
                <c:formatCode>General</c:formatCode>
                <c:ptCount val="7"/>
                <c:pt idx="0">
                  <c:v>41</c:v>
                </c:pt>
                <c:pt idx="1">
                  <c:v>48</c:v>
                </c:pt>
                <c:pt idx="2">
                  <c:v>60</c:v>
                </c:pt>
                <c:pt idx="3">
                  <c:v>26</c:v>
                </c:pt>
                <c:pt idx="4">
                  <c:v>14</c:v>
                </c:pt>
                <c:pt idx="5">
                  <c:v>9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A5BC-460B-A288-0EE8A83D8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0065904"/>
        <c:axId val="920058832"/>
      </c:barChart>
      <c:catAx>
        <c:axId val="920065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20058832"/>
        <c:crosses val="autoZero"/>
        <c:auto val="1"/>
        <c:lblAlgn val="ctr"/>
        <c:lblOffset val="100"/>
        <c:noMultiLvlLbl val="0"/>
      </c:catAx>
      <c:valAx>
        <c:axId val="92005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2006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'Exe1'!$Q$7</c:f>
              <c:strCache>
                <c:ptCount val="1"/>
                <c:pt idx="0">
                  <c:v>Frequência relativa fi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'Exe1'!$Q$8:$Q$14</c:f>
              <c:numCache>
                <c:formatCode>General</c:formatCode>
                <c:ptCount val="7"/>
                <c:pt idx="0">
                  <c:v>0.20499999999999999</c:v>
                </c:pt>
                <c:pt idx="1">
                  <c:v>0.24</c:v>
                </c:pt>
                <c:pt idx="2">
                  <c:v>0.3</c:v>
                </c:pt>
                <c:pt idx="3">
                  <c:v>0.13</c:v>
                </c:pt>
                <c:pt idx="4">
                  <c:v>7.0000000000000007E-2</c:v>
                </c:pt>
                <c:pt idx="5">
                  <c:v>4.4999999999999998E-2</c:v>
                </c:pt>
                <c:pt idx="6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C3-4D82-AF30-40AFCC406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6181936"/>
        <c:axId val="926177776"/>
      </c:barChart>
      <c:catAx>
        <c:axId val="926181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26177776"/>
        <c:crosses val="autoZero"/>
        <c:auto val="1"/>
        <c:lblAlgn val="ctr"/>
        <c:lblOffset val="100"/>
        <c:noMultiLvlLbl val="0"/>
      </c:catAx>
      <c:valAx>
        <c:axId val="92617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26181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Tempo máximo de espera (minutos)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Série8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'Exe2'!$C$26:$C$33</c:f>
              <c:numCache>
                <c:formatCode>General</c:formatCode>
                <c:ptCount val="8"/>
                <c:pt idx="0">
                  <c:v>6.1966000000000001</c:v>
                </c:pt>
                <c:pt idx="1">
                  <c:v>8.0555000000000003</c:v>
                </c:pt>
                <c:pt idx="2">
                  <c:v>29.743500000000001</c:v>
                </c:pt>
                <c:pt idx="3">
                  <c:v>27.884499999999999</c:v>
                </c:pt>
                <c:pt idx="4">
                  <c:v>24.786200000000001</c:v>
                </c:pt>
                <c:pt idx="5">
                  <c:v>17.97</c:v>
                </c:pt>
                <c:pt idx="6">
                  <c:v>6.1966000000000001</c:v>
                </c:pt>
                <c:pt idx="7">
                  <c:v>3.0983000000000001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14-4238-AC63-6778FDB2CA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2428888"/>
        <c:axId val="1286806760"/>
      </c:barChart>
      <c:catAx>
        <c:axId val="1732428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86806760"/>
        <c:crosses val="autoZero"/>
        <c:auto val="1"/>
        <c:lblAlgn val="ctr"/>
        <c:lblOffset val="100"/>
        <c:noMultiLvlLbl val="0"/>
      </c:catAx>
      <c:valAx>
        <c:axId val="1286806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32428888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Tempo máximo de espera (minutos)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'Exe2'!$P$26:$P$33</c:f>
              <c:numCache>
                <c:formatCode>General</c:formatCode>
                <c:ptCount val="8"/>
                <c:pt idx="0">
                  <c:v>17.795000000000002</c:v>
                </c:pt>
                <c:pt idx="1">
                  <c:v>21.0305</c:v>
                </c:pt>
                <c:pt idx="2">
                  <c:v>18.603899999999999</c:v>
                </c:pt>
                <c:pt idx="3">
                  <c:v>22.648199999999999</c:v>
                </c:pt>
                <c:pt idx="4">
                  <c:v>18.603899999999999</c:v>
                </c:pt>
                <c:pt idx="5">
                  <c:v>19.412800000000001</c:v>
                </c:pt>
                <c:pt idx="6">
                  <c:v>16.9862</c:v>
                </c:pt>
                <c:pt idx="7">
                  <c:v>26.692599999999999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CF-4D79-92A4-1CC6901F6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2428888"/>
        <c:axId val="1286806760"/>
      </c:barChart>
      <c:catAx>
        <c:axId val="1732428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86806760"/>
        <c:crosses val="autoZero"/>
        <c:auto val="1"/>
        <c:lblAlgn val="ctr"/>
        <c:lblOffset val="100"/>
        <c:noMultiLvlLbl val="0"/>
      </c:catAx>
      <c:valAx>
        <c:axId val="1286806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32428888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3.xml"/><Relationship Id="rId3" Type="http://schemas.openxmlformats.org/officeDocument/2006/relationships/customXml" Target="../ink/ink1.xml"/><Relationship Id="rId7" Type="http://schemas.openxmlformats.org/officeDocument/2006/relationships/chart" Target="../charts/chart4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3.xml"/><Relationship Id="rId5" Type="http://schemas.openxmlformats.org/officeDocument/2006/relationships/customXml" Target="../ink/ink2.xml"/><Relationship Id="rId4" Type="http://schemas.openxmlformats.org/officeDocument/2006/relationships/image" Target="../media/image1.png"/><Relationship Id="rId9" Type="http://schemas.openxmlformats.org/officeDocument/2006/relationships/customXml" Target="../ink/ink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customXml" Target="../ink/ink10.xml"/><Relationship Id="rId7" Type="http://schemas.openxmlformats.org/officeDocument/2006/relationships/image" Target="../media/image2.png"/><Relationship Id="rId12" Type="http://schemas.openxmlformats.org/officeDocument/2006/relationships/customXml" Target="../ink/ink9.xml"/><Relationship Id="rId16" Type="http://schemas.openxmlformats.org/officeDocument/2006/relationships/image" Target="../media/image6.png"/><Relationship Id="rId1" Type="http://schemas.openxmlformats.org/officeDocument/2006/relationships/customXml" Target="../ink/ink5.xml"/><Relationship Id="rId6" Type="http://schemas.openxmlformats.org/officeDocument/2006/relationships/customXml" Target="../ink/ink7.xml"/><Relationship Id="rId11" Type="http://schemas.openxmlformats.org/officeDocument/2006/relationships/image" Target="../media/image5.png"/><Relationship Id="rId5" Type="http://schemas.openxmlformats.org/officeDocument/2006/relationships/customXml" Target="../ink/ink6.xml"/><Relationship Id="rId15" Type="http://schemas.openxmlformats.org/officeDocument/2006/relationships/customXml" Target="../ink/ink12.xml"/><Relationship Id="rId10" Type="http://schemas.openxmlformats.org/officeDocument/2006/relationships/image" Target="../media/image4.png"/><Relationship Id="rId4" Type="http://schemas.openxmlformats.org/officeDocument/2006/relationships/image" Target="../media/image1.png"/><Relationship Id="rId9" Type="http://schemas.openxmlformats.org/officeDocument/2006/relationships/customXml" Target="../ink/ink8.xml"/><Relationship Id="rId14" Type="http://schemas.openxmlformats.org/officeDocument/2006/relationships/customXml" Target="../ink/ink1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ustomXml" Target="../ink/ink13.xml"/><Relationship Id="rId6" Type="http://schemas.openxmlformats.org/officeDocument/2006/relationships/image" Target="../media/image12.png"/><Relationship Id="rId5" Type="http://schemas.openxmlformats.org/officeDocument/2006/relationships/customXml" Target="../ink/ink14.xm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</xdr:colOff>
      <xdr:row>16</xdr:row>
      <xdr:rowOff>190500</xdr:rowOff>
    </xdr:from>
    <xdr:to>
      <xdr:col>5</xdr:col>
      <xdr:colOff>0</xdr:colOff>
      <xdr:row>29</xdr:row>
      <xdr:rowOff>9525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8FCAB45-32BD-ACAB-3AD8-69AD6DA02D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833436</xdr:colOff>
      <xdr:row>16</xdr:row>
      <xdr:rowOff>180975</xdr:rowOff>
    </xdr:from>
    <xdr:to>
      <xdr:col>11</xdr:col>
      <xdr:colOff>457199</xdr:colOff>
      <xdr:row>29</xdr:row>
      <xdr:rowOff>38100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BAD02A5-BA6F-E7B2-24C7-CA9CFF0B09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9525</xdr:colOff>
      <xdr:row>38</xdr:row>
      <xdr:rowOff>38100</xdr:rowOff>
    </xdr:from>
    <xdr:to>
      <xdr:col>1</xdr:col>
      <xdr:colOff>104775</xdr:colOff>
      <xdr:row>38</xdr:row>
      <xdr:rowOff>85725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" name="Tinta 1">
              <a:extLst>
                <a:ext uri="{FF2B5EF4-FFF2-40B4-BE49-F238E27FC236}">
                  <a16:creationId xmlns:a16="http://schemas.microsoft.com/office/drawing/2014/main" id="{B4C64592-7305-4AF8-8AF7-9EEF0487C169}"/>
                </a:ext>
                <a:ext uri="{147F2762-F138-4A5C-976F-8EAC2B608ADB}">
                  <a16:predDERef xmlns:a16="http://schemas.microsoft.com/office/drawing/2014/main" pred="{CBAD02A5-BA6F-E7B2-24C7-CA9CFF0B09E8}"/>
                </a:ext>
              </a:extLst>
            </xdr14:cNvPr>
            <xdr14:cNvContentPartPr/>
          </xdr14:nvContentPartPr>
          <xdr14:nvPr macro=""/>
          <xdr14:xfrm>
            <a:off x="847725" y="8039100"/>
            <a:ext cx="95250" cy="47625"/>
          </xdr14:xfrm>
        </xdr:contentPart>
      </mc:Choice>
      <mc:Fallback xmlns="">
        <xdr:pic>
          <xdr:nvPicPr>
            <xdr:cNvPr id="2" name="">
              <a:extLst>
                <a:ext uri="{FF2B5EF4-FFF2-40B4-BE49-F238E27FC236}">
                  <a16:creationId xmlns:a16="http://schemas.microsoft.com/office/drawing/2014/main" id="{B4C64592-7305-4AF8-8AF7-9EEF0487C169}"/>
                </a:ext>
                <a:ext uri="{147F2762-F138-4A5C-976F-8EAC2B608ADB}">
                  <a16:predDERef xmlns:a16="http://schemas.microsoft.com/office/drawing/2014/main" pred="{CBAD02A5-BA6F-E7B2-24C7-CA9CFF0B09E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40941" y="5705475"/>
              <a:ext cx="108956" cy="47625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9525</xdr:colOff>
      <xdr:row>39</xdr:row>
      <xdr:rowOff>38100</xdr:rowOff>
    </xdr:from>
    <xdr:to>
      <xdr:col>1</xdr:col>
      <xdr:colOff>104775</xdr:colOff>
      <xdr:row>39</xdr:row>
      <xdr:rowOff>85725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Tinta 4">
              <a:extLst>
                <a:ext uri="{FF2B5EF4-FFF2-40B4-BE49-F238E27FC236}">
                  <a16:creationId xmlns:a16="http://schemas.microsoft.com/office/drawing/2014/main" id="{15B81062-9418-4053-B326-29F9C6847ED4}"/>
                </a:ext>
                <a:ext uri="{147F2762-F138-4A5C-976F-8EAC2B608ADB}">
                  <a16:predDERef xmlns:a16="http://schemas.microsoft.com/office/drawing/2014/main" pred="{B4C64592-7305-4AF8-8AF7-9EEF0487C169}"/>
                </a:ext>
              </a:extLst>
            </xdr14:cNvPr>
            <xdr14:cNvContentPartPr/>
          </xdr14:nvContentPartPr>
          <xdr14:nvPr macro=""/>
          <xdr14:xfrm>
            <a:off x="847725" y="8039100"/>
            <a:ext cx="95250" cy="47625"/>
          </xdr14:xfrm>
        </xdr:contentPart>
      </mc:Choice>
      <mc:Fallback xmlns="">
        <xdr:pic>
          <xdr:nvPicPr>
            <xdr:cNvPr id="5" name="">
              <a:extLst>
                <a:ext uri="{FF2B5EF4-FFF2-40B4-BE49-F238E27FC236}">
                  <a16:creationId xmlns:a16="http://schemas.microsoft.com/office/drawing/2014/main" id="{15B81062-9418-4053-B326-29F9C6847ED4}"/>
                </a:ext>
                <a:ext uri="{147F2762-F138-4A5C-976F-8EAC2B608ADB}">
                  <a16:predDERef xmlns:a16="http://schemas.microsoft.com/office/drawing/2014/main" pred="{B4C64592-7305-4AF8-8AF7-9EEF0487C16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40941" y="5705475"/>
              <a:ext cx="108956" cy="4762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23812</xdr:colOff>
      <xdr:row>16</xdr:row>
      <xdr:rowOff>190500</xdr:rowOff>
    </xdr:from>
    <xdr:to>
      <xdr:col>18</xdr:col>
      <xdr:colOff>0</xdr:colOff>
      <xdr:row>29</xdr:row>
      <xdr:rowOff>9525</xdr:rowOff>
    </xdr:to>
    <xdr:graphicFrame macro="">
      <xdr:nvGraphicFramePr>
        <xdr:cNvPr id="6" name="Gráfico 2">
          <a:extLst>
            <a:ext uri="{FF2B5EF4-FFF2-40B4-BE49-F238E27FC236}">
              <a16:creationId xmlns:a16="http://schemas.microsoft.com/office/drawing/2014/main" id="{798E37F9-9276-468F-9E83-DBF24C1A8986}"/>
            </a:ext>
            <a:ext uri="{147F2762-F138-4A5C-976F-8EAC2B608ADB}">
              <a16:predDERef xmlns:a16="http://schemas.microsoft.com/office/drawing/2014/main" pred="{15B81062-9418-4053-B326-29F9C6847E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833436</xdr:colOff>
      <xdr:row>16</xdr:row>
      <xdr:rowOff>180975</xdr:rowOff>
    </xdr:from>
    <xdr:to>
      <xdr:col>24</xdr:col>
      <xdr:colOff>457199</xdr:colOff>
      <xdr:row>29</xdr:row>
      <xdr:rowOff>38100</xdr:rowOff>
    </xdr:to>
    <xdr:graphicFrame macro="">
      <xdr:nvGraphicFramePr>
        <xdr:cNvPr id="7" name="Gráfico 3">
          <a:extLst>
            <a:ext uri="{FF2B5EF4-FFF2-40B4-BE49-F238E27FC236}">
              <a16:creationId xmlns:a16="http://schemas.microsoft.com/office/drawing/2014/main" id="{BEDC5AF0-1530-473A-8A98-98B74BB29873}"/>
            </a:ext>
            <a:ext uri="{147F2762-F138-4A5C-976F-8EAC2B608ADB}">
              <a16:predDERef xmlns:a16="http://schemas.microsoft.com/office/drawing/2014/main" pred="{798E37F9-9276-468F-9E83-DBF24C1A89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14</xdr:col>
      <xdr:colOff>9525</xdr:colOff>
      <xdr:row>38</xdr:row>
      <xdr:rowOff>38100</xdr:rowOff>
    </xdr:from>
    <xdr:to>
      <xdr:col>14</xdr:col>
      <xdr:colOff>104775</xdr:colOff>
      <xdr:row>38</xdr:row>
      <xdr:rowOff>85725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8" name="Tinta 7">
              <a:extLst>
                <a:ext uri="{FF2B5EF4-FFF2-40B4-BE49-F238E27FC236}">
                  <a16:creationId xmlns:a16="http://schemas.microsoft.com/office/drawing/2014/main" id="{1F70861C-A4B2-4C24-B095-5E015E73F5CD}"/>
                </a:ext>
                <a:ext uri="{147F2762-F138-4A5C-976F-8EAC2B608ADB}">
                  <a16:predDERef xmlns:a16="http://schemas.microsoft.com/office/drawing/2014/main" pred="{BEDC5AF0-1530-473A-8A98-98B74BB29873}"/>
                </a:ext>
              </a:extLst>
            </xdr14:cNvPr>
            <xdr14:cNvContentPartPr/>
          </xdr14:nvContentPartPr>
          <xdr14:nvPr macro=""/>
          <xdr14:xfrm>
            <a:off x="847725" y="8039100"/>
            <a:ext cx="95250" cy="47625"/>
          </xdr14:xfrm>
        </xdr:contentPart>
      </mc:Choice>
      <mc:Fallback xmlns="">
        <xdr:pic>
          <xdr:nvPicPr>
            <xdr:cNvPr id="8" name="">
              <a:extLst>
                <a:ext uri="{FF2B5EF4-FFF2-40B4-BE49-F238E27FC236}">
                  <a16:creationId xmlns:a16="http://schemas.microsoft.com/office/drawing/2014/main" id="{1F70861C-A4B2-4C24-B095-5E015E73F5CD}"/>
                </a:ext>
                <a:ext uri="{147F2762-F138-4A5C-976F-8EAC2B608ADB}">
                  <a16:predDERef xmlns:a16="http://schemas.microsoft.com/office/drawing/2014/main" pred="{BEDC5AF0-1530-473A-8A98-98B74BB2987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40941" y="5705475"/>
              <a:ext cx="108956" cy="47625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9525</xdr:colOff>
      <xdr:row>39</xdr:row>
      <xdr:rowOff>38100</xdr:rowOff>
    </xdr:from>
    <xdr:to>
      <xdr:col>14</xdr:col>
      <xdr:colOff>104775</xdr:colOff>
      <xdr:row>39</xdr:row>
      <xdr:rowOff>85725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9" name="Tinta 8">
              <a:extLst>
                <a:ext uri="{FF2B5EF4-FFF2-40B4-BE49-F238E27FC236}">
                  <a16:creationId xmlns:a16="http://schemas.microsoft.com/office/drawing/2014/main" id="{EBC499A4-E64B-4BCA-9054-FCE02FBB41E2}"/>
                </a:ext>
                <a:ext uri="{147F2762-F138-4A5C-976F-8EAC2B608ADB}">
                  <a16:predDERef xmlns:a16="http://schemas.microsoft.com/office/drawing/2014/main" pred="{1F70861C-A4B2-4C24-B095-5E015E73F5CD}"/>
                </a:ext>
              </a:extLst>
            </xdr14:cNvPr>
            <xdr14:cNvContentPartPr/>
          </xdr14:nvContentPartPr>
          <xdr14:nvPr macro=""/>
          <xdr14:xfrm>
            <a:off x="847725" y="8039100"/>
            <a:ext cx="95250" cy="47625"/>
          </xdr14:xfrm>
        </xdr:contentPart>
      </mc:Choice>
      <mc:Fallback xmlns="">
        <xdr:pic>
          <xdr:nvPicPr>
            <xdr:cNvPr id="9" name="">
              <a:extLst>
                <a:ext uri="{FF2B5EF4-FFF2-40B4-BE49-F238E27FC236}">
                  <a16:creationId xmlns:a16="http://schemas.microsoft.com/office/drawing/2014/main" id="{EBC499A4-E64B-4BCA-9054-FCE02FBB41E2}"/>
                </a:ext>
                <a:ext uri="{147F2762-F138-4A5C-976F-8EAC2B608ADB}">
                  <a16:predDERef xmlns:a16="http://schemas.microsoft.com/office/drawing/2014/main" pred="{1F70861C-A4B2-4C24-B095-5E015E73F5C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40941" y="5705475"/>
              <a:ext cx="108956" cy="47625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23</xdr:row>
      <xdr:rowOff>180975</xdr:rowOff>
    </xdr:from>
    <xdr:to>
      <xdr:col>8</xdr:col>
      <xdr:colOff>428625</xdr:colOff>
      <xdr:row>36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7C8E465-7B20-5302-390A-FD1C617C9D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9525</xdr:colOff>
      <xdr:row>23</xdr:row>
      <xdr:rowOff>180975</xdr:rowOff>
    </xdr:from>
    <xdr:to>
      <xdr:col>21</xdr:col>
      <xdr:colOff>428625</xdr:colOff>
      <xdr:row>36</xdr:row>
      <xdr:rowOff>123825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153007B3-515B-4844-86F5-D51016267BA1}"/>
            </a:ext>
            <a:ext uri="{147F2762-F138-4A5C-976F-8EAC2B608ADB}">
              <a16:predDERef xmlns:a16="http://schemas.microsoft.com/office/drawing/2014/main" pred="{D7C8E465-7B20-5302-390A-FD1C617C9D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10</xdr:row>
      <xdr:rowOff>38100</xdr:rowOff>
    </xdr:from>
    <xdr:to>
      <xdr:col>1</xdr:col>
      <xdr:colOff>104775</xdr:colOff>
      <xdr:row>10</xdr:row>
      <xdr:rowOff>85725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Tinta 1">
              <a:extLst>
                <a:ext uri="{FF2B5EF4-FFF2-40B4-BE49-F238E27FC236}">
                  <a16:creationId xmlns:a16="http://schemas.microsoft.com/office/drawing/2014/main" id="{9B492C15-A057-44C8-9D23-87C739203933}"/>
                </a:ext>
                <a:ext uri="{147F2762-F138-4A5C-976F-8EAC2B608ADB}">
                  <a16:predDERef xmlns:a16="http://schemas.microsoft.com/office/drawing/2014/main" pred="{CBAD02A5-BA6F-E7B2-24C7-CA9CFF0B09E8}"/>
                </a:ext>
              </a:extLst>
            </xdr14:cNvPr>
            <xdr14:cNvContentPartPr/>
          </xdr14:nvContentPartPr>
          <xdr14:nvPr macro=""/>
          <xdr14:xfrm>
            <a:off x="847725" y="8039100"/>
            <a:ext cx="95250" cy="47625"/>
          </xdr14:xfrm>
        </xdr:contentPart>
      </mc:Choice>
      <mc:Fallback xmlns="">
        <xdr:pic>
          <xdr:nvPicPr>
            <xdr:cNvPr id="2" name="">
              <a:extLst>
                <a:ext uri="{FF2B5EF4-FFF2-40B4-BE49-F238E27FC236}">
                  <a16:creationId xmlns:a16="http://schemas.microsoft.com/office/drawing/2014/main" id="{B4C64592-7305-4AF8-8AF7-9EEF0487C169}"/>
                </a:ext>
                <a:ext uri="{147F2762-F138-4A5C-976F-8EAC2B608ADB}">
                  <a16:predDERef xmlns:a16="http://schemas.microsoft.com/office/drawing/2014/main" pred="{CBAD02A5-BA6F-E7B2-24C7-CA9CFF0B09E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40941" y="5705475"/>
              <a:ext cx="108956" cy="47625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9525</xdr:colOff>
      <xdr:row>13</xdr:row>
      <xdr:rowOff>38100</xdr:rowOff>
    </xdr:from>
    <xdr:to>
      <xdr:col>1</xdr:col>
      <xdr:colOff>104775</xdr:colOff>
      <xdr:row>13</xdr:row>
      <xdr:rowOff>85725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3" name="Tinta 2">
              <a:extLst>
                <a:ext uri="{FF2B5EF4-FFF2-40B4-BE49-F238E27FC236}">
                  <a16:creationId xmlns:a16="http://schemas.microsoft.com/office/drawing/2014/main" id="{77015045-06B8-4C01-A25C-302111058285}"/>
                </a:ext>
                <a:ext uri="{147F2762-F138-4A5C-976F-8EAC2B608ADB}">
                  <a16:predDERef xmlns:a16="http://schemas.microsoft.com/office/drawing/2014/main" pred="{9B492C15-A057-44C8-9D23-87C739203933}"/>
                </a:ext>
              </a:extLst>
            </xdr14:cNvPr>
            <xdr14:cNvContentPartPr/>
          </xdr14:nvContentPartPr>
          <xdr14:nvPr macro=""/>
          <xdr14:xfrm>
            <a:off x="847725" y="8039100"/>
            <a:ext cx="95250" cy="47625"/>
          </xdr14:xfrm>
        </xdr:contentPart>
      </mc:Choice>
      <mc:Fallback xmlns="">
        <xdr:pic>
          <xdr:nvPicPr>
            <xdr:cNvPr id="2" name="">
              <a:extLst>
                <a:ext uri="{FF2B5EF4-FFF2-40B4-BE49-F238E27FC236}">
                  <a16:creationId xmlns:a16="http://schemas.microsoft.com/office/drawing/2014/main" id="{B4C64592-7305-4AF8-8AF7-9EEF0487C169}"/>
                </a:ext>
                <a:ext uri="{147F2762-F138-4A5C-976F-8EAC2B608ADB}">
                  <a16:predDERef xmlns:a16="http://schemas.microsoft.com/office/drawing/2014/main" pred="{CBAD02A5-BA6F-E7B2-24C7-CA9CFF0B09E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40941" y="5705475"/>
              <a:ext cx="108956" cy="47625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9525</xdr:colOff>
      <xdr:row>15</xdr:row>
      <xdr:rowOff>38100</xdr:rowOff>
    </xdr:from>
    <xdr:to>
      <xdr:col>1</xdr:col>
      <xdr:colOff>104775</xdr:colOff>
      <xdr:row>15</xdr:row>
      <xdr:rowOff>85725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4" name="Tinta 3">
              <a:extLst>
                <a:ext uri="{FF2B5EF4-FFF2-40B4-BE49-F238E27FC236}">
                  <a16:creationId xmlns:a16="http://schemas.microsoft.com/office/drawing/2014/main" id="{463626E9-3902-4858-A80B-C518B9534BC7}"/>
                </a:ext>
                <a:ext uri="{147F2762-F138-4A5C-976F-8EAC2B608ADB}">
                  <a16:predDERef xmlns:a16="http://schemas.microsoft.com/office/drawing/2014/main" pred="{77015045-06B8-4C01-A25C-302111058285}"/>
                </a:ext>
              </a:extLst>
            </xdr14:cNvPr>
            <xdr14:cNvContentPartPr/>
          </xdr14:nvContentPartPr>
          <xdr14:nvPr macro=""/>
          <xdr14:xfrm>
            <a:off x="847725" y="8039100"/>
            <a:ext cx="95250" cy="47625"/>
          </xdr14:xfrm>
        </xdr:contentPart>
      </mc:Choice>
      <mc:Fallback xmlns="">
        <xdr:pic>
          <xdr:nvPicPr>
            <xdr:cNvPr id="2" name="">
              <a:extLst>
                <a:ext uri="{FF2B5EF4-FFF2-40B4-BE49-F238E27FC236}">
                  <a16:creationId xmlns:a16="http://schemas.microsoft.com/office/drawing/2014/main" id="{B4C64592-7305-4AF8-8AF7-9EEF0487C169}"/>
                </a:ext>
                <a:ext uri="{147F2762-F138-4A5C-976F-8EAC2B608ADB}">
                  <a16:predDERef xmlns:a16="http://schemas.microsoft.com/office/drawing/2014/main" pred="{CBAD02A5-BA6F-E7B2-24C7-CA9CFF0B09E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40941" y="5705475"/>
              <a:ext cx="108956" cy="47625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323850</xdr:colOff>
      <xdr:row>14</xdr:row>
      <xdr:rowOff>180975</xdr:rowOff>
    </xdr:from>
    <xdr:to>
      <xdr:col>3</xdr:col>
      <xdr:colOff>523875</xdr:colOff>
      <xdr:row>17</xdr:row>
      <xdr:rowOff>142875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1B3DD693-96EC-D720-5A5F-12527D6B73C3}"/>
            </a:ext>
            <a:ext uri="{147F2762-F138-4A5C-976F-8EAC2B608ADB}">
              <a16:predDERef xmlns:a16="http://schemas.microsoft.com/office/drawing/2014/main" pred="{463626E9-3902-4858-A80B-C518B9534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2050" y="2981325"/>
          <a:ext cx="2009775" cy="561975"/>
        </a:xfrm>
        <a:prstGeom prst="rect">
          <a:avLst/>
        </a:prstGeom>
      </xdr:spPr>
    </xdr:pic>
    <xdr:clientData/>
  </xdr:twoCellAnchor>
  <xdr:twoCellAnchor editAs="oneCell">
    <xdr:from>
      <xdr:col>3</xdr:col>
      <xdr:colOff>409575</xdr:colOff>
      <xdr:row>14</xdr:row>
      <xdr:rowOff>190500</xdr:rowOff>
    </xdr:from>
    <xdr:to>
      <xdr:col>6</xdr:col>
      <xdr:colOff>57150</xdr:colOff>
      <xdr:row>17</xdr:row>
      <xdr:rowOff>152400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1567ADCB-206C-8CA4-3D48-551E55DC29D0}"/>
            </a:ext>
            <a:ext uri="{147F2762-F138-4A5C-976F-8EAC2B608ADB}">
              <a16:predDERef xmlns:a16="http://schemas.microsoft.com/office/drawing/2014/main" pred="{1B3DD693-96EC-D720-5A5F-12527D6B7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57525" y="2990850"/>
          <a:ext cx="2162175" cy="561975"/>
        </a:xfrm>
        <a:prstGeom prst="rect">
          <a:avLst/>
        </a:prstGeom>
      </xdr:spPr>
    </xdr:pic>
    <xdr:clientData/>
  </xdr:twoCellAnchor>
  <xdr:twoCellAnchor>
    <xdr:from>
      <xdr:col>4</xdr:col>
      <xdr:colOff>695325</xdr:colOff>
      <xdr:row>14</xdr:row>
      <xdr:rowOff>190500</xdr:rowOff>
    </xdr:from>
    <xdr:to>
      <xdr:col>4</xdr:col>
      <xdr:colOff>790575</xdr:colOff>
      <xdr:row>15</xdr:row>
      <xdr:rowOff>38100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9" name="Tinta 8">
              <a:extLst>
                <a:ext uri="{FF2B5EF4-FFF2-40B4-BE49-F238E27FC236}">
                  <a16:creationId xmlns:a16="http://schemas.microsoft.com/office/drawing/2014/main" id="{292D19BA-D24F-472F-A57D-A189CC44E235}"/>
                </a:ext>
                <a:ext uri="{147F2762-F138-4A5C-976F-8EAC2B608ADB}">
                  <a16:predDERef xmlns:a16="http://schemas.microsoft.com/office/drawing/2014/main" pred="{1567ADCB-206C-8CA4-3D48-551E55DC29D0}"/>
                </a:ext>
              </a:extLst>
            </xdr14:cNvPr>
            <xdr14:cNvContentPartPr/>
          </xdr14:nvContentPartPr>
          <xdr14:nvPr macro=""/>
          <xdr14:xfrm>
            <a:off x="4181475" y="2990850"/>
            <a:ext cx="95250" cy="47625"/>
          </xdr14:xfrm>
        </xdr:contentPart>
      </mc:Choice>
      <mc:Fallback xmlns="">
        <xdr:pic>
          <xdr:nvPicPr>
            <xdr:cNvPr id="9" name="">
              <a:extLst>
                <a:ext uri="{FF2B5EF4-FFF2-40B4-BE49-F238E27FC236}">
                  <a16:creationId xmlns:a16="http://schemas.microsoft.com/office/drawing/2014/main" id="{292D19BA-D24F-472F-A57D-A189CC44E235}"/>
                </a:ext>
                <a:ext uri="{147F2762-F138-4A5C-976F-8EAC2B608ADB}">
                  <a16:predDERef xmlns:a16="http://schemas.microsoft.com/office/drawing/2014/main" pred="{CBAD02A5-BA6F-E7B2-24C7-CA9CFF0B09E8}"/>
                </a:ext>
              </a:extLst>
            </xdr:cNvPr>
            <xdr:cNvPicPr/>
          </xdr:nvPicPr>
          <xdr:blipFill>
            <a:blip xmlns:r="http://schemas.openxmlformats.org/officeDocument/2006/relationships">
              <a:extLst>
                <a:ext uri="{859C6359-EEC7-425E-80AA-8B6E71F07EA2}">
                  <ac:imgData xmlns:ac="http://schemas.microsoft.com/office/drawing/2013/main/command" contentType="image/png" extension="">iVBORw0KGgoAAAANSUhEUgAAACAAAAAGCAMAAACVUWztAAAAAXNSR0IArs4c6QAAAARnQU1BAACx
jwv8YQUAAAAGUExURQAAAAAAAKVnuc8AAAACdFJOU/8A5bcwSgAAAAlwSFlzAAAOwwAADsMBx2+o
ZAAAABpJREFUGFdjYGTACwhIE6GAcsDIwIjXFkZGAAMaAAliNC0/AAAAAElFTkSuQmCC</ac:imgData>
                </a:ext>
                <a:ext uri="{25254902-B7B3-43ED-9DED-04A9389C662E}">
                  <ac:picSrcUrl xmlns:ac="http://schemas.microsoft.com/office/drawing/2013/main/command" tgt=""/>
                </a:ext>
              </a:extLst>
            </a:blip>
            <a:stretch>
              <a:fillRect/>
            </a:stretch>
          </xdr:blipFill>
          <xdr:spPr>
            <a:xfrm>
              <a:off x="-6922" y="-2381250"/>
              <a:ext cx="108956" cy="47625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428625</xdr:colOff>
      <xdr:row>21</xdr:row>
      <xdr:rowOff>171450</xdr:rowOff>
    </xdr:from>
    <xdr:to>
      <xdr:col>4</xdr:col>
      <xdr:colOff>514350</xdr:colOff>
      <xdr:row>23</xdr:row>
      <xdr:rowOff>161925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91E9FDC8-C6A0-B829-55A7-0AD1844881C5}"/>
            </a:ext>
            <a:ext uri="{147F2762-F138-4A5C-976F-8EAC2B608ADB}">
              <a16:predDERef xmlns:a16="http://schemas.microsoft.com/office/drawing/2014/main" pred="{292D19BA-D24F-472F-A57D-A189CC44E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66825" y="4371975"/>
          <a:ext cx="2733675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24</xdr:row>
      <xdr:rowOff>123825</xdr:rowOff>
    </xdr:from>
    <xdr:to>
      <xdr:col>5</xdr:col>
      <xdr:colOff>695325</xdr:colOff>
      <xdr:row>26</xdr:row>
      <xdr:rowOff>114300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82DB2317-FB11-CBB8-F558-29610295A156}"/>
            </a:ext>
            <a:ext uri="{147F2762-F138-4A5C-976F-8EAC2B608ADB}">
              <a16:predDERef xmlns:a16="http://schemas.microsoft.com/office/drawing/2014/main" pred="{91E9FDC8-C6A0-B829-55A7-0AD1844881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09750" y="4924425"/>
          <a:ext cx="3209925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</xdr:colOff>
      <xdr:row>10</xdr:row>
      <xdr:rowOff>38100</xdr:rowOff>
    </xdr:from>
    <xdr:to>
      <xdr:col>14</xdr:col>
      <xdr:colOff>104775</xdr:colOff>
      <xdr:row>10</xdr:row>
      <xdr:rowOff>85725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2" name="Tinta 11">
              <a:extLst>
                <a:ext uri="{FF2B5EF4-FFF2-40B4-BE49-F238E27FC236}">
                  <a16:creationId xmlns:a16="http://schemas.microsoft.com/office/drawing/2014/main" id="{D67B6A2F-9C9F-4E9C-A760-B6FCA5D19559}"/>
                </a:ext>
                <a:ext uri="{147F2762-F138-4A5C-976F-8EAC2B608ADB}">
                  <a16:predDERef xmlns:a16="http://schemas.microsoft.com/office/drawing/2014/main" pred="{82DB2317-FB11-CBB8-F558-29610295A156}"/>
                </a:ext>
              </a:extLst>
            </xdr14:cNvPr>
            <xdr14:cNvContentPartPr/>
          </xdr14:nvContentPartPr>
          <xdr14:nvPr macro=""/>
          <xdr14:xfrm>
            <a:off x="847725" y="8039100"/>
            <a:ext cx="95250" cy="47625"/>
          </xdr14:xfrm>
        </xdr:contentPart>
      </mc:Choice>
      <mc:Fallback xmlns="">
        <xdr:pic>
          <xdr:nvPicPr>
            <xdr:cNvPr id="2" name="">
              <a:extLst>
                <a:ext uri="{FF2B5EF4-FFF2-40B4-BE49-F238E27FC236}">
                  <a16:creationId xmlns:a16="http://schemas.microsoft.com/office/drawing/2014/main" id="{B4C64592-7305-4AF8-8AF7-9EEF0487C169}"/>
                </a:ext>
                <a:ext uri="{147F2762-F138-4A5C-976F-8EAC2B608ADB}">
                  <a16:predDERef xmlns:a16="http://schemas.microsoft.com/office/drawing/2014/main" pred="{CBAD02A5-BA6F-E7B2-24C7-CA9CFF0B09E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40941" y="5705475"/>
              <a:ext cx="108956" cy="47625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9525</xdr:colOff>
      <xdr:row>13</xdr:row>
      <xdr:rowOff>38100</xdr:rowOff>
    </xdr:from>
    <xdr:to>
      <xdr:col>14</xdr:col>
      <xdr:colOff>104775</xdr:colOff>
      <xdr:row>13</xdr:row>
      <xdr:rowOff>85725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3" name="Tinta 12">
              <a:extLst>
                <a:ext uri="{FF2B5EF4-FFF2-40B4-BE49-F238E27FC236}">
                  <a16:creationId xmlns:a16="http://schemas.microsoft.com/office/drawing/2014/main" id="{49A72AA6-5B2E-42B4-9934-B02AC073BC0D}"/>
                </a:ext>
                <a:ext uri="{147F2762-F138-4A5C-976F-8EAC2B608ADB}">
                  <a16:predDERef xmlns:a16="http://schemas.microsoft.com/office/drawing/2014/main" pred="{D67B6A2F-9C9F-4E9C-A760-B6FCA5D19559}"/>
                </a:ext>
              </a:extLst>
            </xdr14:cNvPr>
            <xdr14:cNvContentPartPr/>
          </xdr14:nvContentPartPr>
          <xdr14:nvPr macro=""/>
          <xdr14:xfrm>
            <a:off x="847725" y="8039100"/>
            <a:ext cx="95250" cy="47625"/>
          </xdr14:xfrm>
        </xdr:contentPart>
      </mc:Choice>
      <mc:Fallback xmlns="">
        <xdr:pic>
          <xdr:nvPicPr>
            <xdr:cNvPr id="2" name="">
              <a:extLst>
                <a:ext uri="{FF2B5EF4-FFF2-40B4-BE49-F238E27FC236}">
                  <a16:creationId xmlns:a16="http://schemas.microsoft.com/office/drawing/2014/main" id="{B4C64592-7305-4AF8-8AF7-9EEF0487C169}"/>
                </a:ext>
                <a:ext uri="{147F2762-F138-4A5C-976F-8EAC2B608ADB}">
                  <a16:predDERef xmlns:a16="http://schemas.microsoft.com/office/drawing/2014/main" pred="{CBAD02A5-BA6F-E7B2-24C7-CA9CFF0B09E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40941" y="5705475"/>
              <a:ext cx="108956" cy="47625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9525</xdr:colOff>
      <xdr:row>15</xdr:row>
      <xdr:rowOff>38100</xdr:rowOff>
    </xdr:from>
    <xdr:to>
      <xdr:col>14</xdr:col>
      <xdr:colOff>104775</xdr:colOff>
      <xdr:row>15</xdr:row>
      <xdr:rowOff>85725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4" name="Tinta 13">
              <a:extLst>
                <a:ext uri="{FF2B5EF4-FFF2-40B4-BE49-F238E27FC236}">
                  <a16:creationId xmlns:a16="http://schemas.microsoft.com/office/drawing/2014/main" id="{00A8942E-5769-4195-84B0-7EF9E688C35D}"/>
                </a:ext>
                <a:ext uri="{147F2762-F138-4A5C-976F-8EAC2B608ADB}">
                  <a16:predDERef xmlns:a16="http://schemas.microsoft.com/office/drawing/2014/main" pred="{49A72AA6-5B2E-42B4-9934-B02AC073BC0D}"/>
                </a:ext>
              </a:extLst>
            </xdr14:cNvPr>
            <xdr14:cNvContentPartPr/>
          </xdr14:nvContentPartPr>
          <xdr14:nvPr macro=""/>
          <xdr14:xfrm>
            <a:off x="847725" y="8039100"/>
            <a:ext cx="95250" cy="47625"/>
          </xdr14:xfrm>
        </xdr:contentPart>
      </mc:Choice>
      <mc:Fallback xmlns="">
        <xdr:pic>
          <xdr:nvPicPr>
            <xdr:cNvPr id="2" name="">
              <a:extLst>
                <a:ext uri="{FF2B5EF4-FFF2-40B4-BE49-F238E27FC236}">
                  <a16:creationId xmlns:a16="http://schemas.microsoft.com/office/drawing/2014/main" id="{B4C64592-7305-4AF8-8AF7-9EEF0487C169}"/>
                </a:ext>
                <a:ext uri="{147F2762-F138-4A5C-976F-8EAC2B608ADB}">
                  <a16:predDERef xmlns:a16="http://schemas.microsoft.com/office/drawing/2014/main" pred="{CBAD02A5-BA6F-E7B2-24C7-CA9CFF0B09E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40941" y="5705475"/>
              <a:ext cx="108956" cy="47625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323850</xdr:colOff>
      <xdr:row>14</xdr:row>
      <xdr:rowOff>180975</xdr:rowOff>
    </xdr:from>
    <xdr:to>
      <xdr:col>16</xdr:col>
      <xdr:colOff>657225</xdr:colOff>
      <xdr:row>17</xdr:row>
      <xdr:rowOff>142875</xdr:rowOff>
    </xdr:to>
    <xdr:pic>
      <xdr:nvPicPr>
        <xdr:cNvPr id="15" name="Imagem 6">
          <a:extLst>
            <a:ext uri="{FF2B5EF4-FFF2-40B4-BE49-F238E27FC236}">
              <a16:creationId xmlns:a16="http://schemas.microsoft.com/office/drawing/2014/main" id="{AB711030-8BD9-453C-A306-018FF7465E7E}"/>
            </a:ext>
            <a:ext uri="{147F2762-F138-4A5C-976F-8EAC2B608ADB}">
              <a16:predDERef xmlns:a16="http://schemas.microsoft.com/office/drawing/2014/main" pred="{00A8942E-5769-4195-84B0-7EF9E688C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2050" y="2981325"/>
          <a:ext cx="2009775" cy="561975"/>
        </a:xfrm>
        <a:prstGeom prst="rect">
          <a:avLst/>
        </a:prstGeom>
      </xdr:spPr>
    </xdr:pic>
    <xdr:clientData/>
  </xdr:twoCellAnchor>
  <xdr:twoCellAnchor editAs="oneCell">
    <xdr:from>
      <xdr:col>16</xdr:col>
      <xdr:colOff>409575</xdr:colOff>
      <xdr:row>14</xdr:row>
      <xdr:rowOff>190500</xdr:rowOff>
    </xdr:from>
    <xdr:to>
      <xdr:col>19</xdr:col>
      <xdr:colOff>57150</xdr:colOff>
      <xdr:row>17</xdr:row>
      <xdr:rowOff>152400</xdr:rowOff>
    </xdr:to>
    <xdr:pic>
      <xdr:nvPicPr>
        <xdr:cNvPr id="16" name="Imagem 7">
          <a:extLst>
            <a:ext uri="{FF2B5EF4-FFF2-40B4-BE49-F238E27FC236}">
              <a16:creationId xmlns:a16="http://schemas.microsoft.com/office/drawing/2014/main" id="{ABEDB128-F815-402C-86A7-D3C533A3E91F}"/>
            </a:ext>
            <a:ext uri="{147F2762-F138-4A5C-976F-8EAC2B608ADB}">
              <a16:predDERef xmlns:a16="http://schemas.microsoft.com/office/drawing/2014/main" pred="{AB711030-8BD9-453C-A306-018FF7465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57525" y="2990850"/>
          <a:ext cx="2162175" cy="561975"/>
        </a:xfrm>
        <a:prstGeom prst="rect">
          <a:avLst/>
        </a:prstGeom>
      </xdr:spPr>
    </xdr:pic>
    <xdr:clientData/>
  </xdr:twoCellAnchor>
  <xdr:twoCellAnchor>
    <xdr:from>
      <xdr:col>17</xdr:col>
      <xdr:colOff>695325</xdr:colOff>
      <xdr:row>14</xdr:row>
      <xdr:rowOff>190500</xdr:rowOff>
    </xdr:from>
    <xdr:to>
      <xdr:col>17</xdr:col>
      <xdr:colOff>790575</xdr:colOff>
      <xdr:row>15</xdr:row>
      <xdr:rowOff>38100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7" name="Tinta 16">
              <a:extLst>
                <a:ext uri="{FF2B5EF4-FFF2-40B4-BE49-F238E27FC236}">
                  <a16:creationId xmlns:a16="http://schemas.microsoft.com/office/drawing/2014/main" id="{C27D7593-AFD3-4C42-8D8B-5EB9F6144E0C}"/>
                </a:ext>
                <a:ext uri="{147F2762-F138-4A5C-976F-8EAC2B608ADB}">
                  <a16:predDERef xmlns:a16="http://schemas.microsoft.com/office/drawing/2014/main" pred="{ABEDB128-F815-402C-86A7-D3C533A3E91F}"/>
                </a:ext>
              </a:extLst>
            </xdr14:cNvPr>
            <xdr14:cNvContentPartPr/>
          </xdr14:nvContentPartPr>
          <xdr14:nvPr macro=""/>
          <xdr14:xfrm>
            <a:off x="4181475" y="2990850"/>
            <a:ext cx="95250" cy="47625"/>
          </xdr14:xfrm>
        </xdr:contentPart>
      </mc:Choice>
      <mc:Fallback xmlns="">
        <xdr:pic>
          <xdr:nvPicPr>
            <xdr:cNvPr id="9" name="">
              <a:extLst>
                <a:ext uri="{FF2B5EF4-FFF2-40B4-BE49-F238E27FC236}">
                  <a16:creationId xmlns:a16="http://schemas.microsoft.com/office/drawing/2014/main" id="{292D19BA-D24F-472F-A57D-A189CC44E235}"/>
                </a:ext>
                <a:ext uri="{147F2762-F138-4A5C-976F-8EAC2B608ADB}">
                  <a16:predDERef xmlns:a16="http://schemas.microsoft.com/office/drawing/2014/main" pred="{CBAD02A5-BA6F-E7B2-24C7-CA9CFF0B09E8}"/>
                </a:ext>
              </a:extLst>
            </xdr:cNvPr>
            <xdr:cNvPicPr/>
          </xdr:nvPicPr>
          <xdr:blipFill>
            <a:blip xmlns:r="http://schemas.openxmlformats.org/officeDocument/2006/relationships">
              <a:extLst>
                <a:ext uri="{859C6359-EEC7-425E-80AA-8B6E71F07EA2}">
                  <ac:imgData xmlns:ac="http://schemas.microsoft.com/office/drawing/2013/main/command" contentType="image/png" extension="">iVBORw0KGgoAAAANSUhEUgAAACAAAAAGCAMAAACVUWztAAAAAXNSR0IArs4c6QAAAARnQU1BAACx
jwv8YQUAAAAGUExURQAAAAAAAKVnuc8AAAACdFJOU/8A5bcwSgAAAAlwSFlzAAAOwwAADsMBx2+o
ZAAAABpJREFUGFdjYGTACwhIE6GAcsDIwIjXFkZGAAMaAAliNC0/AAAAAElFTkSuQmCC</ac:imgData>
                </a:ext>
                <a:ext uri="{25254902-B7B3-43ED-9DED-04A9389C662E}">
                  <ac:picSrcUrl xmlns:ac="http://schemas.microsoft.com/office/drawing/2013/main/command" tgt=""/>
                </a:ext>
              </a:extLst>
            </a:blip>
            <a:stretch>
              <a:fillRect/>
            </a:stretch>
          </xdr:blipFill>
          <xdr:spPr>
            <a:xfrm>
              <a:off x="-6922" y="-2381250"/>
              <a:ext cx="108956" cy="47625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428625</xdr:colOff>
      <xdr:row>21</xdr:row>
      <xdr:rowOff>171450</xdr:rowOff>
    </xdr:from>
    <xdr:to>
      <xdr:col>17</xdr:col>
      <xdr:colOff>647700</xdr:colOff>
      <xdr:row>23</xdr:row>
      <xdr:rowOff>161925</xdr:rowOff>
    </xdr:to>
    <xdr:pic>
      <xdr:nvPicPr>
        <xdr:cNvPr id="18" name="Imagem 9">
          <a:extLst>
            <a:ext uri="{FF2B5EF4-FFF2-40B4-BE49-F238E27FC236}">
              <a16:creationId xmlns:a16="http://schemas.microsoft.com/office/drawing/2014/main" id="{27B285CC-AC6C-491B-ADC5-F32E0C4C2790}"/>
            </a:ext>
            <a:ext uri="{147F2762-F138-4A5C-976F-8EAC2B608ADB}">
              <a16:predDERef xmlns:a16="http://schemas.microsoft.com/office/drawing/2014/main" pred="{C27D7593-AFD3-4C42-8D8B-5EB9F6144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66825" y="4371975"/>
          <a:ext cx="2733675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819150</xdr:colOff>
      <xdr:row>24</xdr:row>
      <xdr:rowOff>152400</xdr:rowOff>
    </xdr:from>
    <xdr:to>
      <xdr:col>18</xdr:col>
      <xdr:colOff>714375</xdr:colOff>
      <xdr:row>26</xdr:row>
      <xdr:rowOff>133350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C0A5E7F6-5969-538C-4B87-5C4D34144DB8}"/>
            </a:ext>
            <a:ext uri="{147F2762-F138-4A5C-976F-8EAC2B608ADB}">
              <a16:predDERef xmlns:a16="http://schemas.microsoft.com/office/drawing/2014/main" pred="{27B285CC-AC6C-491B-ADC5-F32E0C4C2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687300" y="4953000"/>
          <a:ext cx="3248025" cy="38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933450</xdr:colOff>
      <xdr:row>12</xdr:row>
      <xdr:rowOff>95250</xdr:rowOff>
    </xdr:from>
    <xdr:to>
      <xdr:col>2</xdr:col>
      <xdr:colOff>133350</xdr:colOff>
      <xdr:row>13</xdr:row>
      <xdr:rowOff>47625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6EB54A2-4F24-1C46-6A3D-29FF76FC1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1650" y="2495550"/>
          <a:ext cx="171450" cy="152400"/>
        </a:xfrm>
        <a:prstGeom prst="rect">
          <a:avLst/>
        </a:prstGeom>
      </xdr:spPr>
    </xdr:pic>
    <xdr:clientData/>
  </xdr:twoCellAnchor>
  <xdr:twoCellAnchor editAs="oneCell">
    <xdr:from>
      <xdr:col>4</xdr:col>
      <xdr:colOff>819150</xdr:colOff>
      <xdr:row>12</xdr:row>
      <xdr:rowOff>95250</xdr:rowOff>
    </xdr:from>
    <xdr:to>
      <xdr:col>5</xdr:col>
      <xdr:colOff>152400</xdr:colOff>
      <xdr:row>13</xdr:row>
      <xdr:rowOff>47625</xdr:rowOff>
    </xdr:to>
    <xdr:pic>
      <xdr:nvPicPr>
        <xdr:cNvPr id="5" name="Imagem 3">
          <a:extLst>
            <a:ext uri="{FF2B5EF4-FFF2-40B4-BE49-F238E27FC236}">
              <a16:creationId xmlns:a16="http://schemas.microsoft.com/office/drawing/2014/main" id="{6F99FB14-5AD7-4392-9924-3B1729AB85F5}"/>
            </a:ext>
            <a:ext uri="{147F2762-F138-4A5C-976F-8EAC2B608ADB}">
              <a16:predDERef xmlns:a16="http://schemas.microsoft.com/office/drawing/2014/main" pred="{76EB54A2-4F24-1C46-6A3D-29FF76FC1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7350" y="2495550"/>
          <a:ext cx="171450" cy="152400"/>
        </a:xfrm>
        <a:prstGeom prst="rect">
          <a:avLst/>
        </a:prstGeom>
      </xdr:spPr>
    </xdr:pic>
    <xdr:clientData/>
  </xdr:twoCellAnchor>
  <xdr:twoCellAnchor editAs="oneCell">
    <xdr:from>
      <xdr:col>0</xdr:col>
      <xdr:colOff>819150</xdr:colOff>
      <xdr:row>14</xdr:row>
      <xdr:rowOff>95250</xdr:rowOff>
    </xdr:from>
    <xdr:to>
      <xdr:col>1</xdr:col>
      <xdr:colOff>152400</xdr:colOff>
      <xdr:row>15</xdr:row>
      <xdr:rowOff>47625</xdr:rowOff>
    </xdr:to>
    <xdr:pic>
      <xdr:nvPicPr>
        <xdr:cNvPr id="6" name="Imagem 3">
          <a:extLst>
            <a:ext uri="{FF2B5EF4-FFF2-40B4-BE49-F238E27FC236}">
              <a16:creationId xmlns:a16="http://schemas.microsoft.com/office/drawing/2014/main" id="{574E7FF4-A740-4357-8CE3-07B2575E2E6D}"/>
            </a:ext>
            <a:ext uri="{147F2762-F138-4A5C-976F-8EAC2B608ADB}">
              <a16:predDERef xmlns:a16="http://schemas.microsoft.com/office/drawing/2014/main" pred="{6F99FB14-5AD7-4392-9924-3B1729AB8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7350" y="2495550"/>
          <a:ext cx="171450" cy="152400"/>
        </a:xfrm>
        <a:prstGeom prst="rect">
          <a:avLst/>
        </a:prstGeom>
      </xdr:spPr>
    </xdr:pic>
    <xdr:clientData/>
  </xdr:twoCellAnchor>
  <xdr:twoCellAnchor editAs="oneCell">
    <xdr:from>
      <xdr:col>0</xdr:col>
      <xdr:colOff>819150</xdr:colOff>
      <xdr:row>16</xdr:row>
      <xdr:rowOff>95250</xdr:rowOff>
    </xdr:from>
    <xdr:to>
      <xdr:col>1</xdr:col>
      <xdr:colOff>152400</xdr:colOff>
      <xdr:row>17</xdr:row>
      <xdr:rowOff>47625</xdr:rowOff>
    </xdr:to>
    <xdr:pic>
      <xdr:nvPicPr>
        <xdr:cNvPr id="7" name="Imagem 3">
          <a:extLst>
            <a:ext uri="{FF2B5EF4-FFF2-40B4-BE49-F238E27FC236}">
              <a16:creationId xmlns:a16="http://schemas.microsoft.com/office/drawing/2014/main" id="{78BA669F-D7AD-42CC-BBED-A47EE40B9A15}"/>
            </a:ext>
            <a:ext uri="{147F2762-F138-4A5C-976F-8EAC2B608ADB}">
              <a16:predDERef xmlns:a16="http://schemas.microsoft.com/office/drawing/2014/main" pred="{574E7FF4-A740-4357-8CE3-07B2575E2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7350" y="2495550"/>
          <a:ext cx="17145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18</xdr:row>
      <xdr:rowOff>171450</xdr:rowOff>
    </xdr:from>
    <xdr:to>
      <xdr:col>4</xdr:col>
      <xdr:colOff>19050</xdr:colOff>
      <xdr:row>21</xdr:row>
      <xdr:rowOff>142875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11B312FD-CA40-95B9-10AB-2C094875BC00}"/>
            </a:ext>
            <a:ext uri="{147F2762-F138-4A5C-976F-8EAC2B608ADB}">
              <a16:predDERef xmlns:a16="http://schemas.microsoft.com/office/drawing/2014/main" pred="{78BA669F-D7AD-42CC-BBED-A47EE40B9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6775" y="3771900"/>
          <a:ext cx="27432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22</xdr:row>
      <xdr:rowOff>28575</xdr:rowOff>
    </xdr:from>
    <xdr:to>
      <xdr:col>5</xdr:col>
      <xdr:colOff>571500</xdr:colOff>
      <xdr:row>24</xdr:row>
      <xdr:rowOff>114300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C20F2ADE-A117-BDE0-406D-DDCCD72B9ECC}"/>
            </a:ext>
            <a:ext uri="{147F2762-F138-4A5C-976F-8EAC2B608ADB}">
              <a16:predDERef xmlns:a16="http://schemas.microsoft.com/office/drawing/2014/main" pred="{11B312FD-CA40-95B9-10AB-2C094875B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0" y="4429125"/>
          <a:ext cx="3952875" cy="485775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285750</xdr:colOff>
      <xdr:row>4</xdr:row>
      <xdr:rowOff>171450</xdr:rowOff>
    </xdr:from>
    <xdr:to>
      <xdr:col>7</xdr:col>
      <xdr:colOff>485775</xdr:colOff>
      <xdr:row>6</xdr:row>
      <xdr:rowOff>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58125771-44E7-B687-2808-ACEAA02E3E1C}"/>
            </a:ext>
            <a:ext uri="{147F2762-F138-4A5C-976F-8EAC2B608ADB}">
              <a16:predDERef xmlns:a16="http://schemas.microsoft.com/office/drawing/2014/main" pred="{C20F2ADE-A117-BDE0-406D-DDCCD72B9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86425" y="971550"/>
          <a:ext cx="1038225" cy="228600"/>
        </a:xfrm>
        <a:prstGeom prst="rect">
          <a:avLst/>
        </a:prstGeom>
      </xdr:spPr>
    </xdr:pic>
    <xdr:clientData/>
  </xdr:twoCellAnchor>
  <xdr:twoCellAnchor editAs="oneCell">
    <xdr:from>
      <xdr:col>1</xdr:col>
      <xdr:colOff>962025</xdr:colOff>
      <xdr:row>25</xdr:row>
      <xdr:rowOff>19050</xdr:rowOff>
    </xdr:from>
    <xdr:to>
      <xdr:col>11</xdr:col>
      <xdr:colOff>342900</xdr:colOff>
      <xdr:row>28</xdr:row>
      <xdr:rowOff>142875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1FF3F41D-47F6-8BFB-5856-7B814D510DAD}"/>
            </a:ext>
            <a:ext uri="{147F2762-F138-4A5C-976F-8EAC2B608ADB}">
              <a16:predDERef xmlns:a16="http://schemas.microsoft.com/office/drawing/2014/main" pred="{58125771-44E7-B687-2808-ACEAA02E3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00225" y="5019675"/>
          <a:ext cx="8134350" cy="7239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7</xdr:row>
      <xdr:rowOff>38100</xdr:rowOff>
    </xdr:from>
    <xdr:to>
      <xdr:col>2</xdr:col>
      <xdr:colOff>104775</xdr:colOff>
      <xdr:row>7</xdr:row>
      <xdr:rowOff>85725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Tinta 1">
              <a:extLst>
                <a:ext uri="{FF2B5EF4-FFF2-40B4-BE49-F238E27FC236}">
                  <a16:creationId xmlns:a16="http://schemas.microsoft.com/office/drawing/2014/main" id="{E41E5794-A134-4722-AA89-BA70356464B5}"/>
                </a:ext>
                <a:ext uri="{147F2762-F138-4A5C-976F-8EAC2B608ADB}">
                  <a16:predDERef xmlns:a16="http://schemas.microsoft.com/office/drawing/2014/main" pred="{82DB2317-FB11-CBB8-F558-29610295A156}"/>
                </a:ext>
              </a:extLst>
            </xdr14:cNvPr>
            <xdr14:cNvContentPartPr/>
          </xdr14:nvContentPartPr>
          <xdr14:nvPr macro=""/>
          <xdr14:xfrm>
            <a:off x="847725" y="8039100"/>
            <a:ext cx="95250" cy="47625"/>
          </xdr14:xfrm>
        </xdr:contentPart>
      </mc:Choice>
      <mc:Fallback xmlns="">
        <xdr:pic>
          <xdr:nvPicPr>
            <xdr:cNvPr id="2" name="">
              <a:extLst>
                <a:ext uri="{FF2B5EF4-FFF2-40B4-BE49-F238E27FC236}">
                  <a16:creationId xmlns:a16="http://schemas.microsoft.com/office/drawing/2014/main" id="{B4C64592-7305-4AF8-8AF7-9EEF0487C169}"/>
                </a:ext>
                <a:ext uri="{147F2762-F138-4A5C-976F-8EAC2B608ADB}">
                  <a16:predDERef xmlns:a16="http://schemas.microsoft.com/office/drawing/2014/main" pred="{CBAD02A5-BA6F-E7B2-24C7-CA9CFF0B09E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40941" y="5705475"/>
              <a:ext cx="108956" cy="47625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9525</xdr:colOff>
      <xdr:row>9</xdr:row>
      <xdr:rowOff>38100</xdr:rowOff>
    </xdr:from>
    <xdr:to>
      <xdr:col>1</xdr:col>
      <xdr:colOff>104775</xdr:colOff>
      <xdr:row>9</xdr:row>
      <xdr:rowOff>85725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3" name="Tinta 2">
              <a:extLst>
                <a:ext uri="{FF2B5EF4-FFF2-40B4-BE49-F238E27FC236}">
                  <a16:creationId xmlns:a16="http://schemas.microsoft.com/office/drawing/2014/main" id="{9423601F-B2A7-4723-9E08-A0083A43CB40}"/>
                </a:ext>
                <a:ext uri="{147F2762-F138-4A5C-976F-8EAC2B608ADB}">
                  <a16:predDERef xmlns:a16="http://schemas.microsoft.com/office/drawing/2014/main" pred="{E41E5794-A134-4722-AA89-BA70356464B5}"/>
                </a:ext>
              </a:extLst>
            </xdr14:cNvPr>
            <xdr14:cNvContentPartPr/>
          </xdr14:nvContentPartPr>
          <xdr14:nvPr macro=""/>
          <xdr14:xfrm>
            <a:off x="847725" y="8039100"/>
            <a:ext cx="95250" cy="47625"/>
          </xdr14:xfrm>
        </xdr:contentPart>
      </mc:Choice>
      <mc:Fallback xmlns="">
        <xdr:pic>
          <xdr:nvPicPr>
            <xdr:cNvPr id="2" name="">
              <a:extLst>
                <a:ext uri="{FF2B5EF4-FFF2-40B4-BE49-F238E27FC236}">
                  <a16:creationId xmlns:a16="http://schemas.microsoft.com/office/drawing/2014/main" id="{B4C64592-7305-4AF8-8AF7-9EEF0487C169}"/>
                </a:ext>
                <a:ext uri="{147F2762-F138-4A5C-976F-8EAC2B608ADB}">
                  <a16:predDERef xmlns:a16="http://schemas.microsoft.com/office/drawing/2014/main" pred="{CBAD02A5-BA6F-E7B2-24C7-CA9CFF0B09E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40941" y="5705475"/>
              <a:ext cx="108956" cy="47625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819150</xdr:colOff>
      <xdr:row>14</xdr:row>
      <xdr:rowOff>9525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639DB62-057E-FE56-6391-A4B09967DA25}"/>
            </a:ext>
            <a:ext uri="{147F2762-F138-4A5C-976F-8EAC2B608ADB}">
              <a16:predDERef xmlns:a16="http://schemas.microsoft.com/office/drawing/2014/main" pred="{9423601F-B2A7-4723-9E08-A0083A43C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8200" y="2200275"/>
          <a:ext cx="3333750" cy="609600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20T15:41:00.988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2884 6165 16383 0 0,'9'0'0'0'0,"7"0"0"0"0,6 0 0 0 0,4 0 0 0 0,1 0 0 0 0,1 0 0 0 0,0 0 0 0 0,0 0 0 0 0,0 0 0 0 0,-1 0 0 0 0,0 0 0 0 0,0 0 0 0 0,-1 0 0 0 0,1 0 0 0 0,-1 0 0 0 0,5 0 0 0 0,1 0 0 0 0,5 0 0 0 0,0 0 0 0 0,-2 0 0 0 0,-1 0 0 0 0,-4 0 0 0 0,-1 0 0 0 0,-1 0 0 0 0,-6 0 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20T14:30:37.02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2884 6165 16383 0 0,'9'0'0'0'0,"7"0"0"0"0,6 0 0 0 0,4 0 0 0 0,1 0 0 0 0,1 0 0 0 0,0 0 0 0 0,0 0 0 0 0,0 0 0 0 0,-1 0 0 0 0,0 0 0 0 0,0 0 0 0 0,-1 0 0 0 0,1 0 0 0 0,-1 0 0 0 0,5 0 0 0 0,1 0 0 0 0,5 0 0 0 0,0 0 0 0 0,-2 0 0 0 0,-1 0 0 0 0,-4 0 0 0 0,-1 0 0 0 0,-1 0 0 0 0,-6 0 0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20T15:03:40.04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2884 6165 16383 0 0,'9'0'0'0'0,"7"0"0"0"0,6 0 0 0 0,4 0 0 0 0,1 0 0 0 0,1 0 0 0 0,0 0 0 0 0,0 0 0 0 0,0 0 0 0 0,-1 0 0 0 0,0 0 0 0 0,0 0 0 0 0,-1 0 0 0 0,1 0 0 0 0,-1 0 0 0 0,5 0 0 0 0,1 0 0 0 0,5 0 0 0 0,0 0 0 0 0,-2 0 0 0 0,-1 0 0 0 0,-4 0 0 0 0,-1 0 0 0 0,-1 0 0 0 0,-6 0 0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20T15:03:40.04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2884 6165 16383 0 0,'9'0'0'0'0,"7"0"0"0"0,6 0 0 0 0,4 0 0 0 0,1 0 0 0 0,1 0 0 0 0,0 0 0 0 0,0 0 0 0 0,0 0 0 0 0,-1 0 0 0 0,0 0 0 0 0,0 0 0 0 0,-1 0 0 0 0,1 0 0 0 0,-1 0 0 0 0,5 0 0 0 0,1 0 0 0 0,5 0 0 0 0,0 0 0 0 0,-2 0 0 0 0,-1 0 0 0 0,-4 0 0 0 0,-1 0 0 0 0,-1 0 0 0 0,-6 0 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20T21:45:03.76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2884 6165 16383 0 0,'9'0'0'0'0,"7"0"0"0"0,6 0 0 0 0,4 0 0 0 0,1 0 0 0 0,1 0 0 0 0,0 0 0 0 0,0 0 0 0 0,0 0 0 0 0,-1 0 0 0 0,0 0 0 0 0,0 0 0 0 0,-1 0 0 0 0,1 0 0 0 0,-1 0 0 0 0,5 0 0 0 0,1 0 0 0 0,5 0 0 0 0,0 0 0 0 0,-2 0 0 0 0,-1 0 0 0 0,-4 0 0 0 0,-1 0 0 0 0,-1 0 0 0 0,-6 0 0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20T21:48:11.565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2884 6165 16383 0 0,'9'0'0'0'0,"7"0"0"0"0,6 0 0 0 0,4 0 0 0 0,1 0 0 0 0,1 0 0 0 0,0 0 0 0 0,0 0 0 0 0,0 0 0 0 0,-1 0 0 0 0,0 0 0 0 0,0 0 0 0 0,-1 0 0 0 0,1 0 0 0 0,-1 0 0 0 0,5 0 0 0 0,1 0 0 0 0,5 0 0 0 0,0 0 0 0 0,-2 0 0 0 0,-1 0 0 0 0,-4 0 0 0 0,-1 0 0 0 0,-1 0 0 0 0,-6 0 0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20T21:56:37.009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2884 6165 16383 0 0,'9'0'0'0'0,"7"0"0"0"0,6 0 0 0 0,4 0 0 0 0,1 0 0 0 0,1 0 0 0 0,0 0 0 0 0,0 0 0 0 0,0 0 0 0 0,-1 0 0 0 0,0 0 0 0 0,0 0 0 0 0,-1 0 0 0 0,1 0 0 0 0,-1 0 0 0 0,5 0 0 0 0,1 0 0 0 0,5 0 0 0 0,0 0 0 0 0,-2 0 0 0 0,-1 0 0 0 0,-4 0 0 0 0,-1 0 0 0 0,-1 0 0 0 0,-6 0 0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20T21:45:03.76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2884 6165 16383 0 0,'9'0'0'0'0,"7"0"0"0"0,6 0 0 0 0,4 0 0 0 0,1 0 0 0 0,1 0 0 0 0,0 0 0 0 0,0 0 0 0 0,0 0 0 0 0,-1 0 0 0 0,0 0 0 0 0,0 0 0 0 0,-1 0 0 0 0,1 0 0 0 0,-1 0 0 0 0,5 0 0 0 0,1 0 0 0 0,5 0 0 0 0,0 0 0 0 0,-2 0 0 0 0,-1 0 0 0 0,-4 0 0 0 0,-1 0 0 0 0,-1 0 0 0 0,-6 0 0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20T22:16:04.25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2884 6165 16383 0 0,'9'0'0'0'0,"7"0"0"0"0,6 0 0 0 0,4 0 0 0 0,1 0 0 0 0,1 0 0 0 0,0 0 0 0 0,0 0 0 0 0,0 0 0 0 0,-1 0 0 0 0,0 0 0 0 0,0 0 0 0 0,-1 0 0 0 0,1 0 0 0 0,-1 0 0 0 0,5 0 0 0 0,1 0 0 0 0,5 0 0 0 0,0 0 0 0 0,-2 0 0 0 0,-1 0 0 0 0,-4 0 0 0 0,-1 0 0 0 0,-1 0 0 0 0,-6 0 0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20T22:16:04.258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2884 6165 16383 0 0,'9'0'0'0'0,"7"0"0"0"0,6 0 0 0 0,4 0 0 0 0,1 0 0 0 0,1 0 0 0 0,0 0 0 0 0,0 0 0 0 0,0 0 0 0 0,-1 0 0 0 0,0 0 0 0 0,0 0 0 0 0,-1 0 0 0 0,1 0 0 0 0,-1 0 0 0 0,5 0 0 0 0,1 0 0 0 0,5 0 0 0 0,0 0 0 0 0,-2 0 0 0 0,-1 0 0 0 0,-4 0 0 0 0,-1 0 0 0 0,-1 0 0 0 0,-6 0 0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20T22:16:04.259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2884 6165 16383 0 0,'9'0'0'0'0,"7"0"0"0"0,6 0 0 0 0,4 0 0 0 0,1 0 0 0 0,1 0 0 0 0,0 0 0 0 0,0 0 0 0 0,0 0 0 0 0,-1 0 0 0 0,0 0 0 0 0,0 0 0 0 0,-1 0 0 0 0,1 0 0 0 0,-1 0 0 0 0,5 0 0 0 0,1 0 0 0 0,5 0 0 0 0,0 0 0 0 0,-2 0 0 0 0,-1 0 0 0 0,-4 0 0 0 0,-1 0 0 0 0,-1 0 0 0 0,-6 0 0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20T22:16:04.26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2884 6165 16383 0 0,'9'0'0'0'0,"7"0"0"0"0,6 0 0 0 0,4 0 0 0 0,1 0 0 0 0,1 0 0 0 0,0 0 0 0 0,0 0 0 0 0,0 0 0 0 0,-1 0 0 0 0,0 0 0 0 0,0 0 0 0 0,-1 0 0 0 0,1 0 0 0 0,-1 0 0 0 0,5 0 0 0 0,1 0 0 0 0,5 0 0 0 0,0 0 0 0 0,-2 0 0 0 0,-1 0 0 0 0,-4 0 0 0 0,-1 0 0 0 0,-1 0 0 0 0,-6 0 0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21T11:54:06.238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2884 6165 16383 0 0,'3'0'0'0'0,"4"0"0"0"0,1 0 0 0 0,2 0 0 0 0,1 0 0 0 0,-1 0 0 0 0,1 0 0 0 0,0 0 0 0 0,0 0 0 0 0,-1 0 0 0 0,0 0 0 0 0,1 0 0 0 0,-1 0 0 0 0,0 0 0 0 0,0 0 0 0 0,2 0 0 0 0,1 0 0 0 0,1 0 0 0 0,0 0 0 0 0,0 0 0 0 0,-1 0 0 0 0,-2 0 0 0 0,0 0 0 0 0,0 0 0 0 0,-2 0 0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21T11:54:50.00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2884 6165 16383 0 0,'3'0'0'0'0,"4"0"0"0"0,1 0 0 0 0,2 0 0 0 0,1 0 0 0 0,-1 0 0 0 0,1 0 0 0 0,0 0 0 0 0,0 0 0 0 0,-1 0 0 0 0,0 0 0 0 0,1 0 0 0 0,-1 0 0 0 0,0 0 0 0 0,0 0 0 0 0,2 0 0 0 0,1 0 0 0 0,1 0 0 0 0,0 0 0 0 0,0 0 0 0 0,-1 0 0 0 0,-2 0 0 0 0,0 0 0 0 0,0 0 0 0 0,-2 0 0 0 0</inkml:trace>
</inkml: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FCB7-CD35-8A48-ACC9-D74476FD4529}">
  <dimension ref="A1:M202"/>
  <sheetViews>
    <sheetView topLeftCell="B1" workbookViewId="0">
      <selection activeCell="O209" sqref="O209"/>
    </sheetView>
  </sheetViews>
  <sheetFormatPr defaultColWidth="11" defaultRowHeight="15.75" x14ac:dyDescent="0.25"/>
  <cols>
    <col min="10" max="10" width="15.625" customWidth="1"/>
    <col min="11" max="11" width="13.875" customWidth="1"/>
  </cols>
  <sheetData>
    <row r="1" spans="1:13" ht="33.950000000000003" customHeight="1" x14ac:dyDescent="0.25">
      <c r="B1" s="15" t="s">
        <v>0</v>
      </c>
      <c r="C1" s="15"/>
      <c r="D1" s="16" t="s">
        <v>1</v>
      </c>
      <c r="E1" s="16"/>
      <c r="H1" s="17" t="s">
        <v>2</v>
      </c>
      <c r="I1" s="17"/>
      <c r="J1" s="16" t="s">
        <v>3</v>
      </c>
      <c r="K1" s="16"/>
    </row>
    <row r="2" spans="1:13" x14ac:dyDescent="0.25">
      <c r="A2" t="s">
        <v>4</v>
      </c>
      <c r="B2" t="s">
        <v>5</v>
      </c>
      <c r="C2" t="s">
        <v>6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J2" t="s">
        <v>5</v>
      </c>
      <c r="K2" t="s">
        <v>6</v>
      </c>
    </row>
    <row r="3" spans="1:13" x14ac:dyDescent="0.25">
      <c r="A3">
        <v>1</v>
      </c>
      <c r="B3">
        <v>4</v>
      </c>
      <c r="C3">
        <v>2</v>
      </c>
      <c r="D3" s="1">
        <v>23.2</v>
      </c>
      <c r="E3">
        <v>26.84</v>
      </c>
      <c r="G3">
        <v>1</v>
      </c>
      <c r="H3">
        <v>1</v>
      </c>
      <c r="I3">
        <v>1</v>
      </c>
      <c r="J3" s="1">
        <v>16.27</v>
      </c>
      <c r="K3">
        <v>20.059999999999999</v>
      </c>
      <c r="L3" s="14">
        <v>3.806</v>
      </c>
      <c r="M3" s="1"/>
    </row>
    <row r="4" spans="1:13" x14ac:dyDescent="0.25">
      <c r="A4">
        <v>2</v>
      </c>
      <c r="B4">
        <v>1</v>
      </c>
      <c r="C4">
        <v>3</v>
      </c>
      <c r="D4" s="1">
        <v>17.7</v>
      </c>
      <c r="E4">
        <v>20.43</v>
      </c>
      <c r="G4">
        <v>2</v>
      </c>
      <c r="H4">
        <v>1</v>
      </c>
      <c r="I4">
        <v>1</v>
      </c>
      <c r="J4" s="1">
        <v>16.38</v>
      </c>
      <c r="K4">
        <v>20.2</v>
      </c>
      <c r="L4" s="14">
        <v>3.97</v>
      </c>
      <c r="M4" s="1"/>
    </row>
    <row r="5" spans="1:13" x14ac:dyDescent="0.25">
      <c r="A5">
        <v>3</v>
      </c>
      <c r="B5">
        <v>3</v>
      </c>
      <c r="C5">
        <v>1</v>
      </c>
      <c r="D5" s="1">
        <v>25.34</v>
      </c>
      <c r="E5">
        <v>29.09</v>
      </c>
      <c r="G5">
        <v>3</v>
      </c>
      <c r="H5">
        <v>1</v>
      </c>
      <c r="I5">
        <v>1</v>
      </c>
      <c r="J5" s="1">
        <v>16.989999999999998</v>
      </c>
      <c r="K5">
        <v>20.23</v>
      </c>
      <c r="L5" s="14">
        <v>4.0243000000000002</v>
      </c>
      <c r="M5" s="1"/>
    </row>
    <row r="6" spans="1:13" x14ac:dyDescent="0.25">
      <c r="A6">
        <v>4</v>
      </c>
      <c r="B6">
        <v>2</v>
      </c>
      <c r="C6">
        <v>3</v>
      </c>
      <c r="D6" s="1">
        <v>16.989999999999998</v>
      </c>
      <c r="E6">
        <v>20.23</v>
      </c>
      <c r="G6">
        <v>4</v>
      </c>
      <c r="H6">
        <v>1</v>
      </c>
      <c r="I6">
        <v>1</v>
      </c>
      <c r="J6" s="1">
        <v>17.350000000000001</v>
      </c>
      <c r="K6">
        <v>20.37</v>
      </c>
      <c r="L6" s="14">
        <v>4.0256999999999996</v>
      </c>
      <c r="M6" s="1"/>
    </row>
    <row r="7" spans="1:13" x14ac:dyDescent="0.25">
      <c r="A7">
        <v>5</v>
      </c>
      <c r="B7">
        <v>1</v>
      </c>
      <c r="C7">
        <v>2</v>
      </c>
      <c r="D7" s="1">
        <v>23.33</v>
      </c>
      <c r="E7">
        <v>27.02</v>
      </c>
      <c r="G7">
        <v>5</v>
      </c>
      <c r="H7">
        <v>1</v>
      </c>
      <c r="I7">
        <v>1</v>
      </c>
      <c r="J7" s="1">
        <v>17.489999999999998</v>
      </c>
      <c r="K7">
        <v>20.41</v>
      </c>
      <c r="L7" s="14">
        <v>4.03</v>
      </c>
      <c r="M7" s="1"/>
    </row>
    <row r="8" spans="1:13" x14ac:dyDescent="0.25">
      <c r="A8">
        <v>6</v>
      </c>
      <c r="B8">
        <v>1</v>
      </c>
      <c r="C8">
        <v>3</v>
      </c>
      <c r="D8" s="1">
        <v>21.17</v>
      </c>
      <c r="E8">
        <v>23.69</v>
      </c>
      <c r="G8">
        <v>6</v>
      </c>
      <c r="H8">
        <v>1</v>
      </c>
      <c r="I8">
        <v>1</v>
      </c>
      <c r="J8" s="1">
        <v>17.559999999999999</v>
      </c>
      <c r="K8">
        <v>20.43</v>
      </c>
      <c r="L8" s="14">
        <v>4.0313999999999997</v>
      </c>
      <c r="M8" s="1"/>
    </row>
    <row r="9" spans="1:13" x14ac:dyDescent="0.25">
      <c r="A9">
        <v>7</v>
      </c>
      <c r="B9">
        <v>1</v>
      </c>
      <c r="C9">
        <v>3</v>
      </c>
      <c r="D9" s="1">
        <v>26.11</v>
      </c>
      <c r="E9">
        <v>29.5</v>
      </c>
      <c r="G9">
        <v>7</v>
      </c>
      <c r="H9">
        <v>1</v>
      </c>
      <c r="I9">
        <v>1</v>
      </c>
      <c r="J9" s="1">
        <v>17.59</v>
      </c>
      <c r="K9">
        <v>20.45</v>
      </c>
      <c r="L9" s="14">
        <v>4.1685999999999996</v>
      </c>
      <c r="M9" s="1"/>
    </row>
    <row r="10" spans="1:13" x14ac:dyDescent="0.25">
      <c r="A10">
        <v>8</v>
      </c>
      <c r="B10">
        <v>2</v>
      </c>
      <c r="C10">
        <v>3</v>
      </c>
      <c r="D10" s="1">
        <v>18.95</v>
      </c>
      <c r="E10">
        <v>21.11</v>
      </c>
      <c r="G10">
        <v>8</v>
      </c>
      <c r="H10">
        <v>1</v>
      </c>
      <c r="I10">
        <v>1</v>
      </c>
      <c r="J10" s="1">
        <v>17.7</v>
      </c>
      <c r="K10">
        <v>20.51</v>
      </c>
      <c r="L10" s="14">
        <v>4.2640000000000002</v>
      </c>
      <c r="M10" s="1"/>
    </row>
    <row r="11" spans="1:13" x14ac:dyDescent="0.25">
      <c r="A11">
        <v>9</v>
      </c>
      <c r="B11">
        <v>1</v>
      </c>
      <c r="C11">
        <v>5</v>
      </c>
      <c r="D11" s="1">
        <v>20.59</v>
      </c>
      <c r="E11">
        <v>22.87</v>
      </c>
      <c r="G11">
        <v>9</v>
      </c>
      <c r="H11">
        <v>1</v>
      </c>
      <c r="I11">
        <v>1</v>
      </c>
      <c r="J11" s="1">
        <v>17.739999999999998</v>
      </c>
      <c r="K11">
        <v>20.59</v>
      </c>
      <c r="L11" s="14">
        <v>4.2816999999999998</v>
      </c>
      <c r="M11" s="1"/>
    </row>
    <row r="12" spans="1:13" x14ac:dyDescent="0.25">
      <c r="A12">
        <v>10</v>
      </c>
      <c r="B12">
        <v>5</v>
      </c>
      <c r="C12">
        <v>2</v>
      </c>
      <c r="D12" s="1">
        <v>21.76</v>
      </c>
      <c r="E12">
        <v>24.62</v>
      </c>
      <c r="G12">
        <v>10</v>
      </c>
      <c r="H12">
        <v>1</v>
      </c>
      <c r="I12">
        <v>1</v>
      </c>
      <c r="J12" s="1">
        <v>17.84</v>
      </c>
      <c r="K12">
        <v>20.65</v>
      </c>
      <c r="L12" s="14">
        <v>4.3040000000000003</v>
      </c>
      <c r="M12" s="1"/>
    </row>
    <row r="13" spans="1:13" x14ac:dyDescent="0.25">
      <c r="A13">
        <v>11</v>
      </c>
      <c r="B13">
        <v>2</v>
      </c>
      <c r="C13">
        <v>5</v>
      </c>
      <c r="D13" s="1">
        <v>21.72</v>
      </c>
      <c r="E13">
        <v>24.55</v>
      </c>
      <c r="G13">
        <v>11</v>
      </c>
      <c r="H13">
        <v>1</v>
      </c>
      <c r="I13">
        <v>1</v>
      </c>
      <c r="J13" s="1">
        <v>18.09</v>
      </c>
      <c r="K13">
        <v>20.67</v>
      </c>
      <c r="L13" s="14">
        <v>4.3083</v>
      </c>
      <c r="M13" s="1"/>
    </row>
    <row r="14" spans="1:13" x14ac:dyDescent="0.25">
      <c r="A14">
        <v>12</v>
      </c>
      <c r="B14">
        <v>1</v>
      </c>
      <c r="C14">
        <v>3</v>
      </c>
      <c r="D14" s="1">
        <v>22.82</v>
      </c>
      <c r="E14">
        <v>26.29</v>
      </c>
      <c r="G14">
        <v>12</v>
      </c>
      <c r="H14">
        <v>1</v>
      </c>
      <c r="I14">
        <v>1</v>
      </c>
      <c r="J14" s="1">
        <v>18.309999999999999</v>
      </c>
      <c r="K14">
        <v>20.7</v>
      </c>
      <c r="L14" s="14">
        <v>4.32</v>
      </c>
      <c r="M14" s="1"/>
    </row>
    <row r="15" spans="1:13" x14ac:dyDescent="0.25">
      <c r="A15">
        <v>13</v>
      </c>
      <c r="B15">
        <v>1</v>
      </c>
      <c r="C15">
        <v>3</v>
      </c>
      <c r="D15" s="1">
        <v>26.73</v>
      </c>
      <c r="E15">
        <v>29.71</v>
      </c>
      <c r="G15">
        <v>13</v>
      </c>
      <c r="H15">
        <v>1</v>
      </c>
      <c r="I15">
        <v>1</v>
      </c>
      <c r="J15" s="1">
        <v>18.46</v>
      </c>
      <c r="K15">
        <v>20.75</v>
      </c>
      <c r="L15" s="14">
        <v>4.3232999999999997</v>
      </c>
      <c r="M15" s="1"/>
    </row>
    <row r="16" spans="1:13" x14ac:dyDescent="0.25">
      <c r="A16">
        <v>14</v>
      </c>
      <c r="B16">
        <v>3</v>
      </c>
      <c r="C16" s="13" t="s">
        <v>7</v>
      </c>
      <c r="D16" s="1">
        <v>19.53</v>
      </c>
      <c r="E16">
        <v>21.62</v>
      </c>
      <c r="G16">
        <v>14</v>
      </c>
      <c r="H16">
        <v>1</v>
      </c>
      <c r="I16">
        <v>1</v>
      </c>
      <c r="J16" s="1">
        <v>18.48</v>
      </c>
      <c r="K16">
        <v>20.91</v>
      </c>
      <c r="L16" s="14">
        <v>4.3282999999999996</v>
      </c>
      <c r="M16" s="1"/>
    </row>
    <row r="17" spans="1:13" x14ac:dyDescent="0.25">
      <c r="A17">
        <v>15</v>
      </c>
      <c r="B17">
        <v>3</v>
      </c>
      <c r="C17">
        <v>3</v>
      </c>
      <c r="D17" s="1">
        <v>21.25</v>
      </c>
      <c r="E17">
        <v>23.82</v>
      </c>
      <c r="G17">
        <v>15</v>
      </c>
      <c r="H17">
        <v>1</v>
      </c>
      <c r="I17">
        <v>1</v>
      </c>
      <c r="J17" s="1">
        <v>18.57</v>
      </c>
      <c r="K17">
        <v>20.94</v>
      </c>
      <c r="L17" s="14">
        <v>4.3316999999999997</v>
      </c>
      <c r="M17" s="1"/>
    </row>
    <row r="18" spans="1:13" x14ac:dyDescent="0.25">
      <c r="A18">
        <v>16</v>
      </c>
      <c r="B18">
        <v>1</v>
      </c>
      <c r="C18">
        <v>3</v>
      </c>
      <c r="D18" s="1">
        <v>19.579999999999998</v>
      </c>
      <c r="E18">
        <v>21.66</v>
      </c>
      <c r="G18">
        <v>16</v>
      </c>
      <c r="H18">
        <v>1</v>
      </c>
      <c r="I18">
        <v>1</v>
      </c>
      <c r="J18" s="1">
        <v>18.59</v>
      </c>
      <c r="K18">
        <v>21</v>
      </c>
      <c r="L18" s="14">
        <v>4.3520000000000003</v>
      </c>
      <c r="M18" s="1"/>
    </row>
    <row r="19" spans="1:13" x14ac:dyDescent="0.25">
      <c r="A19">
        <v>17</v>
      </c>
      <c r="B19">
        <v>4</v>
      </c>
      <c r="C19">
        <v>1</v>
      </c>
      <c r="D19" s="1">
        <v>25.52</v>
      </c>
      <c r="E19">
        <v>29.2</v>
      </c>
      <c r="G19">
        <v>17</v>
      </c>
      <c r="H19">
        <v>1</v>
      </c>
      <c r="I19">
        <v>1</v>
      </c>
      <c r="J19" s="1">
        <v>18.600000000000001</v>
      </c>
      <c r="K19">
        <v>21.11</v>
      </c>
      <c r="L19" s="14">
        <v>4.3883000000000001</v>
      </c>
      <c r="M19" s="1"/>
    </row>
    <row r="20" spans="1:13" x14ac:dyDescent="0.25">
      <c r="A20">
        <v>18</v>
      </c>
      <c r="B20">
        <v>1</v>
      </c>
      <c r="C20">
        <v>4</v>
      </c>
      <c r="D20" s="1">
        <v>20.079999999999998</v>
      </c>
      <c r="E20">
        <v>22.21</v>
      </c>
      <c r="G20">
        <v>18</v>
      </c>
      <c r="H20">
        <v>1</v>
      </c>
      <c r="I20">
        <v>1</v>
      </c>
      <c r="J20" s="1">
        <v>18.7</v>
      </c>
      <c r="K20">
        <v>21.11</v>
      </c>
      <c r="L20" s="14">
        <v>4.45</v>
      </c>
      <c r="M20" s="1"/>
    </row>
    <row r="21" spans="1:13" x14ac:dyDescent="0.25">
      <c r="A21">
        <v>19</v>
      </c>
      <c r="B21">
        <v>5</v>
      </c>
      <c r="C21">
        <v>4</v>
      </c>
      <c r="D21" s="1">
        <v>21.32</v>
      </c>
      <c r="E21">
        <v>23.92</v>
      </c>
      <c r="G21">
        <v>19</v>
      </c>
      <c r="H21">
        <v>1</v>
      </c>
      <c r="I21">
        <v>1</v>
      </c>
      <c r="J21" s="1">
        <v>18.8</v>
      </c>
      <c r="K21">
        <v>21.12</v>
      </c>
      <c r="L21" s="14">
        <v>4.4749999999999996</v>
      </c>
      <c r="M21" s="1"/>
    </row>
    <row r="22" spans="1:13" x14ac:dyDescent="0.25">
      <c r="A22">
        <v>20</v>
      </c>
      <c r="B22">
        <v>3</v>
      </c>
      <c r="C22">
        <v>1</v>
      </c>
      <c r="D22" s="1">
        <v>18.309999999999999</v>
      </c>
      <c r="E22">
        <v>20.7</v>
      </c>
      <c r="G22">
        <v>20</v>
      </c>
      <c r="H22">
        <v>1</v>
      </c>
      <c r="I22">
        <v>1</v>
      </c>
      <c r="J22" s="1">
        <v>18.829999999999998</v>
      </c>
      <c r="K22">
        <v>21.17</v>
      </c>
      <c r="L22" s="14">
        <v>4.5225</v>
      </c>
      <c r="M22" s="1"/>
    </row>
    <row r="23" spans="1:13" x14ac:dyDescent="0.25">
      <c r="A23">
        <v>21</v>
      </c>
      <c r="B23">
        <v>4</v>
      </c>
      <c r="C23">
        <v>3</v>
      </c>
      <c r="D23" s="1">
        <v>19.71</v>
      </c>
      <c r="E23">
        <v>21.8</v>
      </c>
      <c r="G23">
        <v>21</v>
      </c>
      <c r="H23">
        <v>1</v>
      </c>
      <c r="I23">
        <v>1</v>
      </c>
      <c r="J23" s="1">
        <v>18.95</v>
      </c>
      <c r="K23">
        <v>21.18</v>
      </c>
      <c r="L23" s="14">
        <v>4.5332999999999997</v>
      </c>
      <c r="M23" s="1"/>
    </row>
    <row r="24" spans="1:13" x14ac:dyDescent="0.25">
      <c r="A24">
        <v>22</v>
      </c>
      <c r="B24">
        <v>2</v>
      </c>
      <c r="C24">
        <v>1</v>
      </c>
      <c r="D24" s="1">
        <v>20.11</v>
      </c>
      <c r="E24">
        <v>22.25</v>
      </c>
      <c r="G24">
        <v>22</v>
      </c>
      <c r="H24">
        <v>1</v>
      </c>
      <c r="I24">
        <v>1</v>
      </c>
      <c r="J24" s="1">
        <v>19.03</v>
      </c>
      <c r="K24">
        <v>21.23</v>
      </c>
      <c r="L24" s="14">
        <v>4.8819999999999997</v>
      </c>
      <c r="M24" s="1"/>
    </row>
    <row r="25" spans="1:13" x14ac:dyDescent="0.25">
      <c r="A25">
        <v>23</v>
      </c>
      <c r="B25">
        <v>5</v>
      </c>
      <c r="C25">
        <v>3</v>
      </c>
      <c r="D25" s="1">
        <v>26.05</v>
      </c>
      <c r="E25">
        <v>29.48</v>
      </c>
      <c r="G25">
        <v>23</v>
      </c>
      <c r="H25">
        <v>1</v>
      </c>
      <c r="I25">
        <v>1</v>
      </c>
      <c r="J25" s="1">
        <v>19.489999999999998</v>
      </c>
      <c r="K25">
        <v>21.38</v>
      </c>
      <c r="L25" s="14">
        <v>4.8840000000000003</v>
      </c>
      <c r="M25" s="1"/>
    </row>
    <row r="26" spans="1:13" x14ac:dyDescent="0.25">
      <c r="A26">
        <v>24</v>
      </c>
      <c r="B26">
        <v>2</v>
      </c>
      <c r="C26">
        <v>2</v>
      </c>
      <c r="D26" s="1">
        <v>18.8</v>
      </c>
      <c r="E26">
        <v>21</v>
      </c>
      <c r="G26">
        <v>24</v>
      </c>
      <c r="H26">
        <v>1</v>
      </c>
      <c r="I26">
        <v>1</v>
      </c>
      <c r="J26" s="1">
        <v>19.5</v>
      </c>
      <c r="K26">
        <v>21.45</v>
      </c>
      <c r="L26" s="14">
        <v>4.8860000000000001</v>
      </c>
      <c r="M26" s="1"/>
    </row>
    <row r="27" spans="1:13" x14ac:dyDescent="0.25">
      <c r="A27">
        <v>25</v>
      </c>
      <c r="B27">
        <v>1</v>
      </c>
      <c r="C27">
        <v>1</v>
      </c>
      <c r="D27" s="1">
        <v>23.07</v>
      </c>
      <c r="E27">
        <v>26.66</v>
      </c>
      <c r="G27">
        <v>25</v>
      </c>
      <c r="H27">
        <v>1</v>
      </c>
      <c r="I27">
        <v>1</v>
      </c>
      <c r="J27" s="1">
        <v>19.53</v>
      </c>
      <c r="K27">
        <v>21.53</v>
      </c>
      <c r="L27" s="14">
        <v>4.8979999999999997</v>
      </c>
      <c r="M27" s="1"/>
    </row>
    <row r="28" spans="1:13" x14ac:dyDescent="0.25">
      <c r="A28">
        <v>26</v>
      </c>
      <c r="B28">
        <v>1</v>
      </c>
      <c r="C28">
        <v>4</v>
      </c>
      <c r="D28" s="1">
        <v>19.739999999999998</v>
      </c>
      <c r="E28">
        <v>21.83</v>
      </c>
      <c r="G28">
        <v>26</v>
      </c>
      <c r="H28">
        <v>1</v>
      </c>
      <c r="I28">
        <v>1</v>
      </c>
      <c r="J28" s="1">
        <v>19.54</v>
      </c>
      <c r="K28">
        <v>21.54</v>
      </c>
      <c r="L28" s="14">
        <v>4.9240000000000004</v>
      </c>
      <c r="M28" s="1"/>
    </row>
    <row r="29" spans="1:13" x14ac:dyDescent="0.25">
      <c r="A29">
        <v>27</v>
      </c>
      <c r="B29">
        <v>4</v>
      </c>
      <c r="C29">
        <v>4</v>
      </c>
      <c r="D29" s="1">
        <v>18.09</v>
      </c>
      <c r="E29">
        <v>20.59</v>
      </c>
      <c r="G29">
        <v>27</v>
      </c>
      <c r="H29">
        <v>1</v>
      </c>
      <c r="I29">
        <v>1</v>
      </c>
      <c r="J29" s="1">
        <v>19.579999999999998</v>
      </c>
      <c r="K29">
        <v>21.56</v>
      </c>
      <c r="L29" s="14">
        <v>4.9275000000000002</v>
      </c>
      <c r="M29" s="1"/>
    </row>
    <row r="30" spans="1:13" x14ac:dyDescent="0.25">
      <c r="A30">
        <v>28</v>
      </c>
      <c r="B30">
        <v>2</v>
      </c>
      <c r="C30">
        <v>5</v>
      </c>
      <c r="D30" s="1">
        <v>23.43</v>
      </c>
      <c r="E30">
        <v>27.16</v>
      </c>
      <c r="G30">
        <v>28</v>
      </c>
      <c r="H30">
        <v>1</v>
      </c>
      <c r="I30">
        <v>1</v>
      </c>
      <c r="J30" s="1">
        <v>19.579999999999998</v>
      </c>
      <c r="K30">
        <v>21.61</v>
      </c>
      <c r="L30" s="14">
        <v>4.944</v>
      </c>
      <c r="M30" s="1"/>
    </row>
    <row r="31" spans="1:13" x14ac:dyDescent="0.25">
      <c r="A31">
        <v>29</v>
      </c>
      <c r="B31">
        <v>5</v>
      </c>
      <c r="C31">
        <v>1</v>
      </c>
      <c r="D31" s="1">
        <v>19.850000000000001</v>
      </c>
      <c r="E31">
        <v>21.95</v>
      </c>
      <c r="G31">
        <v>29</v>
      </c>
      <c r="H31">
        <v>1</v>
      </c>
      <c r="I31">
        <v>1</v>
      </c>
      <c r="J31" s="1">
        <v>19.579999999999998</v>
      </c>
      <c r="K31">
        <v>21.62</v>
      </c>
      <c r="L31" s="14">
        <v>4.952</v>
      </c>
      <c r="M31" s="1"/>
    </row>
    <row r="32" spans="1:13" x14ac:dyDescent="0.25">
      <c r="A32">
        <v>30</v>
      </c>
      <c r="B32">
        <v>2</v>
      </c>
      <c r="C32">
        <v>6</v>
      </c>
      <c r="D32" s="1">
        <v>23.99</v>
      </c>
      <c r="E32">
        <v>27.87</v>
      </c>
      <c r="G32">
        <v>30</v>
      </c>
      <c r="H32">
        <v>1</v>
      </c>
      <c r="I32">
        <v>1</v>
      </c>
      <c r="J32" s="1">
        <v>19.68</v>
      </c>
      <c r="K32">
        <v>21.66</v>
      </c>
      <c r="L32" s="14">
        <v>4.9539999999999997</v>
      </c>
      <c r="M32" s="1"/>
    </row>
    <row r="33" spans="1:13" x14ac:dyDescent="0.25">
      <c r="A33">
        <v>31</v>
      </c>
      <c r="B33">
        <v>3</v>
      </c>
      <c r="C33">
        <v>1</v>
      </c>
      <c r="D33" s="1">
        <v>26.44</v>
      </c>
      <c r="E33">
        <v>29.62</v>
      </c>
      <c r="G33">
        <v>31</v>
      </c>
      <c r="H33">
        <v>1</v>
      </c>
      <c r="I33">
        <v>1</v>
      </c>
      <c r="J33" s="1">
        <v>19.71</v>
      </c>
      <c r="K33">
        <v>21.8</v>
      </c>
      <c r="L33" s="14">
        <v>4.9560000000000004</v>
      </c>
      <c r="M33" s="1"/>
    </row>
    <row r="34" spans="1:13" x14ac:dyDescent="0.25">
      <c r="A34">
        <v>32</v>
      </c>
      <c r="B34">
        <v>2</v>
      </c>
      <c r="C34">
        <v>3</v>
      </c>
      <c r="D34" s="1">
        <v>22.26</v>
      </c>
      <c r="E34">
        <v>25.42</v>
      </c>
      <c r="G34">
        <v>32</v>
      </c>
      <c r="H34">
        <v>1</v>
      </c>
      <c r="I34">
        <v>1</v>
      </c>
      <c r="J34" s="1">
        <v>19.739999999999998</v>
      </c>
      <c r="K34">
        <v>21.82</v>
      </c>
      <c r="L34" s="14">
        <v>4.9560000000000004</v>
      </c>
      <c r="M34" s="1"/>
    </row>
    <row r="35" spans="1:13" x14ac:dyDescent="0.25">
      <c r="A35">
        <v>33</v>
      </c>
      <c r="B35">
        <v>3</v>
      </c>
      <c r="C35">
        <v>5</v>
      </c>
      <c r="D35" s="1">
        <v>23.92</v>
      </c>
      <c r="E35">
        <v>27.78</v>
      </c>
      <c r="G35">
        <v>33</v>
      </c>
      <c r="H35">
        <v>1</v>
      </c>
      <c r="I35">
        <v>1</v>
      </c>
      <c r="J35" s="1">
        <v>19.760000000000002</v>
      </c>
      <c r="K35">
        <v>21.83</v>
      </c>
      <c r="L35" s="14">
        <v>4.9580000000000002</v>
      </c>
      <c r="M35" s="1"/>
    </row>
    <row r="36" spans="1:13" x14ac:dyDescent="0.25">
      <c r="A36">
        <v>34</v>
      </c>
      <c r="B36">
        <v>1</v>
      </c>
      <c r="C36">
        <v>5</v>
      </c>
      <c r="D36" s="1">
        <v>22.16</v>
      </c>
      <c r="E36">
        <v>25.26</v>
      </c>
      <c r="G36">
        <v>34</v>
      </c>
      <c r="H36">
        <v>1</v>
      </c>
      <c r="I36">
        <v>1</v>
      </c>
      <c r="J36" s="1">
        <v>19.850000000000001</v>
      </c>
      <c r="K36">
        <v>21.85</v>
      </c>
      <c r="L36" s="14">
        <v>4.9619999999999997</v>
      </c>
      <c r="M36" s="1"/>
    </row>
    <row r="37" spans="1:13" x14ac:dyDescent="0.25">
      <c r="A37">
        <v>35</v>
      </c>
      <c r="B37">
        <v>5</v>
      </c>
      <c r="C37">
        <v>3</v>
      </c>
      <c r="D37" s="1">
        <v>21.52</v>
      </c>
      <c r="E37">
        <v>24.23</v>
      </c>
      <c r="G37">
        <v>35</v>
      </c>
      <c r="H37">
        <v>1</v>
      </c>
      <c r="I37">
        <v>1</v>
      </c>
      <c r="J37" s="1">
        <v>19.86</v>
      </c>
      <c r="K37">
        <v>21.87</v>
      </c>
      <c r="L37" s="14">
        <v>4.9619999999999997</v>
      </c>
      <c r="M37" s="1"/>
    </row>
    <row r="38" spans="1:13" x14ac:dyDescent="0.25">
      <c r="A38">
        <v>36</v>
      </c>
      <c r="B38">
        <v>1</v>
      </c>
      <c r="C38">
        <v>3</v>
      </c>
      <c r="D38" s="1">
        <v>19.760000000000002</v>
      </c>
      <c r="E38">
        <v>21.85</v>
      </c>
      <c r="G38">
        <v>36</v>
      </c>
      <c r="H38">
        <v>1</v>
      </c>
      <c r="I38">
        <v>1</v>
      </c>
      <c r="J38" s="1">
        <v>19.91</v>
      </c>
      <c r="K38">
        <v>21.95</v>
      </c>
      <c r="L38" s="14">
        <v>4.9980000000000002</v>
      </c>
      <c r="M38" s="1"/>
    </row>
    <row r="39" spans="1:13" x14ac:dyDescent="0.25">
      <c r="A39">
        <v>37</v>
      </c>
      <c r="B39">
        <v>5</v>
      </c>
      <c r="C39">
        <v>2</v>
      </c>
      <c r="D39" s="1">
        <v>19.03</v>
      </c>
      <c r="E39">
        <v>21.17</v>
      </c>
      <c r="G39">
        <v>37</v>
      </c>
      <c r="H39">
        <v>1</v>
      </c>
      <c r="I39">
        <v>1</v>
      </c>
      <c r="J39" s="1">
        <v>19.95</v>
      </c>
      <c r="K39">
        <v>21.95</v>
      </c>
      <c r="L39" s="14">
        <v>5</v>
      </c>
      <c r="M39" s="1"/>
    </row>
    <row r="40" spans="1:13" x14ac:dyDescent="0.25">
      <c r="A40">
        <v>38</v>
      </c>
      <c r="B40">
        <v>3</v>
      </c>
      <c r="C40">
        <v>5</v>
      </c>
      <c r="D40" s="1">
        <v>23.32</v>
      </c>
      <c r="E40">
        <v>25.01</v>
      </c>
      <c r="G40">
        <v>38</v>
      </c>
      <c r="H40">
        <v>1</v>
      </c>
      <c r="I40">
        <v>1</v>
      </c>
      <c r="J40" s="1">
        <v>19.95</v>
      </c>
      <c r="K40">
        <v>22</v>
      </c>
      <c r="L40" s="14">
        <v>5.0199999999999996</v>
      </c>
      <c r="M40" s="1"/>
    </row>
    <row r="41" spans="1:13" x14ac:dyDescent="0.25">
      <c r="A41">
        <v>39</v>
      </c>
      <c r="B41">
        <v>1</v>
      </c>
      <c r="C41">
        <v>1</v>
      </c>
      <c r="D41" s="1">
        <v>19.54</v>
      </c>
      <c r="E41">
        <v>26.02</v>
      </c>
      <c r="G41">
        <v>39</v>
      </c>
      <c r="H41">
        <v>1</v>
      </c>
      <c r="I41">
        <v>1</v>
      </c>
      <c r="J41" s="1">
        <v>20.02</v>
      </c>
      <c r="K41">
        <v>22.1</v>
      </c>
      <c r="L41" s="14">
        <v>5.0640000000000001</v>
      </c>
      <c r="M41" s="1"/>
    </row>
    <row r="42" spans="1:13" x14ac:dyDescent="0.25">
      <c r="A42">
        <v>40</v>
      </c>
      <c r="B42">
        <v>1</v>
      </c>
      <c r="C42">
        <v>1</v>
      </c>
      <c r="D42" s="1">
        <v>20.61</v>
      </c>
      <c r="E42">
        <v>22.65</v>
      </c>
      <c r="G42">
        <v>40</v>
      </c>
      <c r="H42">
        <v>1</v>
      </c>
      <c r="I42">
        <v>1</v>
      </c>
      <c r="J42" s="1">
        <v>20.079999999999998</v>
      </c>
      <c r="K42">
        <v>22.11</v>
      </c>
      <c r="L42" s="14">
        <v>5.07</v>
      </c>
      <c r="M42" s="1"/>
    </row>
    <row r="43" spans="1:13" x14ac:dyDescent="0.25">
      <c r="A43">
        <v>41</v>
      </c>
      <c r="B43">
        <v>2</v>
      </c>
      <c r="C43">
        <v>3</v>
      </c>
      <c r="D43" s="1">
        <v>20.88</v>
      </c>
      <c r="E43">
        <v>20.51</v>
      </c>
      <c r="G43">
        <v>41</v>
      </c>
      <c r="H43">
        <v>1</v>
      </c>
      <c r="I43">
        <v>1</v>
      </c>
      <c r="J43" s="1">
        <v>20.09</v>
      </c>
      <c r="K43">
        <v>22.13</v>
      </c>
      <c r="L43" s="14">
        <v>5.0739999999999998</v>
      </c>
      <c r="M43" s="1"/>
    </row>
    <row r="44" spans="1:13" x14ac:dyDescent="0.25">
      <c r="A44">
        <v>42</v>
      </c>
      <c r="B44">
        <v>2</v>
      </c>
      <c r="C44">
        <v>4</v>
      </c>
      <c r="D44" s="1">
        <v>21.99</v>
      </c>
      <c r="E44">
        <v>21.82</v>
      </c>
      <c r="G44">
        <v>42</v>
      </c>
      <c r="H44">
        <v>1</v>
      </c>
      <c r="I44">
        <v>2</v>
      </c>
      <c r="J44" s="1">
        <v>20.11</v>
      </c>
      <c r="K44">
        <v>22.2</v>
      </c>
      <c r="L44" s="14">
        <v>5.0780000000000003</v>
      </c>
      <c r="M44" s="1"/>
    </row>
    <row r="45" spans="1:13" x14ac:dyDescent="0.25">
      <c r="A45">
        <v>43</v>
      </c>
      <c r="B45">
        <v>3</v>
      </c>
      <c r="C45">
        <v>6</v>
      </c>
      <c r="D45" s="1">
        <v>22.45</v>
      </c>
      <c r="E45">
        <v>23.03</v>
      </c>
      <c r="G45">
        <v>43</v>
      </c>
      <c r="H45">
        <v>1</v>
      </c>
      <c r="I45">
        <v>2</v>
      </c>
      <c r="J45" s="1">
        <v>20.11</v>
      </c>
      <c r="K45">
        <v>22.21</v>
      </c>
      <c r="L45" s="14">
        <v>5.1020000000000003</v>
      </c>
      <c r="M45" s="1"/>
    </row>
    <row r="46" spans="1:13" x14ac:dyDescent="0.25">
      <c r="A46">
        <v>44</v>
      </c>
      <c r="B46">
        <v>2</v>
      </c>
      <c r="C46">
        <v>4</v>
      </c>
      <c r="D46" s="1">
        <v>21.59</v>
      </c>
      <c r="E46">
        <v>22</v>
      </c>
      <c r="G46">
        <v>44</v>
      </c>
      <c r="H46">
        <v>1</v>
      </c>
      <c r="I46">
        <v>2</v>
      </c>
      <c r="J46" s="1">
        <v>20.149999999999999</v>
      </c>
      <c r="K46">
        <v>22.23</v>
      </c>
      <c r="L46" s="14">
        <v>5.21</v>
      </c>
      <c r="M46" s="1"/>
    </row>
    <row r="47" spans="1:13" x14ac:dyDescent="0.25">
      <c r="A47">
        <v>45</v>
      </c>
      <c r="B47">
        <v>3</v>
      </c>
      <c r="C47">
        <v>2</v>
      </c>
      <c r="D47" s="1">
        <v>22.92</v>
      </c>
      <c r="E47">
        <v>21.23</v>
      </c>
      <c r="G47">
        <v>45</v>
      </c>
      <c r="H47">
        <v>1</v>
      </c>
      <c r="I47">
        <v>2</v>
      </c>
      <c r="J47" s="1">
        <v>20.170000000000002</v>
      </c>
      <c r="K47">
        <v>22.25</v>
      </c>
      <c r="L47" s="14">
        <v>5.8</v>
      </c>
      <c r="M47" s="1"/>
    </row>
    <row r="48" spans="1:13" x14ac:dyDescent="0.25">
      <c r="A48">
        <v>46</v>
      </c>
      <c r="B48">
        <v>5</v>
      </c>
      <c r="C48">
        <v>6</v>
      </c>
      <c r="D48" s="1">
        <v>24.72</v>
      </c>
      <c r="E48">
        <v>26.8</v>
      </c>
      <c r="G48">
        <v>46</v>
      </c>
      <c r="H48">
        <v>1</v>
      </c>
      <c r="I48">
        <v>2</v>
      </c>
      <c r="J48" s="1">
        <v>20.22</v>
      </c>
      <c r="K48">
        <v>22.35</v>
      </c>
      <c r="L48" s="14">
        <v>5.8674999999999997</v>
      </c>
      <c r="M48" s="1"/>
    </row>
    <row r="49" spans="1:13" x14ac:dyDescent="0.25">
      <c r="A49">
        <v>47</v>
      </c>
      <c r="B49">
        <v>1</v>
      </c>
      <c r="C49">
        <v>4</v>
      </c>
      <c r="D49" s="1">
        <v>20.170000000000002</v>
      </c>
      <c r="E49">
        <v>21.56</v>
      </c>
      <c r="G49">
        <v>47</v>
      </c>
      <c r="H49">
        <v>1</v>
      </c>
      <c r="I49">
        <v>2</v>
      </c>
      <c r="J49" s="1">
        <v>20.22</v>
      </c>
      <c r="K49">
        <v>22.38</v>
      </c>
      <c r="L49" s="14">
        <v>5.8674999999999997</v>
      </c>
      <c r="M49" s="1"/>
    </row>
    <row r="50" spans="1:13" x14ac:dyDescent="0.25">
      <c r="A50">
        <v>48</v>
      </c>
      <c r="B50">
        <v>5</v>
      </c>
      <c r="C50">
        <v>3</v>
      </c>
      <c r="D50" s="1">
        <v>24.81</v>
      </c>
      <c r="E50">
        <v>29.11</v>
      </c>
      <c r="G50">
        <v>48</v>
      </c>
      <c r="H50">
        <v>1</v>
      </c>
      <c r="I50">
        <v>2</v>
      </c>
      <c r="J50" s="1">
        <v>20.28</v>
      </c>
      <c r="K50">
        <v>22.41</v>
      </c>
      <c r="L50" s="14">
        <v>5.875</v>
      </c>
      <c r="M50" s="1"/>
    </row>
    <row r="51" spans="1:13" x14ac:dyDescent="0.25">
      <c r="A51">
        <v>49</v>
      </c>
      <c r="B51">
        <v>1</v>
      </c>
      <c r="C51">
        <v>4</v>
      </c>
      <c r="D51" s="1">
        <v>19.489999999999998</v>
      </c>
      <c r="E51">
        <v>28.38</v>
      </c>
      <c r="G51">
        <v>49</v>
      </c>
      <c r="H51">
        <v>1</v>
      </c>
      <c r="I51">
        <v>2</v>
      </c>
      <c r="J51" s="1">
        <v>20.32</v>
      </c>
      <c r="K51">
        <v>22.6</v>
      </c>
      <c r="L51" s="14">
        <v>5.8849999999999998</v>
      </c>
      <c r="M51" s="1"/>
    </row>
    <row r="52" spans="1:13" x14ac:dyDescent="0.25">
      <c r="A52">
        <v>50</v>
      </c>
      <c r="B52">
        <v>2</v>
      </c>
      <c r="C52">
        <v>3</v>
      </c>
      <c r="D52" s="1">
        <v>22.34</v>
      </c>
      <c r="E52">
        <v>29.48</v>
      </c>
      <c r="G52">
        <v>50</v>
      </c>
      <c r="H52">
        <v>1</v>
      </c>
      <c r="I52">
        <v>2</v>
      </c>
      <c r="J52" s="1">
        <v>20.37</v>
      </c>
      <c r="K52">
        <v>22.6</v>
      </c>
      <c r="L52" s="14">
        <v>5.9124999999999996</v>
      </c>
      <c r="M52" s="1"/>
    </row>
    <row r="53" spans="1:13" x14ac:dyDescent="0.25">
      <c r="A53">
        <v>51</v>
      </c>
      <c r="B53">
        <v>6</v>
      </c>
      <c r="C53">
        <v>2</v>
      </c>
      <c r="D53" s="1">
        <v>27.2</v>
      </c>
      <c r="E53">
        <v>24.43</v>
      </c>
      <c r="G53">
        <v>51</v>
      </c>
      <c r="H53">
        <v>1</v>
      </c>
      <c r="I53">
        <v>2</v>
      </c>
      <c r="J53" s="1">
        <v>20.41</v>
      </c>
      <c r="K53">
        <v>22.63</v>
      </c>
      <c r="L53" s="14">
        <v>5.9249999999999998</v>
      </c>
      <c r="M53" s="1"/>
    </row>
    <row r="54" spans="1:13" x14ac:dyDescent="0.25">
      <c r="A54">
        <v>52</v>
      </c>
      <c r="B54">
        <v>4</v>
      </c>
      <c r="C54">
        <v>2</v>
      </c>
      <c r="D54" s="1">
        <v>23.65</v>
      </c>
      <c r="E54">
        <v>28.56</v>
      </c>
      <c r="G54">
        <v>52</v>
      </c>
      <c r="H54">
        <v>1</v>
      </c>
      <c r="I54">
        <v>2</v>
      </c>
      <c r="J54" s="1">
        <v>20.420000000000002</v>
      </c>
      <c r="K54">
        <v>22.64</v>
      </c>
      <c r="L54" s="14">
        <v>5.9349999999999996</v>
      </c>
      <c r="M54" s="1"/>
    </row>
    <row r="55" spans="1:13" x14ac:dyDescent="0.25">
      <c r="A55">
        <v>53</v>
      </c>
      <c r="B55">
        <v>4</v>
      </c>
      <c r="C55">
        <v>1</v>
      </c>
      <c r="D55" s="1">
        <v>24.34</v>
      </c>
      <c r="E55">
        <v>22.63</v>
      </c>
      <c r="G55">
        <v>53</v>
      </c>
      <c r="H55">
        <v>1</v>
      </c>
      <c r="I55">
        <v>2</v>
      </c>
      <c r="J55" s="1">
        <v>20.43</v>
      </c>
      <c r="K55">
        <v>22.65</v>
      </c>
      <c r="L55" s="14">
        <v>5.9349999999999996</v>
      </c>
      <c r="M55" s="1"/>
    </row>
    <row r="56" spans="1:13" x14ac:dyDescent="0.25">
      <c r="A56">
        <v>54</v>
      </c>
      <c r="B56">
        <v>3</v>
      </c>
      <c r="C56">
        <v>4</v>
      </c>
      <c r="D56" s="1">
        <v>23.43</v>
      </c>
      <c r="E56">
        <v>24.42</v>
      </c>
      <c r="G56">
        <v>54</v>
      </c>
      <c r="H56">
        <v>1</v>
      </c>
      <c r="I56">
        <v>2</v>
      </c>
      <c r="J56" s="1">
        <v>20.45</v>
      </c>
      <c r="K56">
        <v>22.82</v>
      </c>
      <c r="L56" s="14">
        <v>5.9675000000000002</v>
      </c>
      <c r="M56" s="1"/>
    </row>
    <row r="57" spans="1:13" x14ac:dyDescent="0.25">
      <c r="A57">
        <v>55</v>
      </c>
      <c r="B57">
        <v>1</v>
      </c>
      <c r="C57">
        <v>4</v>
      </c>
      <c r="D57" s="1">
        <v>16.38</v>
      </c>
      <c r="E57">
        <v>22.41</v>
      </c>
      <c r="G57">
        <v>55</v>
      </c>
      <c r="H57">
        <v>1</v>
      </c>
      <c r="I57">
        <v>2</v>
      </c>
      <c r="J57" s="1">
        <v>20.48</v>
      </c>
      <c r="K57">
        <v>22.87</v>
      </c>
      <c r="L57" s="14">
        <v>5.9725000000000001</v>
      </c>
      <c r="M57" s="1"/>
    </row>
    <row r="58" spans="1:13" x14ac:dyDescent="0.25">
      <c r="A58">
        <v>56</v>
      </c>
      <c r="B58">
        <v>6</v>
      </c>
      <c r="C58">
        <v>5</v>
      </c>
      <c r="D58" s="1">
        <v>26.7</v>
      </c>
      <c r="E58">
        <v>29.95</v>
      </c>
      <c r="G58">
        <v>56</v>
      </c>
      <c r="H58">
        <v>1</v>
      </c>
      <c r="I58">
        <v>2</v>
      </c>
      <c r="J58" s="1">
        <v>20.54</v>
      </c>
      <c r="K58">
        <v>22.89</v>
      </c>
      <c r="L58" s="14">
        <v>5.9725000000000001</v>
      </c>
      <c r="M58" s="1"/>
    </row>
    <row r="59" spans="1:13" x14ac:dyDescent="0.25">
      <c r="A59">
        <v>57</v>
      </c>
      <c r="B59">
        <v>3</v>
      </c>
      <c r="C59">
        <v>2</v>
      </c>
      <c r="D59" s="1">
        <v>23.24</v>
      </c>
      <c r="E59">
        <v>21.38</v>
      </c>
      <c r="G59">
        <v>57</v>
      </c>
      <c r="H59">
        <v>2</v>
      </c>
      <c r="I59">
        <v>2</v>
      </c>
      <c r="J59" s="1">
        <v>20.55</v>
      </c>
      <c r="K59">
        <v>22.91</v>
      </c>
      <c r="L59" s="14">
        <v>6</v>
      </c>
      <c r="M59" s="1"/>
    </row>
    <row r="60" spans="1:13" x14ac:dyDescent="0.25">
      <c r="A60">
        <v>58</v>
      </c>
      <c r="B60">
        <v>1</v>
      </c>
      <c r="C60">
        <v>3</v>
      </c>
      <c r="D60" s="1">
        <v>20.45</v>
      </c>
      <c r="E60">
        <v>28.05</v>
      </c>
      <c r="G60">
        <v>58</v>
      </c>
      <c r="H60">
        <v>2</v>
      </c>
      <c r="I60">
        <v>2</v>
      </c>
      <c r="J60" s="1">
        <v>20.59</v>
      </c>
      <c r="K60">
        <v>22.99</v>
      </c>
      <c r="L60" s="14">
        <v>6</v>
      </c>
      <c r="M60" s="1"/>
    </row>
    <row r="61" spans="1:13" x14ac:dyDescent="0.25">
      <c r="A61">
        <v>59</v>
      </c>
      <c r="B61">
        <v>3</v>
      </c>
      <c r="C61">
        <v>1</v>
      </c>
      <c r="D61" s="1">
        <v>22.65</v>
      </c>
      <c r="E61">
        <v>21.87</v>
      </c>
      <c r="G61">
        <v>59</v>
      </c>
      <c r="H61">
        <v>2</v>
      </c>
      <c r="I61">
        <v>2</v>
      </c>
      <c r="J61" s="1">
        <v>20.61</v>
      </c>
      <c r="K61">
        <v>23.01</v>
      </c>
      <c r="L61" s="14">
        <v>6.0225</v>
      </c>
      <c r="M61" s="1"/>
    </row>
    <row r="62" spans="1:13" x14ac:dyDescent="0.25">
      <c r="A62">
        <v>60</v>
      </c>
      <c r="B62">
        <v>2</v>
      </c>
      <c r="C62">
        <v>3</v>
      </c>
      <c r="D62" s="1">
        <v>21.63</v>
      </c>
      <c r="E62">
        <v>27.14</v>
      </c>
      <c r="G62">
        <v>60</v>
      </c>
      <c r="H62">
        <v>2</v>
      </c>
      <c r="I62">
        <v>2</v>
      </c>
      <c r="J62" s="1">
        <v>20.66</v>
      </c>
      <c r="K62">
        <v>23.03</v>
      </c>
      <c r="L62" s="14">
        <v>6.0374999999999996</v>
      </c>
      <c r="M62" s="1"/>
    </row>
    <row r="63" spans="1:13" x14ac:dyDescent="0.25">
      <c r="A63">
        <v>61</v>
      </c>
      <c r="B63">
        <v>2</v>
      </c>
      <c r="C63">
        <v>4</v>
      </c>
      <c r="D63" s="1">
        <v>22.33</v>
      </c>
      <c r="E63">
        <v>27.35</v>
      </c>
      <c r="G63">
        <v>61</v>
      </c>
      <c r="H63">
        <v>2</v>
      </c>
      <c r="I63">
        <v>2</v>
      </c>
      <c r="J63" s="1">
        <v>20.72</v>
      </c>
      <c r="K63">
        <v>23.03</v>
      </c>
      <c r="L63" s="14">
        <v>6.0824999999999996</v>
      </c>
      <c r="M63" s="1"/>
    </row>
    <row r="64" spans="1:13" x14ac:dyDescent="0.25">
      <c r="A64">
        <v>62</v>
      </c>
      <c r="B64">
        <v>1</v>
      </c>
      <c r="C64">
        <v>1</v>
      </c>
      <c r="D64" s="1">
        <v>19.95</v>
      </c>
      <c r="E64">
        <v>26.35</v>
      </c>
      <c r="G64">
        <v>62</v>
      </c>
      <c r="H64">
        <v>2</v>
      </c>
      <c r="I64">
        <v>2</v>
      </c>
      <c r="J64" s="1">
        <v>20.75</v>
      </c>
      <c r="K64">
        <v>23.17</v>
      </c>
      <c r="L64" s="14">
        <v>6.085</v>
      </c>
      <c r="M64" s="1"/>
    </row>
    <row r="65" spans="1:13" x14ac:dyDescent="0.25">
      <c r="A65">
        <v>63</v>
      </c>
      <c r="B65">
        <v>4</v>
      </c>
      <c r="C65">
        <v>3</v>
      </c>
      <c r="D65" s="1">
        <v>24.33</v>
      </c>
      <c r="E65">
        <v>20.37</v>
      </c>
      <c r="G65">
        <v>63</v>
      </c>
      <c r="H65">
        <v>2</v>
      </c>
      <c r="I65">
        <v>2</v>
      </c>
      <c r="J65" s="1">
        <v>20.76</v>
      </c>
      <c r="K65">
        <v>23.17</v>
      </c>
      <c r="L65" s="14">
        <v>6.0949999999999998</v>
      </c>
      <c r="M65" s="1"/>
    </row>
    <row r="66" spans="1:13" x14ac:dyDescent="0.25">
      <c r="A66">
        <v>64</v>
      </c>
      <c r="B66">
        <v>3</v>
      </c>
      <c r="C66">
        <v>2</v>
      </c>
      <c r="D66" s="1">
        <v>22.89</v>
      </c>
      <c r="E66">
        <v>25.52</v>
      </c>
      <c r="G66">
        <v>64</v>
      </c>
      <c r="H66">
        <v>2</v>
      </c>
      <c r="I66">
        <v>2</v>
      </c>
      <c r="J66" s="1">
        <v>20.81</v>
      </c>
      <c r="K66">
        <v>23.23</v>
      </c>
      <c r="L66" s="14">
        <v>6.1032999999999999</v>
      </c>
      <c r="M66" s="1"/>
    </row>
    <row r="67" spans="1:13" x14ac:dyDescent="0.25">
      <c r="A67">
        <v>65</v>
      </c>
      <c r="B67">
        <v>5</v>
      </c>
      <c r="C67">
        <v>2</v>
      </c>
      <c r="D67" s="1">
        <v>24.43</v>
      </c>
      <c r="E67">
        <v>22.11</v>
      </c>
      <c r="G67">
        <v>65</v>
      </c>
      <c r="H67">
        <v>2</v>
      </c>
      <c r="I67">
        <v>2</v>
      </c>
      <c r="J67" s="1">
        <v>20.85</v>
      </c>
      <c r="K67">
        <v>23.4</v>
      </c>
      <c r="L67" s="14">
        <v>6.38</v>
      </c>
      <c r="M67" s="1"/>
    </row>
    <row r="68" spans="1:13" x14ac:dyDescent="0.25">
      <c r="A68">
        <v>66</v>
      </c>
      <c r="B68">
        <v>2</v>
      </c>
      <c r="C68">
        <v>2</v>
      </c>
      <c r="D68" s="1">
        <v>22.04</v>
      </c>
      <c r="E68">
        <v>27.44</v>
      </c>
      <c r="G68">
        <v>66</v>
      </c>
      <c r="H68">
        <v>2</v>
      </c>
      <c r="I68">
        <v>2</v>
      </c>
      <c r="J68" s="1">
        <v>20.88</v>
      </c>
      <c r="K68">
        <v>23.4</v>
      </c>
      <c r="L68" s="14">
        <v>6.51</v>
      </c>
      <c r="M68" s="1"/>
    </row>
    <row r="69" spans="1:13" x14ac:dyDescent="0.25">
      <c r="A69">
        <v>67</v>
      </c>
      <c r="B69">
        <v>2</v>
      </c>
      <c r="C69">
        <v>3</v>
      </c>
      <c r="D69" s="1">
        <v>20.76</v>
      </c>
      <c r="E69">
        <v>23.42</v>
      </c>
      <c r="G69">
        <v>67</v>
      </c>
      <c r="H69">
        <v>2</v>
      </c>
      <c r="I69">
        <v>2</v>
      </c>
      <c r="J69" s="1">
        <v>20.93</v>
      </c>
      <c r="K69">
        <v>23.42</v>
      </c>
      <c r="L69" s="14">
        <v>7.0833000000000004</v>
      </c>
      <c r="M69" s="1"/>
    </row>
    <row r="70" spans="1:13" x14ac:dyDescent="0.25">
      <c r="A70">
        <v>68</v>
      </c>
      <c r="B70">
        <v>2</v>
      </c>
      <c r="C70">
        <v>3</v>
      </c>
      <c r="D70" s="1">
        <v>20.93</v>
      </c>
      <c r="E70">
        <v>29.66</v>
      </c>
      <c r="G70">
        <v>68</v>
      </c>
      <c r="H70">
        <v>2</v>
      </c>
      <c r="I70">
        <v>2</v>
      </c>
      <c r="J70" s="1">
        <v>20.95</v>
      </c>
      <c r="K70">
        <v>23.45</v>
      </c>
      <c r="L70" s="14">
        <v>7.4832999999999998</v>
      </c>
      <c r="M70" s="1"/>
    </row>
    <row r="71" spans="1:13" x14ac:dyDescent="0.25">
      <c r="A71">
        <v>69</v>
      </c>
      <c r="B71">
        <v>6</v>
      </c>
      <c r="C71">
        <v>2</v>
      </c>
      <c r="D71" s="1">
        <v>25.97</v>
      </c>
      <c r="E71">
        <v>26.14</v>
      </c>
      <c r="G71">
        <v>69</v>
      </c>
      <c r="H71">
        <v>2</v>
      </c>
      <c r="I71">
        <v>2</v>
      </c>
      <c r="J71" s="1">
        <v>20.98</v>
      </c>
      <c r="K71">
        <v>23.58</v>
      </c>
      <c r="L71" s="14">
        <v>7.4866999999999999</v>
      </c>
      <c r="M71" s="1"/>
    </row>
    <row r="72" spans="1:13" x14ac:dyDescent="0.25">
      <c r="A72">
        <v>70</v>
      </c>
      <c r="B72">
        <v>1</v>
      </c>
      <c r="C72">
        <v>1</v>
      </c>
      <c r="D72" s="1">
        <v>19.5</v>
      </c>
      <c r="E72">
        <v>24.62</v>
      </c>
      <c r="G72">
        <v>70</v>
      </c>
      <c r="H72">
        <v>2</v>
      </c>
      <c r="I72">
        <v>2</v>
      </c>
      <c r="J72" s="1">
        <v>20.99</v>
      </c>
      <c r="K72">
        <v>23.59</v>
      </c>
      <c r="L72" s="14">
        <v>7.49</v>
      </c>
      <c r="M72" s="1"/>
    </row>
    <row r="73" spans="1:13" x14ac:dyDescent="0.25">
      <c r="A73">
        <v>71</v>
      </c>
      <c r="B73">
        <v>2</v>
      </c>
      <c r="C73">
        <v>2</v>
      </c>
      <c r="D73" s="1">
        <v>21.44</v>
      </c>
      <c r="E73">
        <v>29.75</v>
      </c>
      <c r="G73">
        <v>71</v>
      </c>
      <c r="H73">
        <v>2</v>
      </c>
      <c r="I73">
        <v>2</v>
      </c>
      <c r="J73" s="1">
        <v>21.08</v>
      </c>
      <c r="K73">
        <v>23.69</v>
      </c>
      <c r="L73" s="14">
        <v>7.5133000000000001</v>
      </c>
      <c r="M73" s="1"/>
    </row>
    <row r="74" spans="1:13" x14ac:dyDescent="0.25">
      <c r="A74">
        <v>72</v>
      </c>
      <c r="B74">
        <v>1</v>
      </c>
      <c r="C74">
        <v>4</v>
      </c>
      <c r="D74" s="1">
        <v>20.420000000000002</v>
      </c>
      <c r="E74">
        <v>29.28</v>
      </c>
      <c r="G74">
        <v>72</v>
      </c>
      <c r="H74">
        <v>2</v>
      </c>
      <c r="I74">
        <v>2</v>
      </c>
      <c r="J74" s="1">
        <v>21.12</v>
      </c>
      <c r="K74">
        <v>23.78</v>
      </c>
      <c r="L74" s="14">
        <v>7.55</v>
      </c>
      <c r="M74" s="1"/>
    </row>
    <row r="75" spans="1:13" x14ac:dyDescent="0.25">
      <c r="A75">
        <v>73</v>
      </c>
      <c r="B75">
        <v>2</v>
      </c>
      <c r="C75">
        <v>2</v>
      </c>
      <c r="D75" s="1">
        <v>20.75</v>
      </c>
      <c r="E75">
        <v>25.02</v>
      </c>
      <c r="G75">
        <v>73</v>
      </c>
      <c r="H75">
        <v>2</v>
      </c>
      <c r="I75">
        <v>2</v>
      </c>
      <c r="J75" s="1">
        <v>21.17</v>
      </c>
      <c r="K75">
        <v>23.79</v>
      </c>
      <c r="L75" s="14">
        <v>7.5533000000000001</v>
      </c>
      <c r="M75" s="1"/>
    </row>
    <row r="76" spans="1:13" x14ac:dyDescent="0.25">
      <c r="A76">
        <v>74</v>
      </c>
      <c r="B76">
        <v>6</v>
      </c>
      <c r="C76">
        <v>1</v>
      </c>
      <c r="D76" s="1">
        <v>25.99</v>
      </c>
      <c r="E76">
        <v>20.059999999999999</v>
      </c>
      <c r="G76">
        <v>74</v>
      </c>
      <c r="H76">
        <v>2</v>
      </c>
      <c r="I76">
        <v>2</v>
      </c>
      <c r="J76" s="1">
        <v>21.2</v>
      </c>
      <c r="K76">
        <v>23.82</v>
      </c>
      <c r="L76" s="14">
        <v>7.63</v>
      </c>
      <c r="M76" s="1"/>
    </row>
    <row r="77" spans="1:13" x14ac:dyDescent="0.25">
      <c r="A77">
        <v>75</v>
      </c>
      <c r="B77">
        <v>5</v>
      </c>
      <c r="C77">
        <v>2</v>
      </c>
      <c r="D77" s="1">
        <v>25.37</v>
      </c>
      <c r="E77">
        <v>29.3</v>
      </c>
      <c r="G77">
        <v>75</v>
      </c>
      <c r="H77">
        <v>2</v>
      </c>
      <c r="I77">
        <v>2</v>
      </c>
      <c r="J77" s="1">
        <v>21.2</v>
      </c>
      <c r="K77">
        <v>23.89</v>
      </c>
      <c r="L77" s="14">
        <v>7.63</v>
      </c>
      <c r="M77" s="1"/>
    </row>
    <row r="78" spans="1:13" x14ac:dyDescent="0.25">
      <c r="A78">
        <v>76</v>
      </c>
      <c r="B78">
        <v>2</v>
      </c>
      <c r="C78">
        <v>1</v>
      </c>
      <c r="D78" s="1">
        <v>21.2</v>
      </c>
      <c r="E78">
        <v>21.95</v>
      </c>
      <c r="G78">
        <v>76</v>
      </c>
      <c r="H78">
        <v>2</v>
      </c>
      <c r="I78">
        <v>2</v>
      </c>
      <c r="J78" s="1">
        <v>21.2</v>
      </c>
      <c r="K78">
        <v>23.9</v>
      </c>
      <c r="L78" s="14">
        <v>7.63</v>
      </c>
      <c r="M78" s="1"/>
    </row>
    <row r="79" spans="1:13" x14ac:dyDescent="0.25">
      <c r="A79">
        <v>77</v>
      </c>
      <c r="B79">
        <v>2</v>
      </c>
      <c r="C79">
        <v>3</v>
      </c>
      <c r="D79" s="1">
        <v>21.36</v>
      </c>
      <c r="E79">
        <v>26.22</v>
      </c>
      <c r="G79">
        <v>77</v>
      </c>
      <c r="H79">
        <v>2</v>
      </c>
      <c r="I79">
        <v>2</v>
      </c>
      <c r="J79" s="1">
        <v>21.25</v>
      </c>
      <c r="K79">
        <v>23.92</v>
      </c>
      <c r="L79" s="14">
        <v>7.64</v>
      </c>
      <c r="M79" s="1"/>
    </row>
    <row r="80" spans="1:13" x14ac:dyDescent="0.25">
      <c r="A80">
        <v>78</v>
      </c>
      <c r="B80">
        <v>2</v>
      </c>
      <c r="C80">
        <v>2</v>
      </c>
      <c r="D80" s="1">
        <v>22.04</v>
      </c>
      <c r="E80">
        <v>20.94</v>
      </c>
      <c r="G80">
        <v>78</v>
      </c>
      <c r="H80">
        <v>2</v>
      </c>
      <c r="I80">
        <v>2</v>
      </c>
      <c r="J80" s="1">
        <v>21.27</v>
      </c>
      <c r="K80">
        <v>24.02</v>
      </c>
      <c r="L80" s="14">
        <v>7.6932999999999998</v>
      </c>
      <c r="M80" s="1"/>
    </row>
    <row r="81" spans="1:13" x14ac:dyDescent="0.25">
      <c r="A81">
        <v>79</v>
      </c>
      <c r="B81">
        <v>2</v>
      </c>
      <c r="C81">
        <v>2</v>
      </c>
      <c r="D81" s="1">
        <v>20.72</v>
      </c>
      <c r="E81">
        <v>24.09</v>
      </c>
      <c r="G81">
        <v>79</v>
      </c>
      <c r="H81">
        <v>2</v>
      </c>
      <c r="I81">
        <v>2</v>
      </c>
      <c r="J81" s="1">
        <v>21.32</v>
      </c>
      <c r="K81">
        <v>24.09</v>
      </c>
      <c r="L81" s="14">
        <v>7.7</v>
      </c>
      <c r="M81" s="1"/>
    </row>
    <row r="82" spans="1:13" x14ac:dyDescent="0.25">
      <c r="A82">
        <v>80</v>
      </c>
      <c r="B82">
        <v>2</v>
      </c>
      <c r="C82">
        <v>4</v>
      </c>
      <c r="D82" s="1">
        <v>20.85</v>
      </c>
      <c r="E82">
        <v>28.16</v>
      </c>
      <c r="G82">
        <v>80</v>
      </c>
      <c r="H82">
        <v>2</v>
      </c>
      <c r="I82">
        <v>2</v>
      </c>
      <c r="J82" s="1">
        <v>21.36</v>
      </c>
      <c r="K82">
        <v>24.15</v>
      </c>
      <c r="L82" s="14">
        <v>7.7133000000000003</v>
      </c>
      <c r="M82" s="1"/>
    </row>
    <row r="83" spans="1:13" x14ac:dyDescent="0.25">
      <c r="A83">
        <v>81</v>
      </c>
      <c r="B83">
        <v>2</v>
      </c>
      <c r="C83">
        <v>3</v>
      </c>
      <c r="D83" s="1">
        <v>21.56</v>
      </c>
      <c r="E83">
        <v>29.91</v>
      </c>
      <c r="G83">
        <v>81</v>
      </c>
      <c r="H83">
        <v>2</v>
      </c>
      <c r="I83">
        <v>2</v>
      </c>
      <c r="J83" s="1">
        <v>21.38</v>
      </c>
      <c r="K83">
        <v>24.23</v>
      </c>
      <c r="L83" s="14">
        <v>7.7167000000000003</v>
      </c>
      <c r="M83" s="1"/>
    </row>
    <row r="84" spans="1:13" x14ac:dyDescent="0.25">
      <c r="A84">
        <v>82</v>
      </c>
      <c r="B84">
        <v>2</v>
      </c>
      <c r="C84">
        <v>6</v>
      </c>
      <c r="D84" s="1">
        <v>21.54</v>
      </c>
      <c r="E84">
        <v>26.89</v>
      </c>
      <c r="G84">
        <v>82</v>
      </c>
      <c r="H84">
        <v>2</v>
      </c>
      <c r="I84">
        <v>2</v>
      </c>
      <c r="J84" s="1">
        <v>21.44</v>
      </c>
      <c r="K84">
        <v>24.31</v>
      </c>
      <c r="L84" s="14">
        <v>7.7267000000000001</v>
      </c>
      <c r="M84" s="1"/>
    </row>
    <row r="85" spans="1:13" x14ac:dyDescent="0.25">
      <c r="A85">
        <v>83</v>
      </c>
      <c r="B85">
        <v>3</v>
      </c>
      <c r="C85">
        <v>3</v>
      </c>
      <c r="D85" s="1">
        <v>22.47</v>
      </c>
      <c r="E85">
        <v>26.76</v>
      </c>
      <c r="G85">
        <v>83</v>
      </c>
      <c r="H85">
        <v>2</v>
      </c>
      <c r="I85">
        <v>2</v>
      </c>
      <c r="J85" s="1">
        <v>21.52</v>
      </c>
      <c r="K85">
        <v>24.37</v>
      </c>
      <c r="L85" s="14">
        <v>7.7466999999999997</v>
      </c>
      <c r="M85" s="1"/>
    </row>
    <row r="86" spans="1:13" x14ac:dyDescent="0.25">
      <c r="A86">
        <v>84</v>
      </c>
      <c r="B86">
        <v>5</v>
      </c>
      <c r="C86">
        <v>2</v>
      </c>
      <c r="D86" s="1">
        <v>24.41</v>
      </c>
      <c r="E86">
        <v>26.35</v>
      </c>
      <c r="G86">
        <v>84</v>
      </c>
      <c r="H86">
        <v>2</v>
      </c>
      <c r="I86">
        <v>2</v>
      </c>
      <c r="J86" s="1">
        <v>21.54</v>
      </c>
      <c r="K86">
        <v>24.42</v>
      </c>
      <c r="L86" s="14">
        <v>7.7667000000000002</v>
      </c>
      <c r="M86" s="1"/>
    </row>
    <row r="87" spans="1:13" x14ac:dyDescent="0.25">
      <c r="A87">
        <v>85</v>
      </c>
      <c r="B87">
        <v>2</v>
      </c>
      <c r="C87">
        <v>4</v>
      </c>
      <c r="D87" s="1">
        <v>22.28</v>
      </c>
      <c r="E87">
        <v>20.65</v>
      </c>
      <c r="G87">
        <v>85</v>
      </c>
      <c r="H87">
        <v>2</v>
      </c>
      <c r="I87">
        <v>2</v>
      </c>
      <c r="J87" s="1">
        <v>21.56</v>
      </c>
      <c r="K87">
        <v>24.43</v>
      </c>
      <c r="L87" s="14">
        <v>7.7732999999999999</v>
      </c>
      <c r="M87" s="1"/>
    </row>
    <row r="88" spans="1:13" x14ac:dyDescent="0.25">
      <c r="A88">
        <v>86</v>
      </c>
      <c r="B88">
        <v>1</v>
      </c>
      <c r="C88">
        <v>2</v>
      </c>
      <c r="D88" s="1">
        <v>18.829999999999998</v>
      </c>
      <c r="E88">
        <v>22.89</v>
      </c>
      <c r="G88">
        <v>86</v>
      </c>
      <c r="H88">
        <v>2</v>
      </c>
      <c r="I88">
        <v>2</v>
      </c>
      <c r="J88" s="1">
        <v>21.56</v>
      </c>
      <c r="K88">
        <v>24.44</v>
      </c>
      <c r="L88" s="14">
        <v>7.78</v>
      </c>
      <c r="M88" s="1"/>
    </row>
    <row r="89" spans="1:13" x14ac:dyDescent="0.25">
      <c r="A89">
        <v>87</v>
      </c>
      <c r="B89">
        <v>1</v>
      </c>
      <c r="C89">
        <v>7</v>
      </c>
      <c r="D89" s="1">
        <v>19.579999999999998</v>
      </c>
      <c r="E89">
        <v>29.9</v>
      </c>
      <c r="G89">
        <v>87</v>
      </c>
      <c r="H89">
        <v>2</v>
      </c>
      <c r="I89">
        <v>2</v>
      </c>
      <c r="J89" s="1">
        <v>21.59</v>
      </c>
      <c r="K89">
        <v>24.49</v>
      </c>
      <c r="L89" s="14">
        <v>7.7832999999999997</v>
      </c>
      <c r="M89" s="1"/>
    </row>
    <row r="90" spans="1:13" x14ac:dyDescent="0.25">
      <c r="A90">
        <v>88</v>
      </c>
      <c r="B90">
        <v>2</v>
      </c>
      <c r="C90">
        <v>3</v>
      </c>
      <c r="D90" s="1">
        <v>21.87</v>
      </c>
      <c r="E90">
        <v>24.44</v>
      </c>
      <c r="G90">
        <v>88</v>
      </c>
      <c r="H90">
        <v>2</v>
      </c>
      <c r="I90">
        <v>2</v>
      </c>
      <c r="J90" s="1">
        <v>21.63</v>
      </c>
      <c r="K90">
        <v>24.51</v>
      </c>
      <c r="L90" s="14">
        <v>7.7866999999999997</v>
      </c>
      <c r="M90" s="1"/>
    </row>
    <row r="91" spans="1:13" x14ac:dyDescent="0.25">
      <c r="A91">
        <v>89</v>
      </c>
      <c r="B91">
        <v>2</v>
      </c>
      <c r="C91">
        <v>1</v>
      </c>
      <c r="D91" s="1">
        <v>21.7</v>
      </c>
      <c r="E91">
        <v>21.54</v>
      </c>
      <c r="G91">
        <v>89</v>
      </c>
      <c r="H91">
        <v>2</v>
      </c>
      <c r="I91">
        <v>2</v>
      </c>
      <c r="J91" s="1">
        <v>21.69</v>
      </c>
      <c r="K91">
        <v>24.55</v>
      </c>
      <c r="L91" s="14">
        <v>7.81</v>
      </c>
      <c r="M91" s="1"/>
    </row>
    <row r="92" spans="1:13" x14ac:dyDescent="0.25">
      <c r="A92">
        <v>90</v>
      </c>
      <c r="B92">
        <v>5</v>
      </c>
      <c r="C92">
        <v>1</v>
      </c>
      <c r="D92" s="1">
        <v>24.78</v>
      </c>
      <c r="E92">
        <v>23.89</v>
      </c>
      <c r="G92">
        <v>90</v>
      </c>
      <c r="H92">
        <v>2</v>
      </c>
      <c r="I92">
        <v>3</v>
      </c>
      <c r="J92" s="1">
        <v>21.7</v>
      </c>
      <c r="K92">
        <v>24.55</v>
      </c>
      <c r="L92" s="14">
        <v>7.81</v>
      </c>
      <c r="M92" s="1"/>
    </row>
    <row r="93" spans="1:13" x14ac:dyDescent="0.25">
      <c r="A93">
        <v>91</v>
      </c>
      <c r="B93">
        <v>2</v>
      </c>
      <c r="C93">
        <v>4</v>
      </c>
      <c r="D93" s="1">
        <v>20.66</v>
      </c>
      <c r="E93">
        <v>29.12</v>
      </c>
      <c r="G93">
        <v>91</v>
      </c>
      <c r="H93">
        <v>2</v>
      </c>
      <c r="I93">
        <v>3</v>
      </c>
      <c r="J93" s="1">
        <v>21.72</v>
      </c>
      <c r="K93">
        <v>24.6</v>
      </c>
      <c r="L93" s="14">
        <v>7.9733000000000001</v>
      </c>
      <c r="M93" s="1"/>
    </row>
    <row r="94" spans="1:13" x14ac:dyDescent="0.25">
      <c r="A94">
        <v>92</v>
      </c>
      <c r="B94">
        <v>4</v>
      </c>
      <c r="C94">
        <v>5</v>
      </c>
      <c r="D94" s="1">
        <v>23.74</v>
      </c>
      <c r="E94">
        <v>22.1</v>
      </c>
      <c r="G94">
        <v>92</v>
      </c>
      <c r="H94">
        <v>2</v>
      </c>
      <c r="I94">
        <v>3</v>
      </c>
      <c r="J94" s="1">
        <v>21.73</v>
      </c>
      <c r="K94">
        <v>24.62</v>
      </c>
      <c r="L94" s="14">
        <v>8.4466999999999999</v>
      </c>
      <c r="M94" s="1"/>
    </row>
    <row r="95" spans="1:13" x14ac:dyDescent="0.25">
      <c r="A95">
        <v>93</v>
      </c>
      <c r="B95">
        <v>1</v>
      </c>
      <c r="C95">
        <v>2</v>
      </c>
      <c r="D95" s="1">
        <v>20.28</v>
      </c>
      <c r="E95">
        <v>26.73</v>
      </c>
      <c r="G95">
        <v>93</v>
      </c>
      <c r="H95">
        <v>2</v>
      </c>
      <c r="I95">
        <v>3</v>
      </c>
      <c r="J95" s="1">
        <v>21.73</v>
      </c>
      <c r="K95">
        <v>24.62</v>
      </c>
      <c r="L95" s="14">
        <v>8.4949999999999992</v>
      </c>
      <c r="M95" s="1"/>
    </row>
    <row r="96" spans="1:13" x14ac:dyDescent="0.25">
      <c r="A96">
        <v>94</v>
      </c>
      <c r="B96">
        <v>5</v>
      </c>
      <c r="C96">
        <v>1</v>
      </c>
      <c r="D96" s="1">
        <v>24.79</v>
      </c>
      <c r="E96">
        <v>29.49</v>
      </c>
      <c r="G96">
        <v>94</v>
      </c>
      <c r="H96">
        <v>2</v>
      </c>
      <c r="I96">
        <v>3</v>
      </c>
      <c r="J96" s="1">
        <v>21.73</v>
      </c>
      <c r="K96">
        <v>24.68</v>
      </c>
      <c r="L96" s="14">
        <v>8.8132999999999999</v>
      </c>
      <c r="M96" s="1"/>
    </row>
    <row r="97" spans="1:13" x14ac:dyDescent="0.25">
      <c r="A97">
        <v>95</v>
      </c>
      <c r="B97">
        <v>5</v>
      </c>
      <c r="C97">
        <v>3</v>
      </c>
      <c r="D97" s="1">
        <v>25.39</v>
      </c>
      <c r="E97">
        <v>24.74</v>
      </c>
      <c r="G97">
        <v>95</v>
      </c>
      <c r="H97">
        <v>2</v>
      </c>
      <c r="I97">
        <v>3</v>
      </c>
      <c r="J97" s="1">
        <v>21.76</v>
      </c>
      <c r="K97">
        <v>24.72</v>
      </c>
      <c r="L97" s="14">
        <v>9.4</v>
      </c>
      <c r="M97" s="1"/>
    </row>
    <row r="98" spans="1:13" x14ac:dyDescent="0.25">
      <c r="A98">
        <v>96</v>
      </c>
      <c r="B98">
        <v>2</v>
      </c>
      <c r="C98">
        <v>1</v>
      </c>
      <c r="D98" s="1">
        <v>21.12</v>
      </c>
      <c r="E98">
        <v>24.15</v>
      </c>
      <c r="G98">
        <v>96</v>
      </c>
      <c r="H98">
        <v>2</v>
      </c>
      <c r="I98">
        <v>3</v>
      </c>
      <c r="J98" s="1">
        <v>21.87</v>
      </c>
      <c r="K98">
        <v>24.73</v>
      </c>
      <c r="L98" s="14">
        <v>9.4749999999999996</v>
      </c>
      <c r="M98" s="1"/>
    </row>
    <row r="99" spans="1:13" x14ac:dyDescent="0.25">
      <c r="A99">
        <v>97</v>
      </c>
      <c r="B99">
        <v>1</v>
      </c>
      <c r="C99">
        <v>2</v>
      </c>
      <c r="D99" s="1">
        <v>20.09</v>
      </c>
      <c r="E99">
        <v>22.23</v>
      </c>
      <c r="G99">
        <v>97</v>
      </c>
      <c r="H99">
        <v>2</v>
      </c>
      <c r="I99">
        <v>3</v>
      </c>
      <c r="J99" s="1">
        <v>21.99</v>
      </c>
      <c r="K99">
        <v>24.74</v>
      </c>
      <c r="L99" s="14">
        <v>10.055</v>
      </c>
      <c r="M99" s="1"/>
    </row>
    <row r="100" spans="1:13" x14ac:dyDescent="0.25">
      <c r="A100">
        <v>98</v>
      </c>
      <c r="B100">
        <v>2</v>
      </c>
      <c r="C100">
        <v>1</v>
      </c>
      <c r="D100" s="1">
        <v>20.99</v>
      </c>
      <c r="E100">
        <v>29.1</v>
      </c>
      <c r="G100">
        <v>98</v>
      </c>
      <c r="H100">
        <v>2</v>
      </c>
      <c r="I100">
        <v>3</v>
      </c>
      <c r="J100" s="1">
        <v>22.04</v>
      </c>
      <c r="K100">
        <v>24.81</v>
      </c>
      <c r="L100" s="14">
        <v>10.33</v>
      </c>
      <c r="M100" s="1"/>
    </row>
    <row r="101" spans="1:13" x14ac:dyDescent="0.25">
      <c r="A101">
        <v>99</v>
      </c>
      <c r="B101">
        <v>1</v>
      </c>
      <c r="C101">
        <v>2</v>
      </c>
      <c r="D101" s="1">
        <v>17.489999999999998</v>
      </c>
      <c r="E101">
        <v>28.07</v>
      </c>
      <c r="G101">
        <v>99</v>
      </c>
      <c r="H101">
        <v>2</v>
      </c>
      <c r="I101">
        <v>3</v>
      </c>
      <c r="J101" s="1">
        <v>22.04</v>
      </c>
      <c r="K101">
        <v>24.85</v>
      </c>
      <c r="L101" s="14">
        <v>10.36</v>
      </c>
      <c r="M101" s="1"/>
    </row>
    <row r="102" spans="1:13" x14ac:dyDescent="0.25">
      <c r="A102">
        <v>100</v>
      </c>
      <c r="B102">
        <v>3</v>
      </c>
      <c r="C102">
        <v>3</v>
      </c>
      <c r="D102" s="1">
        <v>23.43</v>
      </c>
      <c r="E102">
        <v>28.47</v>
      </c>
      <c r="G102">
        <v>100</v>
      </c>
      <c r="H102">
        <v>2</v>
      </c>
      <c r="I102">
        <v>3</v>
      </c>
      <c r="J102" s="1">
        <v>22.05</v>
      </c>
      <c r="K102">
        <v>25.01</v>
      </c>
      <c r="L102" s="14">
        <v>10.375</v>
      </c>
      <c r="M102" s="1"/>
    </row>
    <row r="103" spans="1:13" x14ac:dyDescent="0.25">
      <c r="A103">
        <v>101</v>
      </c>
      <c r="B103">
        <v>4</v>
      </c>
      <c r="C103">
        <v>1</v>
      </c>
      <c r="D103" s="1">
        <v>24.38</v>
      </c>
      <c r="E103">
        <v>29.39</v>
      </c>
      <c r="G103">
        <v>101</v>
      </c>
      <c r="H103">
        <v>2</v>
      </c>
      <c r="I103">
        <v>3</v>
      </c>
      <c r="J103" s="1">
        <v>22.06</v>
      </c>
      <c r="K103">
        <v>25.02</v>
      </c>
      <c r="L103" s="14">
        <v>10.38</v>
      </c>
      <c r="M103" s="1"/>
    </row>
    <row r="104" spans="1:13" x14ac:dyDescent="0.25">
      <c r="A104">
        <v>102</v>
      </c>
      <c r="B104">
        <v>1</v>
      </c>
      <c r="C104">
        <v>3</v>
      </c>
      <c r="D104" s="1">
        <v>20.54</v>
      </c>
      <c r="E104">
        <v>21.45</v>
      </c>
      <c r="G104">
        <v>102</v>
      </c>
      <c r="H104">
        <v>2</v>
      </c>
      <c r="I104">
        <v>3</v>
      </c>
      <c r="J104" s="1">
        <v>22.16</v>
      </c>
      <c r="K104">
        <v>25.04</v>
      </c>
      <c r="L104" s="14">
        <v>10.404999999999999</v>
      </c>
      <c r="M104" s="1"/>
    </row>
    <row r="105" spans="1:13" x14ac:dyDescent="0.25">
      <c r="A105">
        <v>103</v>
      </c>
      <c r="B105">
        <v>1</v>
      </c>
      <c r="C105">
        <v>2</v>
      </c>
      <c r="D105" s="1">
        <v>18.59</v>
      </c>
      <c r="E105">
        <v>27.94</v>
      </c>
      <c r="G105">
        <v>103</v>
      </c>
      <c r="H105">
        <v>2</v>
      </c>
      <c r="I105">
        <v>3</v>
      </c>
      <c r="J105" s="1">
        <v>22.18</v>
      </c>
      <c r="K105">
        <v>25.12</v>
      </c>
      <c r="L105" s="14">
        <v>10.425000000000001</v>
      </c>
      <c r="M105" s="1"/>
    </row>
    <row r="106" spans="1:13" x14ac:dyDescent="0.25">
      <c r="A106">
        <v>104</v>
      </c>
      <c r="B106">
        <v>7</v>
      </c>
      <c r="C106">
        <v>4</v>
      </c>
      <c r="D106" s="1">
        <v>28.18</v>
      </c>
      <c r="E106">
        <v>20.67</v>
      </c>
      <c r="G106">
        <v>104</v>
      </c>
      <c r="H106">
        <v>2</v>
      </c>
      <c r="I106">
        <v>3</v>
      </c>
      <c r="J106" s="1">
        <v>22.26</v>
      </c>
      <c r="K106">
        <v>25.26</v>
      </c>
      <c r="L106" s="14">
        <v>10.44</v>
      </c>
      <c r="M106" s="1"/>
    </row>
    <row r="107" spans="1:13" x14ac:dyDescent="0.25">
      <c r="A107">
        <v>105</v>
      </c>
      <c r="B107">
        <v>3</v>
      </c>
      <c r="C107">
        <v>3</v>
      </c>
      <c r="D107" s="1">
        <v>22.89</v>
      </c>
      <c r="E107">
        <v>29.51</v>
      </c>
      <c r="G107">
        <v>105</v>
      </c>
      <c r="H107">
        <v>2</v>
      </c>
      <c r="I107">
        <v>3</v>
      </c>
      <c r="J107" s="1">
        <v>22.28</v>
      </c>
      <c r="K107">
        <v>25.28</v>
      </c>
      <c r="L107" s="14">
        <v>10.465</v>
      </c>
      <c r="M107" s="1"/>
    </row>
    <row r="108" spans="1:13" x14ac:dyDescent="0.25">
      <c r="A108">
        <v>106</v>
      </c>
      <c r="B108">
        <v>1</v>
      </c>
      <c r="C108">
        <v>1</v>
      </c>
      <c r="D108" s="1">
        <v>20.22</v>
      </c>
      <c r="E108">
        <v>27.21</v>
      </c>
      <c r="G108">
        <v>106</v>
      </c>
      <c r="H108">
        <v>2</v>
      </c>
      <c r="I108">
        <v>3</v>
      </c>
      <c r="J108" s="1">
        <v>22.31</v>
      </c>
      <c r="K108">
        <v>25.29</v>
      </c>
      <c r="L108" s="14">
        <v>10.475</v>
      </c>
      <c r="M108" s="1"/>
    </row>
    <row r="109" spans="1:13" x14ac:dyDescent="0.25">
      <c r="A109">
        <v>107</v>
      </c>
      <c r="B109">
        <v>1</v>
      </c>
      <c r="C109">
        <v>3</v>
      </c>
      <c r="D109" s="1">
        <v>19.95</v>
      </c>
      <c r="E109">
        <v>22.82</v>
      </c>
      <c r="G109">
        <v>107</v>
      </c>
      <c r="H109">
        <v>2</v>
      </c>
      <c r="I109">
        <v>3</v>
      </c>
      <c r="J109" s="1">
        <v>22.33</v>
      </c>
      <c r="K109">
        <v>25.33</v>
      </c>
      <c r="L109" s="14">
        <v>10.49</v>
      </c>
      <c r="M109" s="1"/>
    </row>
    <row r="110" spans="1:13" x14ac:dyDescent="0.25">
      <c r="A110">
        <v>108</v>
      </c>
      <c r="B110">
        <v>1</v>
      </c>
      <c r="C110">
        <v>3</v>
      </c>
      <c r="D110" s="1">
        <v>20.02</v>
      </c>
      <c r="E110">
        <v>29.04</v>
      </c>
      <c r="G110">
        <v>108</v>
      </c>
      <c r="H110">
        <v>3</v>
      </c>
      <c r="I110">
        <v>3</v>
      </c>
      <c r="J110" s="1">
        <v>22.33</v>
      </c>
      <c r="K110">
        <v>25.42</v>
      </c>
      <c r="L110" s="14">
        <v>10.494999999999999</v>
      </c>
      <c r="M110" s="1"/>
    </row>
    <row r="111" spans="1:13" x14ac:dyDescent="0.25">
      <c r="A111">
        <v>109</v>
      </c>
      <c r="B111">
        <v>1</v>
      </c>
      <c r="C111">
        <v>2</v>
      </c>
      <c r="D111" s="1">
        <v>19.86</v>
      </c>
      <c r="E111">
        <v>23.17</v>
      </c>
      <c r="G111">
        <v>109</v>
      </c>
      <c r="H111">
        <v>3</v>
      </c>
      <c r="I111">
        <v>3</v>
      </c>
      <c r="J111" s="1">
        <v>22.34</v>
      </c>
      <c r="K111">
        <v>25.52</v>
      </c>
      <c r="L111" s="14">
        <v>10.54</v>
      </c>
      <c r="M111" s="1"/>
    </row>
    <row r="112" spans="1:13" x14ac:dyDescent="0.25">
      <c r="A112">
        <v>110</v>
      </c>
      <c r="B112">
        <v>7</v>
      </c>
      <c r="C112">
        <v>1</v>
      </c>
      <c r="D112" s="1">
        <v>29.18</v>
      </c>
      <c r="E112">
        <v>23.4</v>
      </c>
      <c r="G112">
        <v>110</v>
      </c>
      <c r="H112">
        <v>3</v>
      </c>
      <c r="I112">
        <v>3</v>
      </c>
      <c r="J112" s="1">
        <v>22.34</v>
      </c>
      <c r="K112">
        <v>25.54</v>
      </c>
      <c r="L112" s="14">
        <v>10.56</v>
      </c>
      <c r="M112" s="1"/>
    </row>
    <row r="113" spans="1:13" x14ac:dyDescent="0.25">
      <c r="A113">
        <v>111</v>
      </c>
      <c r="B113">
        <v>4</v>
      </c>
      <c r="C113">
        <v>3</v>
      </c>
      <c r="D113" s="1">
        <v>24.09</v>
      </c>
      <c r="E113">
        <v>26.96</v>
      </c>
      <c r="G113">
        <v>111</v>
      </c>
      <c r="H113">
        <v>3</v>
      </c>
      <c r="I113">
        <v>3</v>
      </c>
      <c r="J113" s="1">
        <v>22.45</v>
      </c>
      <c r="K113">
        <v>25.57</v>
      </c>
      <c r="L113" s="14">
        <v>10.6</v>
      </c>
      <c r="M113" s="1"/>
    </row>
    <row r="114" spans="1:13" x14ac:dyDescent="0.25">
      <c r="A114">
        <v>112</v>
      </c>
      <c r="B114">
        <v>2</v>
      </c>
      <c r="C114">
        <v>3</v>
      </c>
      <c r="D114" s="1">
        <v>22.18</v>
      </c>
      <c r="E114">
        <v>21.53</v>
      </c>
      <c r="G114">
        <v>112</v>
      </c>
      <c r="H114">
        <v>3</v>
      </c>
      <c r="I114">
        <v>3</v>
      </c>
      <c r="J114" s="1">
        <v>22.46</v>
      </c>
      <c r="K114">
        <v>25.66</v>
      </c>
      <c r="L114" s="14">
        <v>10.6</v>
      </c>
      <c r="M114" s="1"/>
    </row>
    <row r="115" spans="1:13" x14ac:dyDescent="0.25">
      <c r="A115">
        <v>113</v>
      </c>
      <c r="B115">
        <v>6</v>
      </c>
      <c r="C115">
        <v>1</v>
      </c>
      <c r="D115" s="1">
        <v>26.85</v>
      </c>
      <c r="E115">
        <v>22.91</v>
      </c>
      <c r="G115">
        <v>113</v>
      </c>
      <c r="H115">
        <v>3</v>
      </c>
      <c r="I115">
        <v>3</v>
      </c>
      <c r="J115" s="1">
        <v>22.47</v>
      </c>
      <c r="K115">
        <v>25.84</v>
      </c>
      <c r="L115" s="14">
        <v>10.6</v>
      </c>
      <c r="M115" s="1"/>
    </row>
    <row r="116" spans="1:13" x14ac:dyDescent="0.25">
      <c r="A116">
        <v>114</v>
      </c>
      <c r="B116">
        <v>1</v>
      </c>
      <c r="C116">
        <v>2</v>
      </c>
      <c r="D116" s="1">
        <v>20.32</v>
      </c>
      <c r="E116">
        <v>23.45</v>
      </c>
      <c r="G116">
        <v>114</v>
      </c>
      <c r="H116">
        <v>3</v>
      </c>
      <c r="I116">
        <v>3</v>
      </c>
      <c r="J116" s="1">
        <v>22.54</v>
      </c>
      <c r="K116">
        <v>25.91</v>
      </c>
      <c r="L116" s="14">
        <v>10.635</v>
      </c>
      <c r="M116" s="1"/>
    </row>
    <row r="117" spans="1:13" x14ac:dyDescent="0.25">
      <c r="A117">
        <v>115</v>
      </c>
      <c r="B117">
        <v>1</v>
      </c>
      <c r="C117">
        <v>2</v>
      </c>
      <c r="D117" s="1">
        <v>18.46</v>
      </c>
      <c r="E117">
        <v>20.75</v>
      </c>
      <c r="G117">
        <v>115</v>
      </c>
      <c r="H117">
        <v>3</v>
      </c>
      <c r="I117">
        <v>3</v>
      </c>
      <c r="J117" s="1">
        <v>22.65</v>
      </c>
      <c r="K117">
        <v>25.94</v>
      </c>
      <c r="L117" s="14">
        <v>10.68</v>
      </c>
      <c r="M117" s="1"/>
    </row>
    <row r="118" spans="1:13" x14ac:dyDescent="0.25">
      <c r="A118">
        <v>116</v>
      </c>
      <c r="B118">
        <v>7</v>
      </c>
      <c r="C118">
        <v>3</v>
      </c>
      <c r="D118" s="1">
        <v>28.17</v>
      </c>
      <c r="E118">
        <v>24.37</v>
      </c>
      <c r="G118">
        <v>116</v>
      </c>
      <c r="H118">
        <v>3</v>
      </c>
      <c r="I118">
        <v>3</v>
      </c>
      <c r="J118" s="1">
        <v>22.66</v>
      </c>
      <c r="K118">
        <v>25.95</v>
      </c>
      <c r="L118" s="14">
        <v>10.69</v>
      </c>
      <c r="M118" s="1"/>
    </row>
    <row r="119" spans="1:13" x14ac:dyDescent="0.25">
      <c r="A119">
        <v>117</v>
      </c>
      <c r="B119">
        <v>2</v>
      </c>
      <c r="C119">
        <v>1</v>
      </c>
      <c r="D119" s="1">
        <v>20.81</v>
      </c>
      <c r="E119">
        <v>24.51</v>
      </c>
      <c r="G119">
        <v>117</v>
      </c>
      <c r="H119">
        <v>3</v>
      </c>
      <c r="I119">
        <v>3</v>
      </c>
      <c r="J119" s="1">
        <v>22.82</v>
      </c>
      <c r="K119">
        <v>25.97</v>
      </c>
      <c r="L119" s="14">
        <v>10.72</v>
      </c>
      <c r="M119" s="1"/>
    </row>
    <row r="120" spans="1:13" x14ac:dyDescent="0.25">
      <c r="A120">
        <v>118</v>
      </c>
      <c r="B120">
        <v>2</v>
      </c>
      <c r="C120">
        <v>2</v>
      </c>
      <c r="D120" s="1">
        <v>21.73</v>
      </c>
      <c r="E120">
        <v>22.2</v>
      </c>
      <c r="G120">
        <v>118</v>
      </c>
      <c r="H120">
        <v>3</v>
      </c>
      <c r="I120">
        <v>3</v>
      </c>
      <c r="J120" s="1">
        <v>22.89</v>
      </c>
      <c r="K120">
        <v>26.02</v>
      </c>
      <c r="L120" s="14">
        <v>10.77</v>
      </c>
      <c r="M120" s="1"/>
    </row>
    <row r="121" spans="1:13" x14ac:dyDescent="0.25">
      <c r="A121">
        <v>119</v>
      </c>
      <c r="B121">
        <v>3</v>
      </c>
      <c r="C121">
        <v>3</v>
      </c>
      <c r="D121" s="1">
        <v>23.35</v>
      </c>
      <c r="E121">
        <v>29.55</v>
      </c>
      <c r="G121">
        <v>119</v>
      </c>
      <c r="H121">
        <v>3</v>
      </c>
      <c r="I121">
        <v>3</v>
      </c>
      <c r="J121" s="1">
        <v>22.89</v>
      </c>
      <c r="K121">
        <v>26.13</v>
      </c>
      <c r="L121" s="14">
        <v>10.78</v>
      </c>
      <c r="M121" s="1"/>
    </row>
    <row r="122" spans="1:13" x14ac:dyDescent="0.25">
      <c r="A122">
        <v>120</v>
      </c>
      <c r="B122">
        <v>2</v>
      </c>
      <c r="C122">
        <v>1</v>
      </c>
      <c r="D122" s="1">
        <v>22.05</v>
      </c>
      <c r="E122">
        <v>20.41</v>
      </c>
      <c r="G122">
        <v>120</v>
      </c>
      <c r="H122">
        <v>3</v>
      </c>
      <c r="I122">
        <v>3</v>
      </c>
      <c r="J122" s="1">
        <v>22.89</v>
      </c>
      <c r="K122">
        <v>26.14</v>
      </c>
      <c r="L122" s="14">
        <v>10.78</v>
      </c>
      <c r="M122" s="1"/>
    </row>
    <row r="123" spans="1:13" x14ac:dyDescent="0.25">
      <c r="A123">
        <v>121</v>
      </c>
      <c r="B123">
        <v>6</v>
      </c>
      <c r="C123">
        <v>5</v>
      </c>
      <c r="D123" s="1">
        <v>25.94</v>
      </c>
      <c r="E123">
        <v>28.98</v>
      </c>
      <c r="G123">
        <v>121</v>
      </c>
      <c r="H123">
        <v>3</v>
      </c>
      <c r="I123">
        <v>3</v>
      </c>
      <c r="J123" s="1">
        <v>22.92</v>
      </c>
      <c r="K123">
        <v>26.18</v>
      </c>
      <c r="L123" s="14">
        <v>10.795</v>
      </c>
      <c r="M123" s="1"/>
    </row>
    <row r="124" spans="1:13" x14ac:dyDescent="0.25">
      <c r="A124">
        <v>122</v>
      </c>
      <c r="B124">
        <v>2</v>
      </c>
      <c r="C124">
        <v>2</v>
      </c>
      <c r="D124" s="1">
        <v>21.38</v>
      </c>
      <c r="E124">
        <v>26.18</v>
      </c>
      <c r="G124">
        <v>122</v>
      </c>
      <c r="H124">
        <v>3</v>
      </c>
      <c r="I124">
        <v>3</v>
      </c>
      <c r="J124" s="1">
        <v>23.07</v>
      </c>
      <c r="K124">
        <v>26.22</v>
      </c>
      <c r="L124" s="14">
        <v>10.815</v>
      </c>
      <c r="M124" s="1"/>
    </row>
    <row r="125" spans="1:13" x14ac:dyDescent="0.25">
      <c r="A125">
        <v>123</v>
      </c>
      <c r="B125">
        <v>1</v>
      </c>
      <c r="C125">
        <v>5</v>
      </c>
      <c r="D125" s="1">
        <v>17.739999999999998</v>
      </c>
      <c r="E125">
        <v>23.01</v>
      </c>
      <c r="G125">
        <v>123</v>
      </c>
      <c r="H125">
        <v>3</v>
      </c>
      <c r="I125">
        <v>3</v>
      </c>
      <c r="J125" s="1">
        <v>23.08</v>
      </c>
      <c r="K125">
        <v>26.29</v>
      </c>
      <c r="L125" s="14">
        <v>10.845000000000001</v>
      </c>
      <c r="M125" s="1"/>
    </row>
    <row r="126" spans="1:13" x14ac:dyDescent="0.25">
      <c r="A126">
        <v>124</v>
      </c>
      <c r="B126">
        <v>1</v>
      </c>
      <c r="C126">
        <v>2</v>
      </c>
      <c r="D126" s="1">
        <v>19.68</v>
      </c>
      <c r="E126">
        <v>25.97</v>
      </c>
      <c r="G126">
        <v>124</v>
      </c>
      <c r="H126">
        <v>3</v>
      </c>
      <c r="I126">
        <v>3</v>
      </c>
      <c r="J126" s="1">
        <v>23.1</v>
      </c>
      <c r="K126">
        <v>26.35</v>
      </c>
      <c r="L126" s="14">
        <v>10.85</v>
      </c>
      <c r="M126" s="1"/>
    </row>
    <row r="127" spans="1:13" x14ac:dyDescent="0.25">
      <c r="A127">
        <v>125</v>
      </c>
      <c r="B127">
        <v>4</v>
      </c>
      <c r="C127">
        <v>3</v>
      </c>
      <c r="D127" s="1">
        <v>23.89</v>
      </c>
      <c r="E127">
        <v>29.67</v>
      </c>
      <c r="G127">
        <v>125</v>
      </c>
      <c r="H127">
        <v>3</v>
      </c>
      <c r="I127">
        <v>3</v>
      </c>
      <c r="J127" s="1">
        <v>23.14</v>
      </c>
      <c r="K127">
        <v>26.35</v>
      </c>
      <c r="L127" s="14">
        <v>10.86</v>
      </c>
      <c r="M127" s="1"/>
    </row>
    <row r="128" spans="1:13" x14ac:dyDescent="0.25">
      <c r="A128">
        <v>126</v>
      </c>
      <c r="B128">
        <v>1</v>
      </c>
      <c r="C128">
        <v>2</v>
      </c>
      <c r="D128" s="1">
        <v>18.7</v>
      </c>
      <c r="E128">
        <v>27.8</v>
      </c>
      <c r="G128">
        <v>126</v>
      </c>
      <c r="H128">
        <v>3</v>
      </c>
      <c r="I128">
        <v>3</v>
      </c>
      <c r="J128" s="1">
        <v>23.15</v>
      </c>
      <c r="K128">
        <v>26.38</v>
      </c>
      <c r="L128" s="14">
        <v>10.865</v>
      </c>
      <c r="M128" s="1"/>
    </row>
    <row r="129" spans="1:13" x14ac:dyDescent="0.25">
      <c r="A129">
        <v>127</v>
      </c>
      <c r="B129">
        <v>6</v>
      </c>
      <c r="C129">
        <v>3</v>
      </c>
      <c r="D129" s="1">
        <v>25.92</v>
      </c>
      <c r="E129">
        <v>23.59</v>
      </c>
      <c r="G129">
        <v>127</v>
      </c>
      <c r="H129">
        <v>3</v>
      </c>
      <c r="I129">
        <v>3</v>
      </c>
      <c r="J129" s="1">
        <v>23.18</v>
      </c>
      <c r="K129">
        <v>26.59</v>
      </c>
      <c r="L129" s="14">
        <v>10.865</v>
      </c>
      <c r="M129" s="1"/>
    </row>
    <row r="130" spans="1:13" x14ac:dyDescent="0.25">
      <c r="A130">
        <v>128</v>
      </c>
      <c r="B130">
        <v>4</v>
      </c>
      <c r="C130">
        <v>3</v>
      </c>
      <c r="D130" s="1">
        <v>23.47</v>
      </c>
      <c r="E130">
        <v>23.23</v>
      </c>
      <c r="G130">
        <v>128</v>
      </c>
      <c r="H130">
        <v>3</v>
      </c>
      <c r="I130">
        <v>3</v>
      </c>
      <c r="J130" s="1">
        <v>23.2</v>
      </c>
      <c r="K130">
        <v>26.62</v>
      </c>
      <c r="L130" s="14">
        <v>10.865</v>
      </c>
      <c r="M130" s="1"/>
    </row>
    <row r="131" spans="1:13" x14ac:dyDescent="0.25">
      <c r="A131">
        <v>129</v>
      </c>
      <c r="B131">
        <v>3</v>
      </c>
      <c r="C131">
        <v>3</v>
      </c>
      <c r="D131" s="1">
        <v>23.34</v>
      </c>
      <c r="E131">
        <v>27.56</v>
      </c>
      <c r="G131">
        <v>129</v>
      </c>
      <c r="H131">
        <v>3</v>
      </c>
      <c r="I131">
        <v>3</v>
      </c>
      <c r="J131" s="1">
        <v>23.24</v>
      </c>
      <c r="K131">
        <v>26.64</v>
      </c>
      <c r="L131" s="14">
        <v>10.935</v>
      </c>
      <c r="M131" s="1"/>
    </row>
    <row r="132" spans="1:13" x14ac:dyDescent="0.25">
      <c r="A132">
        <v>130</v>
      </c>
      <c r="B132">
        <v>5</v>
      </c>
      <c r="C132">
        <v>1</v>
      </c>
      <c r="D132" s="1">
        <v>24.99</v>
      </c>
      <c r="E132">
        <v>23.58</v>
      </c>
      <c r="G132">
        <v>130</v>
      </c>
      <c r="H132">
        <v>3</v>
      </c>
      <c r="I132">
        <v>3</v>
      </c>
      <c r="J132" s="1">
        <v>23.3</v>
      </c>
      <c r="K132">
        <v>26.66</v>
      </c>
      <c r="L132" s="14">
        <v>10.994999999999999</v>
      </c>
      <c r="M132" s="1"/>
    </row>
    <row r="133" spans="1:13" x14ac:dyDescent="0.25">
      <c r="A133">
        <v>131</v>
      </c>
      <c r="B133">
        <v>2</v>
      </c>
      <c r="C133">
        <v>3</v>
      </c>
      <c r="D133" s="1">
        <v>21.69</v>
      </c>
      <c r="E133">
        <v>26.62</v>
      </c>
      <c r="G133">
        <v>131</v>
      </c>
      <c r="H133">
        <v>3</v>
      </c>
      <c r="I133">
        <v>3</v>
      </c>
      <c r="J133" s="1">
        <v>23.32</v>
      </c>
      <c r="K133">
        <v>26.73</v>
      </c>
      <c r="L133" s="14">
        <v>11.02</v>
      </c>
      <c r="M133" s="1"/>
    </row>
    <row r="134" spans="1:13" x14ac:dyDescent="0.25">
      <c r="A134">
        <v>132</v>
      </c>
      <c r="B134">
        <v>1</v>
      </c>
      <c r="C134">
        <v>3</v>
      </c>
      <c r="D134" s="1">
        <v>20.55</v>
      </c>
      <c r="E134">
        <v>24.02</v>
      </c>
      <c r="G134">
        <v>132</v>
      </c>
      <c r="H134">
        <v>3</v>
      </c>
      <c r="I134">
        <v>3</v>
      </c>
      <c r="J134" s="1">
        <v>23.33</v>
      </c>
      <c r="K134">
        <v>26.76</v>
      </c>
      <c r="L134" s="14">
        <v>11.02</v>
      </c>
      <c r="M134" s="1"/>
    </row>
    <row r="135" spans="1:13" x14ac:dyDescent="0.25">
      <c r="A135">
        <v>133</v>
      </c>
      <c r="B135">
        <v>5</v>
      </c>
      <c r="C135">
        <v>5</v>
      </c>
      <c r="D135" s="1">
        <v>24.77</v>
      </c>
      <c r="E135">
        <v>24.72</v>
      </c>
      <c r="G135">
        <v>133</v>
      </c>
      <c r="H135">
        <v>3</v>
      </c>
      <c r="I135">
        <v>3</v>
      </c>
      <c r="J135" s="1">
        <v>23.34</v>
      </c>
      <c r="K135">
        <v>26.8</v>
      </c>
      <c r="L135" s="14">
        <v>11.025</v>
      </c>
      <c r="M135" s="1"/>
    </row>
    <row r="136" spans="1:13" x14ac:dyDescent="0.25">
      <c r="A136">
        <v>134</v>
      </c>
      <c r="B136">
        <v>1</v>
      </c>
      <c r="C136">
        <v>4</v>
      </c>
      <c r="D136" s="1">
        <v>16.27</v>
      </c>
      <c r="E136">
        <v>21.12</v>
      </c>
      <c r="G136">
        <v>134</v>
      </c>
      <c r="H136">
        <v>3</v>
      </c>
      <c r="I136">
        <v>3</v>
      </c>
      <c r="J136" s="1">
        <v>23.35</v>
      </c>
      <c r="K136">
        <v>26.84</v>
      </c>
      <c r="L136" s="14">
        <v>11.03</v>
      </c>
      <c r="M136" s="1"/>
    </row>
    <row r="137" spans="1:13" x14ac:dyDescent="0.25">
      <c r="A137">
        <v>135</v>
      </c>
      <c r="B137">
        <v>2</v>
      </c>
      <c r="C137">
        <v>3</v>
      </c>
      <c r="D137" s="1">
        <v>21.56</v>
      </c>
      <c r="E137">
        <v>24.55</v>
      </c>
      <c r="G137">
        <v>135</v>
      </c>
      <c r="H137">
        <v>3</v>
      </c>
      <c r="I137">
        <v>3</v>
      </c>
      <c r="J137" s="1">
        <v>23.36</v>
      </c>
      <c r="K137">
        <v>26.84</v>
      </c>
      <c r="L137" s="14">
        <v>11.09</v>
      </c>
      <c r="M137" s="1"/>
    </row>
    <row r="138" spans="1:13" x14ac:dyDescent="0.25">
      <c r="A138">
        <v>136</v>
      </c>
      <c r="B138">
        <v>4</v>
      </c>
      <c r="C138">
        <v>1</v>
      </c>
      <c r="D138" s="1">
        <v>23.47</v>
      </c>
      <c r="E138">
        <v>25.54</v>
      </c>
      <c r="G138">
        <v>136</v>
      </c>
      <c r="H138">
        <v>3</v>
      </c>
      <c r="I138">
        <v>3</v>
      </c>
      <c r="J138" s="1">
        <v>23.43</v>
      </c>
      <c r="K138">
        <v>26.89</v>
      </c>
      <c r="L138" s="14">
        <v>11.13</v>
      </c>
      <c r="M138" s="1"/>
    </row>
    <row r="139" spans="1:13" x14ac:dyDescent="0.25">
      <c r="A139">
        <v>137</v>
      </c>
      <c r="B139">
        <v>3</v>
      </c>
      <c r="C139">
        <v>3</v>
      </c>
      <c r="D139" s="1">
        <v>23.14</v>
      </c>
      <c r="E139">
        <v>25.57</v>
      </c>
      <c r="G139">
        <v>137</v>
      </c>
      <c r="H139">
        <v>4</v>
      </c>
      <c r="I139">
        <v>3</v>
      </c>
      <c r="J139" s="1">
        <v>23.43</v>
      </c>
      <c r="K139">
        <v>26.96</v>
      </c>
      <c r="L139" s="14">
        <v>11.14</v>
      </c>
      <c r="M139" s="1"/>
    </row>
    <row r="140" spans="1:13" x14ac:dyDescent="0.25">
      <c r="A140">
        <v>138</v>
      </c>
      <c r="B140">
        <v>1</v>
      </c>
      <c r="C140">
        <v>1</v>
      </c>
      <c r="D140" s="1">
        <v>19.579999999999998</v>
      </c>
      <c r="E140">
        <v>25.28</v>
      </c>
      <c r="G140">
        <v>138</v>
      </c>
      <c r="H140">
        <v>4</v>
      </c>
      <c r="I140">
        <v>3</v>
      </c>
      <c r="J140" s="1">
        <v>23.43</v>
      </c>
      <c r="K140">
        <v>27.02</v>
      </c>
      <c r="L140" s="14">
        <v>11.154999999999999</v>
      </c>
      <c r="M140" s="1"/>
    </row>
    <row r="141" spans="1:13" x14ac:dyDescent="0.25">
      <c r="A141">
        <v>139</v>
      </c>
      <c r="B141">
        <v>5</v>
      </c>
      <c r="C141">
        <v>6</v>
      </c>
      <c r="D141" s="1">
        <v>25.51</v>
      </c>
      <c r="E141">
        <v>22.38</v>
      </c>
      <c r="G141">
        <v>139</v>
      </c>
      <c r="H141">
        <v>4</v>
      </c>
      <c r="I141">
        <v>3</v>
      </c>
      <c r="J141" s="1">
        <v>23.47</v>
      </c>
      <c r="K141">
        <v>27.02</v>
      </c>
      <c r="L141" s="14">
        <v>11.164999999999999</v>
      </c>
      <c r="M141" s="1"/>
    </row>
    <row r="142" spans="1:13" x14ac:dyDescent="0.25">
      <c r="A142">
        <v>140</v>
      </c>
      <c r="B142">
        <v>2</v>
      </c>
      <c r="C142">
        <v>5</v>
      </c>
      <c r="D142" s="1">
        <v>22.06</v>
      </c>
      <c r="E142">
        <v>27.8</v>
      </c>
      <c r="G142">
        <v>140</v>
      </c>
      <c r="H142">
        <v>4</v>
      </c>
      <c r="I142">
        <v>3</v>
      </c>
      <c r="J142" s="1">
        <v>23.47</v>
      </c>
      <c r="K142">
        <v>27.14</v>
      </c>
      <c r="L142" s="14">
        <v>11.164999999999999</v>
      </c>
      <c r="M142" s="1"/>
    </row>
    <row r="143" spans="1:13" x14ac:dyDescent="0.25">
      <c r="A143">
        <v>141</v>
      </c>
      <c r="B143">
        <v>3</v>
      </c>
      <c r="C143">
        <v>2</v>
      </c>
      <c r="D143" s="1">
        <v>22.46</v>
      </c>
      <c r="E143">
        <v>25.84</v>
      </c>
      <c r="G143">
        <v>141</v>
      </c>
      <c r="H143">
        <v>4</v>
      </c>
      <c r="I143">
        <v>3</v>
      </c>
      <c r="J143" s="1">
        <v>23.5</v>
      </c>
      <c r="K143">
        <v>27.16</v>
      </c>
      <c r="L143" s="14">
        <v>11.17</v>
      </c>
      <c r="M143" s="1"/>
    </row>
    <row r="144" spans="1:13" x14ac:dyDescent="0.25">
      <c r="A144">
        <v>142</v>
      </c>
      <c r="B144">
        <v>5</v>
      </c>
      <c r="C144">
        <v>3</v>
      </c>
      <c r="D144" s="1">
        <v>24.49</v>
      </c>
      <c r="E144">
        <v>25.95</v>
      </c>
      <c r="G144">
        <v>142</v>
      </c>
      <c r="H144">
        <v>4</v>
      </c>
      <c r="I144">
        <v>3</v>
      </c>
      <c r="J144" s="1">
        <v>23.54</v>
      </c>
      <c r="K144">
        <v>27.21</v>
      </c>
      <c r="L144" s="14">
        <v>11.17</v>
      </c>
      <c r="M144" s="1"/>
    </row>
    <row r="145" spans="1:13" x14ac:dyDescent="0.25">
      <c r="A145">
        <v>143</v>
      </c>
      <c r="B145">
        <v>1</v>
      </c>
      <c r="C145">
        <v>3</v>
      </c>
      <c r="D145" s="1">
        <v>20.43</v>
      </c>
      <c r="E145">
        <v>24.31</v>
      </c>
      <c r="G145">
        <v>143</v>
      </c>
      <c r="H145">
        <v>4</v>
      </c>
      <c r="I145">
        <v>3</v>
      </c>
      <c r="J145" s="1">
        <v>23.65</v>
      </c>
      <c r="K145">
        <v>27.21</v>
      </c>
      <c r="L145" s="14">
        <v>11.715</v>
      </c>
      <c r="M145" s="1"/>
    </row>
    <row r="146" spans="1:13" x14ac:dyDescent="0.25">
      <c r="A146">
        <v>144</v>
      </c>
      <c r="B146">
        <v>3</v>
      </c>
      <c r="C146">
        <v>4</v>
      </c>
      <c r="D146" s="1">
        <v>22.66</v>
      </c>
      <c r="E146">
        <v>25.33</v>
      </c>
      <c r="G146">
        <v>144</v>
      </c>
      <c r="H146">
        <v>4</v>
      </c>
      <c r="I146">
        <v>3</v>
      </c>
      <c r="J146" s="1">
        <v>23.7</v>
      </c>
      <c r="K146">
        <v>27.26</v>
      </c>
      <c r="L146" s="14">
        <v>11.994999999999999</v>
      </c>
      <c r="M146" s="1"/>
    </row>
    <row r="147" spans="1:13" x14ac:dyDescent="0.25">
      <c r="A147">
        <v>145</v>
      </c>
      <c r="B147">
        <v>2</v>
      </c>
      <c r="C147">
        <v>2</v>
      </c>
      <c r="D147" s="1">
        <v>21.2</v>
      </c>
      <c r="E147">
        <v>29.38</v>
      </c>
      <c r="G147">
        <v>145</v>
      </c>
      <c r="H147">
        <v>4</v>
      </c>
      <c r="I147">
        <v>3</v>
      </c>
      <c r="J147" s="1">
        <v>23.74</v>
      </c>
      <c r="K147">
        <v>27.35</v>
      </c>
      <c r="L147" s="14">
        <v>16.27</v>
      </c>
      <c r="M147" s="1"/>
    </row>
    <row r="148" spans="1:13" x14ac:dyDescent="0.25">
      <c r="A148">
        <v>146</v>
      </c>
      <c r="B148">
        <v>1</v>
      </c>
      <c r="C148">
        <v>3</v>
      </c>
      <c r="D148" s="1">
        <v>18.600000000000001</v>
      </c>
      <c r="E148">
        <v>26.84</v>
      </c>
      <c r="G148">
        <v>146</v>
      </c>
      <c r="H148">
        <v>4</v>
      </c>
      <c r="I148">
        <v>3</v>
      </c>
      <c r="J148" s="1">
        <v>23.74</v>
      </c>
      <c r="K148">
        <v>27.44</v>
      </c>
      <c r="L148" s="14">
        <v>16.38</v>
      </c>
      <c r="M148" s="1"/>
    </row>
    <row r="149" spans="1:13" x14ac:dyDescent="0.25">
      <c r="A149">
        <v>147</v>
      </c>
      <c r="B149">
        <v>1</v>
      </c>
      <c r="C149">
        <v>4</v>
      </c>
      <c r="D149" s="1">
        <v>20.48</v>
      </c>
      <c r="E149">
        <v>24.73</v>
      </c>
      <c r="G149">
        <v>147</v>
      </c>
      <c r="H149">
        <v>4</v>
      </c>
      <c r="I149">
        <v>3</v>
      </c>
      <c r="J149" s="1">
        <v>23.87</v>
      </c>
      <c r="K149">
        <v>27.56</v>
      </c>
      <c r="L149" s="14">
        <v>17.350000000000001</v>
      </c>
      <c r="M149" s="1"/>
    </row>
    <row r="150" spans="1:13" x14ac:dyDescent="0.25">
      <c r="A150">
        <v>148</v>
      </c>
      <c r="B150">
        <v>5</v>
      </c>
      <c r="C150">
        <v>2</v>
      </c>
      <c r="D150" s="1">
        <v>25.32</v>
      </c>
      <c r="E150">
        <v>22.64</v>
      </c>
      <c r="G150">
        <v>148</v>
      </c>
      <c r="H150">
        <v>4</v>
      </c>
      <c r="I150">
        <v>3</v>
      </c>
      <c r="J150" s="1">
        <v>23.89</v>
      </c>
      <c r="K150">
        <v>27.71</v>
      </c>
      <c r="L150" s="14">
        <v>17.489999999999998</v>
      </c>
      <c r="M150" s="1"/>
    </row>
    <row r="151" spans="1:13" x14ac:dyDescent="0.25">
      <c r="A151">
        <v>149</v>
      </c>
      <c r="B151">
        <v>3</v>
      </c>
      <c r="C151">
        <v>5</v>
      </c>
      <c r="D151" s="1">
        <v>23.3</v>
      </c>
      <c r="E151">
        <v>29.59</v>
      </c>
      <c r="G151">
        <v>149</v>
      </c>
      <c r="H151">
        <v>4</v>
      </c>
      <c r="I151">
        <v>3</v>
      </c>
      <c r="J151" s="1">
        <v>23.89</v>
      </c>
      <c r="K151">
        <v>27.71</v>
      </c>
      <c r="L151" s="14">
        <v>17.559999999999999</v>
      </c>
      <c r="M151" s="1"/>
    </row>
    <row r="152" spans="1:13" x14ac:dyDescent="0.25">
      <c r="A152">
        <v>150</v>
      </c>
      <c r="B152">
        <v>5</v>
      </c>
      <c r="C152">
        <v>5</v>
      </c>
      <c r="D152" s="1">
        <v>24.76</v>
      </c>
      <c r="E152">
        <v>29.59</v>
      </c>
      <c r="G152">
        <v>150</v>
      </c>
      <c r="H152">
        <v>4</v>
      </c>
      <c r="I152">
        <v>4</v>
      </c>
      <c r="J152" s="1">
        <v>23.92</v>
      </c>
      <c r="K152">
        <v>27.78</v>
      </c>
      <c r="L152" s="14">
        <v>17.59</v>
      </c>
      <c r="M152" s="1"/>
    </row>
    <row r="153" spans="1:13" x14ac:dyDescent="0.25">
      <c r="A153">
        <v>151</v>
      </c>
      <c r="B153">
        <v>1</v>
      </c>
      <c r="C153">
        <v>2</v>
      </c>
      <c r="D153" s="1">
        <v>17.559999999999999</v>
      </c>
      <c r="E153">
        <v>28.52</v>
      </c>
      <c r="G153">
        <v>151</v>
      </c>
      <c r="H153">
        <v>4</v>
      </c>
      <c r="I153">
        <v>4</v>
      </c>
      <c r="J153" s="1">
        <v>23.99</v>
      </c>
      <c r="K153">
        <v>27.8</v>
      </c>
      <c r="L153" s="14">
        <v>17.7</v>
      </c>
      <c r="M153" s="1"/>
    </row>
    <row r="154" spans="1:13" x14ac:dyDescent="0.25">
      <c r="A154">
        <v>152</v>
      </c>
      <c r="B154">
        <v>5</v>
      </c>
      <c r="C154">
        <v>2</v>
      </c>
      <c r="D154" s="1">
        <v>24.42</v>
      </c>
      <c r="E154">
        <v>23.9</v>
      </c>
      <c r="G154">
        <v>152</v>
      </c>
      <c r="H154">
        <v>4</v>
      </c>
      <c r="I154">
        <v>4</v>
      </c>
      <c r="J154" s="1">
        <v>24</v>
      </c>
      <c r="K154">
        <v>27.8</v>
      </c>
      <c r="L154" s="14">
        <v>17.739999999999998</v>
      </c>
      <c r="M154" s="1"/>
    </row>
    <row r="155" spans="1:13" x14ac:dyDescent="0.25">
      <c r="A155">
        <v>153</v>
      </c>
      <c r="B155">
        <v>2</v>
      </c>
      <c r="C155">
        <v>3</v>
      </c>
      <c r="D155" s="1">
        <v>21.2</v>
      </c>
      <c r="E155">
        <v>28.38</v>
      </c>
      <c r="G155">
        <v>153</v>
      </c>
      <c r="H155">
        <v>4</v>
      </c>
      <c r="I155">
        <v>4</v>
      </c>
      <c r="J155" s="1">
        <v>24</v>
      </c>
      <c r="K155">
        <v>27.87</v>
      </c>
      <c r="L155" s="14">
        <v>17.84</v>
      </c>
      <c r="M155" s="1"/>
    </row>
    <row r="156" spans="1:13" x14ac:dyDescent="0.25">
      <c r="A156">
        <v>154</v>
      </c>
      <c r="B156">
        <v>2</v>
      </c>
      <c r="C156">
        <v>1</v>
      </c>
      <c r="D156" s="1">
        <v>22.31</v>
      </c>
      <c r="E156">
        <v>22.6</v>
      </c>
      <c r="G156">
        <v>154</v>
      </c>
      <c r="H156">
        <v>4</v>
      </c>
      <c r="I156">
        <v>4</v>
      </c>
      <c r="J156" s="1">
        <v>24.09</v>
      </c>
      <c r="K156">
        <v>27.94</v>
      </c>
      <c r="L156" s="14">
        <v>18.46</v>
      </c>
      <c r="M156" s="1"/>
    </row>
    <row r="157" spans="1:13" x14ac:dyDescent="0.25">
      <c r="A157">
        <v>155</v>
      </c>
      <c r="B157">
        <v>2</v>
      </c>
      <c r="C157">
        <v>6</v>
      </c>
      <c r="D157" s="1">
        <v>21.73</v>
      </c>
      <c r="E157">
        <v>22.99</v>
      </c>
      <c r="G157">
        <v>155</v>
      </c>
      <c r="H157">
        <v>4</v>
      </c>
      <c r="I157">
        <v>4</v>
      </c>
      <c r="J157" s="1">
        <v>24.15</v>
      </c>
      <c r="K157">
        <v>28.03</v>
      </c>
      <c r="L157" s="14">
        <v>18.48</v>
      </c>
      <c r="M157" s="1"/>
    </row>
    <row r="158" spans="1:13" x14ac:dyDescent="0.25">
      <c r="A158">
        <v>156</v>
      </c>
      <c r="B158">
        <v>6</v>
      </c>
      <c r="C158">
        <v>3</v>
      </c>
      <c r="D158" s="1">
        <v>25.85</v>
      </c>
      <c r="E158">
        <v>22.6</v>
      </c>
      <c r="G158">
        <v>156</v>
      </c>
      <c r="H158">
        <v>4</v>
      </c>
      <c r="I158">
        <v>4</v>
      </c>
      <c r="J158" s="1">
        <v>24.33</v>
      </c>
      <c r="K158">
        <v>28.05</v>
      </c>
      <c r="L158" s="14">
        <v>18.57</v>
      </c>
      <c r="M158" s="1"/>
    </row>
    <row r="159" spans="1:13" x14ac:dyDescent="0.25">
      <c r="A159">
        <v>157</v>
      </c>
      <c r="B159">
        <v>1</v>
      </c>
      <c r="C159">
        <v>3</v>
      </c>
      <c r="D159" s="1">
        <v>20.37</v>
      </c>
      <c r="E159">
        <v>28.6</v>
      </c>
      <c r="G159">
        <v>157</v>
      </c>
      <c r="H159">
        <v>4</v>
      </c>
      <c r="I159">
        <v>4</v>
      </c>
      <c r="J159" s="1">
        <v>24.34</v>
      </c>
      <c r="K159">
        <v>28.07</v>
      </c>
      <c r="L159" s="14">
        <v>18.59</v>
      </c>
      <c r="M159" s="1"/>
    </row>
    <row r="160" spans="1:13" x14ac:dyDescent="0.25">
      <c r="A160">
        <v>158</v>
      </c>
      <c r="B160">
        <v>3</v>
      </c>
      <c r="C160">
        <v>2</v>
      </c>
      <c r="D160" s="1">
        <v>23.15</v>
      </c>
      <c r="E160">
        <v>23.4</v>
      </c>
      <c r="G160">
        <v>158</v>
      </c>
      <c r="H160">
        <v>4</v>
      </c>
      <c r="I160">
        <v>4</v>
      </c>
      <c r="J160" s="1">
        <v>24.38</v>
      </c>
      <c r="K160">
        <v>28.16</v>
      </c>
      <c r="L160" s="14">
        <v>18.600000000000001</v>
      </c>
      <c r="M160" s="1"/>
    </row>
    <row r="161" spans="1:13" x14ac:dyDescent="0.25">
      <c r="A161">
        <v>159</v>
      </c>
      <c r="B161">
        <v>4</v>
      </c>
      <c r="C161">
        <v>6</v>
      </c>
      <c r="D161" s="1">
        <v>23.5</v>
      </c>
      <c r="E161">
        <v>29.54</v>
      </c>
      <c r="G161">
        <v>159</v>
      </c>
      <c r="H161">
        <v>5</v>
      </c>
      <c r="I161">
        <v>4</v>
      </c>
      <c r="J161" s="1">
        <v>24.41</v>
      </c>
      <c r="K161">
        <v>28.38</v>
      </c>
      <c r="L161" s="14">
        <v>18.7</v>
      </c>
      <c r="M161" s="1"/>
    </row>
    <row r="162" spans="1:13" x14ac:dyDescent="0.25">
      <c r="A162">
        <v>160</v>
      </c>
      <c r="B162">
        <v>1</v>
      </c>
      <c r="C162">
        <v>3</v>
      </c>
      <c r="D162" s="1">
        <v>19.91</v>
      </c>
      <c r="E162">
        <v>26.64</v>
      </c>
      <c r="G162">
        <v>160</v>
      </c>
      <c r="H162">
        <v>5</v>
      </c>
      <c r="I162">
        <v>4</v>
      </c>
      <c r="J162" s="1">
        <v>24.42</v>
      </c>
      <c r="K162">
        <v>28.38</v>
      </c>
      <c r="L162" s="14">
        <v>18.829999999999998</v>
      </c>
      <c r="M162" s="1"/>
    </row>
    <row r="163" spans="1:13" x14ac:dyDescent="0.25">
      <c r="A163">
        <v>161</v>
      </c>
      <c r="B163">
        <v>4</v>
      </c>
      <c r="C163">
        <v>6</v>
      </c>
      <c r="D163" s="1">
        <v>24</v>
      </c>
      <c r="E163">
        <v>26.13</v>
      </c>
      <c r="G163">
        <v>161</v>
      </c>
      <c r="H163">
        <v>5</v>
      </c>
      <c r="I163">
        <v>4</v>
      </c>
      <c r="J163" s="1">
        <v>24.43</v>
      </c>
      <c r="K163">
        <v>28.39</v>
      </c>
      <c r="L163" s="14">
        <v>19.489999999999998</v>
      </c>
      <c r="M163" s="1"/>
    </row>
    <row r="164" spans="1:13" x14ac:dyDescent="0.25">
      <c r="A164">
        <v>162</v>
      </c>
      <c r="B164">
        <v>4</v>
      </c>
      <c r="C164">
        <v>1</v>
      </c>
      <c r="D164" s="1">
        <v>23.87</v>
      </c>
      <c r="E164">
        <v>25.91</v>
      </c>
      <c r="G164">
        <v>162</v>
      </c>
      <c r="H164">
        <v>5</v>
      </c>
      <c r="I164">
        <v>4</v>
      </c>
      <c r="J164" s="1">
        <v>24.49</v>
      </c>
      <c r="K164">
        <v>28.47</v>
      </c>
      <c r="L164" s="14">
        <v>19.5</v>
      </c>
      <c r="M164" s="1"/>
    </row>
    <row r="165" spans="1:13" x14ac:dyDescent="0.25">
      <c r="A165">
        <v>163</v>
      </c>
      <c r="B165">
        <v>3</v>
      </c>
      <c r="C165">
        <v>3</v>
      </c>
      <c r="D165" s="1">
        <v>23.18</v>
      </c>
      <c r="E165">
        <v>21.18</v>
      </c>
      <c r="G165">
        <v>163</v>
      </c>
      <c r="H165">
        <v>5</v>
      </c>
      <c r="I165">
        <v>4</v>
      </c>
      <c r="J165" s="1">
        <v>24.62</v>
      </c>
      <c r="K165">
        <v>28.52</v>
      </c>
      <c r="L165" s="14">
        <v>19.54</v>
      </c>
      <c r="M165" s="1"/>
    </row>
    <row r="166" spans="1:13" x14ac:dyDescent="0.25">
      <c r="A166">
        <v>164</v>
      </c>
      <c r="B166">
        <v>5</v>
      </c>
      <c r="C166">
        <v>2</v>
      </c>
      <c r="D166" s="1">
        <v>25</v>
      </c>
      <c r="E166">
        <v>28.39</v>
      </c>
      <c r="G166">
        <v>164</v>
      </c>
      <c r="H166">
        <v>5</v>
      </c>
      <c r="I166">
        <v>4</v>
      </c>
      <c r="J166" s="1">
        <v>24.72</v>
      </c>
      <c r="K166">
        <v>28.53</v>
      </c>
      <c r="L166" s="14">
        <v>19.579999999999998</v>
      </c>
      <c r="M166" s="1"/>
    </row>
    <row r="167" spans="1:13" x14ac:dyDescent="0.25">
      <c r="A167">
        <v>165</v>
      </c>
      <c r="B167">
        <v>5</v>
      </c>
      <c r="C167">
        <v>2</v>
      </c>
      <c r="D167" s="1">
        <v>25.35</v>
      </c>
      <c r="E167">
        <v>20.91</v>
      </c>
      <c r="G167">
        <v>165</v>
      </c>
      <c r="H167">
        <v>5</v>
      </c>
      <c r="I167">
        <v>4</v>
      </c>
      <c r="J167" s="1">
        <v>24.76</v>
      </c>
      <c r="K167">
        <v>28.56</v>
      </c>
      <c r="L167" s="14">
        <v>19.579999999999998</v>
      </c>
      <c r="M167" s="1"/>
    </row>
    <row r="168" spans="1:13" x14ac:dyDescent="0.25">
      <c r="A168">
        <v>166</v>
      </c>
      <c r="B168">
        <v>7</v>
      </c>
      <c r="C168">
        <v>4</v>
      </c>
      <c r="D168" s="1">
        <v>28.21</v>
      </c>
      <c r="E168">
        <v>27.26</v>
      </c>
      <c r="G168">
        <v>166</v>
      </c>
      <c r="H168">
        <v>5</v>
      </c>
      <c r="I168">
        <v>4</v>
      </c>
      <c r="J168" s="1">
        <v>24.77</v>
      </c>
      <c r="K168">
        <v>28.6</v>
      </c>
      <c r="L168" s="14">
        <v>19.579999999999998</v>
      </c>
      <c r="M168" s="1"/>
    </row>
    <row r="169" spans="1:13" x14ac:dyDescent="0.25">
      <c r="A169">
        <v>167</v>
      </c>
      <c r="B169">
        <v>6</v>
      </c>
      <c r="C169">
        <v>1</v>
      </c>
      <c r="D169" s="1">
        <v>25.69</v>
      </c>
      <c r="E169">
        <v>23.03</v>
      </c>
      <c r="G169">
        <v>167</v>
      </c>
      <c r="H169">
        <v>5</v>
      </c>
      <c r="I169">
        <v>4</v>
      </c>
      <c r="J169" s="1">
        <v>24.78</v>
      </c>
      <c r="K169">
        <v>28.7</v>
      </c>
      <c r="L169" s="14">
        <v>19.68</v>
      </c>
      <c r="M169" s="1"/>
    </row>
    <row r="170" spans="1:13" x14ac:dyDescent="0.25">
      <c r="A170">
        <v>168</v>
      </c>
      <c r="B170">
        <v>1</v>
      </c>
      <c r="C170">
        <v>1</v>
      </c>
      <c r="D170" s="1">
        <v>17.84</v>
      </c>
      <c r="E170">
        <v>20.45</v>
      </c>
      <c r="G170">
        <v>168</v>
      </c>
      <c r="H170">
        <v>5</v>
      </c>
      <c r="I170">
        <v>4</v>
      </c>
      <c r="J170" s="1">
        <v>24.78</v>
      </c>
      <c r="K170">
        <v>28.98</v>
      </c>
      <c r="L170" s="14">
        <v>19.739999999999998</v>
      </c>
      <c r="M170" s="1"/>
    </row>
    <row r="171" spans="1:13" x14ac:dyDescent="0.25">
      <c r="A171">
        <v>169</v>
      </c>
      <c r="B171">
        <v>5</v>
      </c>
      <c r="C171">
        <v>1</v>
      </c>
      <c r="D171" s="1">
        <v>24.81</v>
      </c>
      <c r="E171">
        <v>24.81</v>
      </c>
      <c r="G171">
        <v>169</v>
      </c>
      <c r="H171">
        <v>5</v>
      </c>
      <c r="I171">
        <v>4</v>
      </c>
      <c r="J171" s="1">
        <v>24.79</v>
      </c>
      <c r="K171">
        <v>29.04</v>
      </c>
      <c r="L171" s="14">
        <v>19.760000000000002</v>
      </c>
      <c r="M171" s="1"/>
    </row>
    <row r="172" spans="1:13" x14ac:dyDescent="0.25">
      <c r="A172">
        <v>170</v>
      </c>
      <c r="B172">
        <v>2</v>
      </c>
      <c r="C172">
        <v>3</v>
      </c>
      <c r="D172" s="1">
        <v>22.34</v>
      </c>
      <c r="E172">
        <v>25.29</v>
      </c>
      <c r="G172">
        <v>170</v>
      </c>
      <c r="H172">
        <v>5</v>
      </c>
      <c r="I172">
        <v>4</v>
      </c>
      <c r="J172" s="1">
        <v>24.81</v>
      </c>
      <c r="K172">
        <v>29.09</v>
      </c>
      <c r="L172" s="14">
        <v>19.86</v>
      </c>
      <c r="M172" s="1"/>
    </row>
    <row r="173" spans="1:13" x14ac:dyDescent="0.25">
      <c r="A173">
        <v>171</v>
      </c>
      <c r="B173">
        <v>2</v>
      </c>
      <c r="C173">
        <v>1</v>
      </c>
      <c r="D173" s="1">
        <v>20.98</v>
      </c>
      <c r="E173">
        <v>24.85</v>
      </c>
      <c r="G173">
        <v>171</v>
      </c>
      <c r="H173">
        <v>5</v>
      </c>
      <c r="I173">
        <v>4</v>
      </c>
      <c r="J173" s="1">
        <v>24.81</v>
      </c>
      <c r="K173">
        <v>29.1</v>
      </c>
      <c r="L173" s="14">
        <v>19.91</v>
      </c>
      <c r="M173" s="1"/>
    </row>
    <row r="174" spans="1:13" x14ac:dyDescent="0.25">
      <c r="A174">
        <v>172</v>
      </c>
      <c r="B174">
        <v>1</v>
      </c>
      <c r="C174">
        <v>7</v>
      </c>
      <c r="D174" s="1">
        <v>18.57</v>
      </c>
      <c r="E174">
        <v>25.66</v>
      </c>
      <c r="G174">
        <v>172</v>
      </c>
      <c r="H174">
        <v>5</v>
      </c>
      <c r="I174">
        <v>4</v>
      </c>
      <c r="J174" s="1">
        <v>24.99</v>
      </c>
      <c r="K174">
        <v>29.11</v>
      </c>
      <c r="L174" s="14">
        <v>19.95</v>
      </c>
      <c r="M174" s="1"/>
    </row>
    <row r="175" spans="1:13" x14ac:dyDescent="0.25">
      <c r="A175">
        <v>173</v>
      </c>
      <c r="B175">
        <v>1</v>
      </c>
      <c r="C175">
        <v>3</v>
      </c>
      <c r="D175" s="1">
        <v>20.41</v>
      </c>
      <c r="E175">
        <v>29.42</v>
      </c>
      <c r="G175">
        <v>173</v>
      </c>
      <c r="H175">
        <v>5</v>
      </c>
      <c r="I175">
        <v>4</v>
      </c>
      <c r="J175" s="1">
        <v>25</v>
      </c>
      <c r="K175">
        <v>29.12</v>
      </c>
      <c r="L175" s="14">
        <v>19.95</v>
      </c>
      <c r="M175" s="1"/>
    </row>
    <row r="176" spans="1:13" x14ac:dyDescent="0.25">
      <c r="A176">
        <v>174</v>
      </c>
      <c r="B176">
        <v>2</v>
      </c>
      <c r="C176">
        <v>1</v>
      </c>
      <c r="D176" s="1">
        <v>21.73</v>
      </c>
      <c r="E176">
        <v>27.71</v>
      </c>
      <c r="G176">
        <v>174</v>
      </c>
      <c r="H176">
        <v>5</v>
      </c>
      <c r="I176">
        <v>4</v>
      </c>
      <c r="J176" s="1">
        <v>25.1</v>
      </c>
      <c r="K176">
        <v>29.2</v>
      </c>
      <c r="L176" s="14">
        <v>20.02</v>
      </c>
      <c r="M176" s="1"/>
    </row>
    <row r="177" spans="1:13" x14ac:dyDescent="0.25">
      <c r="A177">
        <v>175</v>
      </c>
      <c r="B177">
        <v>4</v>
      </c>
      <c r="C177">
        <v>3</v>
      </c>
      <c r="D177" s="1">
        <v>23.89</v>
      </c>
      <c r="E177">
        <v>24.68</v>
      </c>
      <c r="G177">
        <v>175</v>
      </c>
      <c r="H177">
        <v>5</v>
      </c>
      <c r="I177">
        <v>4</v>
      </c>
      <c r="J177" s="1">
        <v>25.32</v>
      </c>
      <c r="K177">
        <v>29.28</v>
      </c>
      <c r="L177" s="14">
        <v>20.079999999999998</v>
      </c>
      <c r="M177" s="1"/>
    </row>
    <row r="178" spans="1:13" x14ac:dyDescent="0.25">
      <c r="A178">
        <v>176</v>
      </c>
      <c r="B178">
        <v>1</v>
      </c>
      <c r="C178">
        <v>1</v>
      </c>
      <c r="D178" s="1">
        <v>17.59</v>
      </c>
      <c r="E178">
        <v>27.71</v>
      </c>
      <c r="G178">
        <v>176</v>
      </c>
      <c r="H178">
        <v>5</v>
      </c>
      <c r="I178">
        <v>5</v>
      </c>
      <c r="J178" s="1">
        <v>25.34</v>
      </c>
      <c r="K178">
        <v>29.3</v>
      </c>
      <c r="L178" s="14">
        <v>20.09</v>
      </c>
      <c r="M178" s="1"/>
    </row>
    <row r="179" spans="1:13" x14ac:dyDescent="0.25">
      <c r="A179">
        <v>177</v>
      </c>
      <c r="B179">
        <v>5</v>
      </c>
      <c r="C179">
        <v>3</v>
      </c>
      <c r="D179" s="1">
        <v>25.1</v>
      </c>
      <c r="E179">
        <v>25.04</v>
      </c>
      <c r="G179">
        <v>177</v>
      </c>
      <c r="H179">
        <v>5</v>
      </c>
      <c r="I179">
        <v>5</v>
      </c>
      <c r="J179" s="1">
        <v>25.35</v>
      </c>
      <c r="K179">
        <v>29.3</v>
      </c>
      <c r="L179" s="14">
        <v>20.11</v>
      </c>
      <c r="M179" s="1"/>
    </row>
    <row r="180" spans="1:13" x14ac:dyDescent="0.25">
      <c r="A180">
        <v>178</v>
      </c>
      <c r="B180">
        <v>3</v>
      </c>
      <c r="C180">
        <v>4</v>
      </c>
      <c r="D180" s="1">
        <v>23.36</v>
      </c>
      <c r="E180">
        <v>26.59</v>
      </c>
      <c r="G180">
        <v>178</v>
      </c>
      <c r="H180">
        <v>5</v>
      </c>
      <c r="I180">
        <v>5</v>
      </c>
      <c r="J180" s="1">
        <v>25.37</v>
      </c>
      <c r="K180">
        <v>29.38</v>
      </c>
      <c r="L180" s="14">
        <v>20.149999999999999</v>
      </c>
      <c r="M180" s="1"/>
    </row>
    <row r="181" spans="1:13" x14ac:dyDescent="0.25">
      <c r="A181">
        <v>179</v>
      </c>
      <c r="B181">
        <v>4</v>
      </c>
      <c r="C181">
        <v>6</v>
      </c>
      <c r="D181" s="1">
        <v>24</v>
      </c>
      <c r="E181">
        <v>20.2</v>
      </c>
      <c r="G181">
        <v>179</v>
      </c>
      <c r="H181">
        <v>5</v>
      </c>
      <c r="I181">
        <v>5</v>
      </c>
      <c r="J181" s="1">
        <v>25.39</v>
      </c>
      <c r="K181">
        <v>29.39</v>
      </c>
      <c r="L181" s="14">
        <v>20.170000000000002</v>
      </c>
      <c r="M181" s="1"/>
    </row>
    <row r="182" spans="1:13" x14ac:dyDescent="0.25">
      <c r="A182">
        <v>180</v>
      </c>
      <c r="B182">
        <v>5</v>
      </c>
      <c r="C182">
        <v>4</v>
      </c>
      <c r="D182" s="1">
        <v>24.78</v>
      </c>
      <c r="E182">
        <v>23.79</v>
      </c>
      <c r="G182">
        <v>180</v>
      </c>
      <c r="H182">
        <v>5</v>
      </c>
      <c r="I182">
        <v>5</v>
      </c>
      <c r="J182" s="1">
        <v>25.51</v>
      </c>
      <c r="K182">
        <v>29.42</v>
      </c>
      <c r="L182" s="14">
        <v>20.22</v>
      </c>
      <c r="M182" s="1"/>
    </row>
    <row r="183" spans="1:13" x14ac:dyDescent="0.25">
      <c r="A183">
        <v>181</v>
      </c>
      <c r="B183">
        <v>3</v>
      </c>
      <c r="C183">
        <v>1</v>
      </c>
      <c r="D183" s="1">
        <v>23.1</v>
      </c>
      <c r="E183">
        <v>28.7</v>
      </c>
      <c r="G183">
        <v>181</v>
      </c>
      <c r="H183">
        <v>5</v>
      </c>
      <c r="I183">
        <v>5</v>
      </c>
      <c r="J183" s="1">
        <v>25.52</v>
      </c>
      <c r="K183">
        <v>29.44</v>
      </c>
      <c r="L183" s="14">
        <v>20.22</v>
      </c>
      <c r="M183" s="1"/>
    </row>
    <row r="184" spans="1:13" x14ac:dyDescent="0.25">
      <c r="A184">
        <v>182</v>
      </c>
      <c r="B184">
        <v>5</v>
      </c>
      <c r="C184">
        <v>2</v>
      </c>
      <c r="D184" s="1">
        <v>24.62</v>
      </c>
      <c r="E184">
        <v>25.12</v>
      </c>
      <c r="G184">
        <v>182</v>
      </c>
      <c r="H184">
        <v>5</v>
      </c>
      <c r="I184">
        <v>5</v>
      </c>
      <c r="J184" s="1">
        <v>25.69</v>
      </c>
      <c r="K184">
        <v>29.48</v>
      </c>
      <c r="L184" s="14">
        <v>20.28</v>
      </c>
      <c r="M184" s="1"/>
    </row>
    <row r="185" spans="1:13" x14ac:dyDescent="0.25">
      <c r="A185">
        <v>183</v>
      </c>
      <c r="B185">
        <v>3</v>
      </c>
      <c r="C185">
        <v>2</v>
      </c>
      <c r="D185" s="1">
        <v>23.08</v>
      </c>
      <c r="E185">
        <v>24.6</v>
      </c>
      <c r="G185">
        <v>183</v>
      </c>
      <c r="H185">
        <v>5</v>
      </c>
      <c r="I185">
        <v>5</v>
      </c>
      <c r="J185" s="1">
        <v>25.85</v>
      </c>
      <c r="K185">
        <v>29.48</v>
      </c>
      <c r="L185" s="14">
        <v>20.32</v>
      </c>
      <c r="M185" s="1"/>
    </row>
    <row r="186" spans="1:13" x14ac:dyDescent="0.25">
      <c r="A186">
        <v>184</v>
      </c>
      <c r="B186">
        <v>2</v>
      </c>
      <c r="C186">
        <v>3</v>
      </c>
      <c r="D186" s="1">
        <v>22.33</v>
      </c>
      <c r="E186">
        <v>27.02</v>
      </c>
      <c r="G186">
        <v>184</v>
      </c>
      <c r="H186">
        <v>5</v>
      </c>
      <c r="I186">
        <v>5</v>
      </c>
      <c r="J186" s="1">
        <v>25.92</v>
      </c>
      <c r="K186">
        <v>29.49</v>
      </c>
      <c r="L186" s="14">
        <v>20.37</v>
      </c>
      <c r="M186" s="1"/>
    </row>
    <row r="187" spans="1:13" x14ac:dyDescent="0.25">
      <c r="A187">
        <v>185</v>
      </c>
      <c r="B187">
        <v>2</v>
      </c>
      <c r="C187">
        <v>1</v>
      </c>
      <c r="D187" s="1">
        <v>21.27</v>
      </c>
      <c r="E187">
        <v>23.78</v>
      </c>
      <c r="G187">
        <v>185</v>
      </c>
      <c r="H187">
        <v>5</v>
      </c>
      <c r="I187">
        <v>5</v>
      </c>
      <c r="J187" s="1">
        <v>25.94</v>
      </c>
      <c r="K187">
        <v>29.5</v>
      </c>
      <c r="L187" s="14">
        <v>20.41</v>
      </c>
      <c r="M187" s="1"/>
    </row>
    <row r="188" spans="1:13" x14ac:dyDescent="0.25">
      <c r="A188">
        <v>186</v>
      </c>
      <c r="B188">
        <v>2</v>
      </c>
      <c r="C188">
        <v>2</v>
      </c>
      <c r="D188" s="1">
        <v>20.95</v>
      </c>
      <c r="E188">
        <v>29.57</v>
      </c>
      <c r="G188">
        <v>186</v>
      </c>
      <c r="H188">
        <v>6</v>
      </c>
      <c r="I188">
        <v>5</v>
      </c>
      <c r="J188" s="1">
        <v>25.97</v>
      </c>
      <c r="K188">
        <v>29.51</v>
      </c>
      <c r="L188" s="14">
        <v>20.420000000000002</v>
      </c>
      <c r="M188" s="1"/>
    </row>
    <row r="189" spans="1:13" x14ac:dyDescent="0.25">
      <c r="A189">
        <v>187</v>
      </c>
      <c r="B189">
        <v>2</v>
      </c>
      <c r="C189">
        <v>2</v>
      </c>
      <c r="D189" s="1">
        <v>21.08</v>
      </c>
      <c r="E189">
        <v>29.3</v>
      </c>
      <c r="G189">
        <v>187</v>
      </c>
      <c r="H189">
        <v>6</v>
      </c>
      <c r="I189">
        <v>5</v>
      </c>
      <c r="J189" s="1">
        <v>25.99</v>
      </c>
      <c r="K189">
        <v>29.54</v>
      </c>
      <c r="L189" s="14">
        <v>20.43</v>
      </c>
      <c r="M189" s="1"/>
    </row>
    <row r="190" spans="1:13" x14ac:dyDescent="0.25">
      <c r="A190">
        <v>188</v>
      </c>
      <c r="B190">
        <v>1</v>
      </c>
      <c r="C190">
        <v>4</v>
      </c>
      <c r="D190" s="1">
        <v>17.350000000000001</v>
      </c>
      <c r="E190">
        <v>29.95</v>
      </c>
      <c r="G190">
        <v>188</v>
      </c>
      <c r="H190">
        <v>6</v>
      </c>
      <c r="I190">
        <v>5</v>
      </c>
      <c r="J190" s="1">
        <v>26.05</v>
      </c>
      <c r="K190">
        <v>29.55</v>
      </c>
      <c r="L190" s="14">
        <v>20.45</v>
      </c>
      <c r="M190" s="1"/>
    </row>
    <row r="191" spans="1:13" x14ac:dyDescent="0.25">
      <c r="A191">
        <v>189</v>
      </c>
      <c r="B191">
        <v>1</v>
      </c>
      <c r="C191">
        <v>4</v>
      </c>
      <c r="D191" s="1">
        <v>18.48</v>
      </c>
      <c r="E191">
        <v>24.49</v>
      </c>
      <c r="G191">
        <v>189</v>
      </c>
      <c r="H191">
        <v>6</v>
      </c>
      <c r="I191">
        <v>5</v>
      </c>
      <c r="J191" s="1">
        <v>26.11</v>
      </c>
      <c r="K191">
        <v>29.57</v>
      </c>
      <c r="L191" s="14">
        <v>20.48</v>
      </c>
      <c r="M191" s="1"/>
    </row>
    <row r="192" spans="1:13" x14ac:dyDescent="0.25">
      <c r="A192">
        <v>190</v>
      </c>
      <c r="B192">
        <v>7</v>
      </c>
      <c r="C192">
        <v>2</v>
      </c>
      <c r="D192" s="1">
        <v>28.22</v>
      </c>
      <c r="E192">
        <v>22.13</v>
      </c>
      <c r="G192">
        <v>190</v>
      </c>
      <c r="H192">
        <v>6</v>
      </c>
      <c r="I192">
        <v>6</v>
      </c>
      <c r="J192" s="1">
        <v>26.33</v>
      </c>
      <c r="K192">
        <v>29.59</v>
      </c>
      <c r="L192" s="14">
        <v>20.54</v>
      </c>
      <c r="M192" s="1"/>
    </row>
    <row r="193" spans="1:13" x14ac:dyDescent="0.25">
      <c r="A193">
        <v>191</v>
      </c>
      <c r="B193">
        <v>1</v>
      </c>
      <c r="C193">
        <v>4</v>
      </c>
      <c r="D193" s="1">
        <v>20.149999999999999</v>
      </c>
      <c r="E193">
        <v>26.38</v>
      </c>
      <c r="G193">
        <v>191</v>
      </c>
      <c r="H193">
        <v>6</v>
      </c>
      <c r="I193">
        <v>6</v>
      </c>
      <c r="J193" s="1">
        <v>26.44</v>
      </c>
      <c r="K193">
        <v>29.59</v>
      </c>
      <c r="L193" s="14">
        <v>20.55</v>
      </c>
      <c r="M193" s="1"/>
    </row>
    <row r="194" spans="1:13" x14ac:dyDescent="0.25">
      <c r="A194">
        <v>192</v>
      </c>
      <c r="B194">
        <v>4</v>
      </c>
      <c r="C194">
        <v>2</v>
      </c>
      <c r="D194" s="1">
        <v>24.15</v>
      </c>
      <c r="E194">
        <v>23.17</v>
      </c>
      <c r="G194">
        <v>192</v>
      </c>
      <c r="H194">
        <v>6</v>
      </c>
      <c r="I194">
        <v>6</v>
      </c>
      <c r="J194" s="1">
        <v>26.7</v>
      </c>
      <c r="K194">
        <v>29.62</v>
      </c>
      <c r="L194" s="14">
        <v>20.59</v>
      </c>
      <c r="M194" s="1"/>
    </row>
    <row r="195" spans="1:13" x14ac:dyDescent="0.25">
      <c r="A195">
        <v>193</v>
      </c>
      <c r="B195">
        <v>6</v>
      </c>
      <c r="C195">
        <v>2</v>
      </c>
      <c r="D195" s="1">
        <v>26.33</v>
      </c>
      <c r="E195">
        <v>22.35</v>
      </c>
      <c r="G195">
        <v>193</v>
      </c>
      <c r="H195">
        <v>6</v>
      </c>
      <c r="I195">
        <v>6</v>
      </c>
      <c r="J195" s="1">
        <v>26.73</v>
      </c>
      <c r="K195">
        <v>29.66</v>
      </c>
      <c r="L195" s="14">
        <v>20.61</v>
      </c>
      <c r="M195" s="1"/>
    </row>
    <row r="196" spans="1:13" x14ac:dyDescent="0.25">
      <c r="A196">
        <v>194</v>
      </c>
      <c r="B196">
        <v>3</v>
      </c>
      <c r="C196">
        <v>3</v>
      </c>
      <c r="D196" s="1">
        <v>22.54</v>
      </c>
      <c r="E196">
        <v>21.61</v>
      </c>
      <c r="G196">
        <v>194</v>
      </c>
      <c r="H196">
        <v>6</v>
      </c>
      <c r="I196">
        <v>6</v>
      </c>
      <c r="J196" s="1">
        <v>26.85</v>
      </c>
      <c r="K196">
        <v>29.67</v>
      </c>
      <c r="L196" s="14">
        <v>21.17</v>
      </c>
      <c r="M196" s="1"/>
    </row>
    <row r="197" spans="1:13" x14ac:dyDescent="0.25">
      <c r="A197">
        <v>195</v>
      </c>
      <c r="B197">
        <v>4</v>
      </c>
      <c r="C197">
        <v>1</v>
      </c>
      <c r="D197" s="1">
        <v>23.54</v>
      </c>
      <c r="E197">
        <v>29.44</v>
      </c>
      <c r="G197">
        <v>195</v>
      </c>
      <c r="H197">
        <v>6</v>
      </c>
      <c r="I197">
        <v>6</v>
      </c>
      <c r="J197" s="1">
        <v>27.2</v>
      </c>
      <c r="K197">
        <v>29.71</v>
      </c>
      <c r="L197" s="14">
        <v>22.16</v>
      </c>
      <c r="M197" s="1"/>
    </row>
    <row r="198" spans="1:13" x14ac:dyDescent="0.25">
      <c r="A198">
        <v>196</v>
      </c>
      <c r="B198">
        <v>3</v>
      </c>
      <c r="C198">
        <v>2</v>
      </c>
      <c r="D198" s="1">
        <v>22.89</v>
      </c>
      <c r="E198">
        <v>27.21</v>
      </c>
      <c r="G198">
        <v>196</v>
      </c>
      <c r="H198">
        <v>7</v>
      </c>
      <c r="I198">
        <v>6</v>
      </c>
      <c r="J198" s="1">
        <v>28.17</v>
      </c>
      <c r="K198">
        <v>29.75</v>
      </c>
      <c r="L198" s="14">
        <v>22.82</v>
      </c>
      <c r="M198" s="1"/>
    </row>
    <row r="199" spans="1:13" x14ac:dyDescent="0.25">
      <c r="A199">
        <v>197</v>
      </c>
      <c r="B199">
        <v>1</v>
      </c>
      <c r="C199">
        <v>3</v>
      </c>
      <c r="D199" s="1">
        <v>20.11</v>
      </c>
      <c r="E199">
        <v>28.03</v>
      </c>
      <c r="G199">
        <v>197</v>
      </c>
      <c r="H199">
        <v>7</v>
      </c>
      <c r="I199">
        <v>6</v>
      </c>
      <c r="J199" s="1">
        <v>28.18</v>
      </c>
      <c r="K199">
        <v>29.9</v>
      </c>
      <c r="L199" s="14">
        <v>23.07</v>
      </c>
      <c r="M199" s="1"/>
    </row>
    <row r="200" spans="1:13" x14ac:dyDescent="0.25">
      <c r="A200">
        <v>198</v>
      </c>
      <c r="B200">
        <v>4</v>
      </c>
      <c r="C200">
        <v>4</v>
      </c>
      <c r="D200" s="1">
        <v>23.7</v>
      </c>
      <c r="E200">
        <v>28.53</v>
      </c>
      <c r="G200">
        <v>198</v>
      </c>
      <c r="H200">
        <v>7</v>
      </c>
      <c r="I200">
        <v>6</v>
      </c>
      <c r="J200" s="1">
        <v>28.21</v>
      </c>
      <c r="K200">
        <v>29.91</v>
      </c>
      <c r="L200" s="14">
        <v>23.33</v>
      </c>
      <c r="M200" s="1"/>
    </row>
    <row r="201" spans="1:13" x14ac:dyDescent="0.25">
      <c r="A201">
        <v>199</v>
      </c>
      <c r="B201">
        <v>4</v>
      </c>
      <c r="C201">
        <v>3</v>
      </c>
      <c r="D201" s="1">
        <v>23.74</v>
      </c>
      <c r="E201">
        <v>25.94</v>
      </c>
      <c r="G201">
        <v>199</v>
      </c>
      <c r="H201">
        <v>7</v>
      </c>
      <c r="I201">
        <v>7</v>
      </c>
      <c r="J201" s="1">
        <v>28.22</v>
      </c>
      <c r="K201">
        <v>29.95</v>
      </c>
      <c r="L201" s="14">
        <v>26.11</v>
      </c>
      <c r="M201" s="1"/>
    </row>
    <row r="202" spans="1:13" x14ac:dyDescent="0.25">
      <c r="A202">
        <v>200</v>
      </c>
      <c r="B202">
        <v>1</v>
      </c>
      <c r="C202">
        <v>2</v>
      </c>
      <c r="D202" s="1">
        <v>20.22</v>
      </c>
      <c r="E202">
        <v>21.11</v>
      </c>
      <c r="G202">
        <v>200</v>
      </c>
      <c r="H202">
        <v>7</v>
      </c>
      <c r="I202">
        <v>7</v>
      </c>
      <c r="J202" s="1">
        <v>29.18</v>
      </c>
      <c r="K202">
        <v>29.95</v>
      </c>
      <c r="L202" s="14">
        <v>26.73</v>
      </c>
      <c r="M202" s="1"/>
    </row>
  </sheetData>
  <sortState xmlns:xlrd2="http://schemas.microsoft.com/office/spreadsheetml/2017/richdata2" ref="L3:L202">
    <sortCondition ref="L3:L202"/>
  </sortState>
  <mergeCells count="4">
    <mergeCell ref="B1:C1"/>
    <mergeCell ref="D1:E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C7A39-EFE4-5040-8DD5-56B8E6248DDF}">
  <dimension ref="A2:Y57"/>
  <sheetViews>
    <sheetView topLeftCell="A2" workbookViewId="0">
      <selection activeCell="E9" sqref="E9"/>
    </sheetView>
  </sheetViews>
  <sheetFormatPr defaultColWidth="11" defaultRowHeight="15.75" x14ac:dyDescent="0.25"/>
  <cols>
    <col min="2" max="2" width="28.625" bestFit="1" customWidth="1"/>
    <col min="15" max="15" width="17.25" customWidth="1"/>
  </cols>
  <sheetData>
    <row r="2" spans="1:25" x14ac:dyDescent="0.25">
      <c r="B2" s="15" t="s">
        <v>5</v>
      </c>
      <c r="C2" s="15"/>
      <c r="D2" s="15"/>
      <c r="E2" s="15"/>
      <c r="F2" s="15"/>
      <c r="G2" s="15"/>
      <c r="H2" s="15"/>
      <c r="I2" s="15"/>
      <c r="J2" s="15"/>
      <c r="K2" s="15"/>
      <c r="L2" s="15"/>
      <c r="O2" s="15" t="s">
        <v>6</v>
      </c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x14ac:dyDescent="0.25">
      <c r="A3" t="s">
        <v>8</v>
      </c>
      <c r="B3" t="s">
        <v>9</v>
      </c>
      <c r="N3" t="s">
        <v>8</v>
      </c>
      <c r="O3" t="s">
        <v>10</v>
      </c>
    </row>
    <row r="6" spans="1:25" ht="31.5" x14ac:dyDescent="0.25">
      <c r="A6" t="s">
        <v>11</v>
      </c>
      <c r="B6" s="2" t="s">
        <v>12</v>
      </c>
      <c r="C6" s="2"/>
      <c r="N6" t="s">
        <v>11</v>
      </c>
      <c r="O6" s="2" t="s">
        <v>12</v>
      </c>
      <c r="P6" s="2"/>
    </row>
    <row r="7" spans="1:25" ht="47.25" x14ac:dyDescent="0.25"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</row>
    <row r="8" spans="1:25" x14ac:dyDescent="0.25">
      <c r="B8" s="4">
        <v>1</v>
      </c>
      <c r="C8" s="4">
        <f>COUNTIF(Dados!H3:H202,B8)</f>
        <v>56</v>
      </c>
      <c r="D8" s="4">
        <f t="shared" ref="D8:D14" si="0">C8/200</f>
        <v>0.28000000000000003</v>
      </c>
      <c r="E8" s="4">
        <f>C8</f>
        <v>56</v>
      </c>
      <c r="F8" s="4">
        <f>D8</f>
        <v>0.28000000000000003</v>
      </c>
      <c r="O8" s="4">
        <v>1</v>
      </c>
      <c r="P8" s="4">
        <f>COUNTIF(Dados!I3:I202,O8)</f>
        <v>41</v>
      </c>
      <c r="Q8" s="4">
        <f t="shared" ref="Q8:Q14" si="1">P8/200</f>
        <v>0.20499999999999999</v>
      </c>
      <c r="R8" s="4">
        <f>P8</f>
        <v>41</v>
      </c>
      <c r="S8" s="4">
        <f>Q8</f>
        <v>0.20499999999999999</v>
      </c>
    </row>
    <row r="9" spans="1:25" x14ac:dyDescent="0.25">
      <c r="B9" s="4">
        <v>2</v>
      </c>
      <c r="C9" s="4">
        <f>COUNTIF(Dados!H3:H202,B9)</f>
        <v>51</v>
      </c>
      <c r="D9" s="4">
        <f t="shared" si="0"/>
        <v>0.255</v>
      </c>
      <c r="E9" s="4">
        <f>SUM(C8:C9)</f>
        <v>107</v>
      </c>
      <c r="F9" s="4">
        <f>SUM(D8:D9)</f>
        <v>0.53500000000000003</v>
      </c>
      <c r="O9" s="4">
        <v>2</v>
      </c>
      <c r="P9" s="4">
        <f>COUNTIF(Dados!I3:I202,O9)</f>
        <v>48</v>
      </c>
      <c r="Q9" s="4">
        <f t="shared" si="1"/>
        <v>0.24</v>
      </c>
      <c r="R9" s="4">
        <f>SUM(P8:P9)</f>
        <v>89</v>
      </c>
      <c r="S9" s="4">
        <f>SUM(Q8:Q9)</f>
        <v>0.44499999999999995</v>
      </c>
    </row>
    <row r="10" spans="1:25" x14ac:dyDescent="0.25">
      <c r="B10" s="4">
        <v>3</v>
      </c>
      <c r="C10" s="4">
        <f>COUNTIF(Dados!H3:H202,B10)</f>
        <v>29</v>
      </c>
      <c r="D10" s="4">
        <f t="shared" si="0"/>
        <v>0.14499999999999999</v>
      </c>
      <c r="E10" s="4">
        <f>SUM(C8:C10)</f>
        <v>136</v>
      </c>
      <c r="F10" s="4">
        <f>SUM(D8:D10)</f>
        <v>0.68</v>
      </c>
      <c r="O10" s="4">
        <v>3</v>
      </c>
      <c r="P10" s="4">
        <f>COUNTIF(Dados!I3:I202,O10)</f>
        <v>60</v>
      </c>
      <c r="Q10" s="4">
        <f t="shared" si="1"/>
        <v>0.3</v>
      </c>
      <c r="R10" s="4">
        <f>SUM(P8:P10)</f>
        <v>149</v>
      </c>
      <c r="S10" s="4">
        <f>SUM(Q8:Q10)</f>
        <v>0.74499999999999988</v>
      </c>
    </row>
    <row r="11" spans="1:25" x14ac:dyDescent="0.25">
      <c r="B11" s="4">
        <v>4</v>
      </c>
      <c r="C11" s="4">
        <f>COUNTIF(Dados!H3:H202,B11)</f>
        <v>22</v>
      </c>
      <c r="D11" s="4">
        <f t="shared" si="0"/>
        <v>0.11</v>
      </c>
      <c r="E11" s="4">
        <f>SUM(C8:C11)</f>
        <v>158</v>
      </c>
      <c r="F11" s="4">
        <f>SUM(D8:D11)</f>
        <v>0.79</v>
      </c>
      <c r="O11" s="4">
        <v>4</v>
      </c>
      <c r="P11" s="4">
        <f>COUNTIF(Dados!I3:I202,O11)</f>
        <v>26</v>
      </c>
      <c r="Q11" s="4">
        <f t="shared" si="1"/>
        <v>0.13</v>
      </c>
      <c r="R11" s="4">
        <f>SUM(P8:P11)</f>
        <v>175</v>
      </c>
      <c r="S11" s="4">
        <f>SUM(Q8:Q11)</f>
        <v>0.87499999999999989</v>
      </c>
    </row>
    <row r="12" spans="1:25" x14ac:dyDescent="0.25">
      <c r="B12" s="4">
        <v>5</v>
      </c>
      <c r="C12" s="4">
        <f>COUNTIF(Dados!H3:H202,B12)</f>
        <v>27</v>
      </c>
      <c r="D12" s="4">
        <f t="shared" si="0"/>
        <v>0.13500000000000001</v>
      </c>
      <c r="E12" s="4">
        <f>SUM(C8:C12)</f>
        <v>185</v>
      </c>
      <c r="F12" s="4">
        <f>SUM(D8:D12)</f>
        <v>0.92500000000000004</v>
      </c>
      <c r="O12" s="4">
        <v>5</v>
      </c>
      <c r="P12" s="4">
        <f>COUNTIF(Dados!I3:I202,O12)</f>
        <v>14</v>
      </c>
      <c r="Q12" s="4">
        <f t="shared" si="1"/>
        <v>7.0000000000000007E-2</v>
      </c>
      <c r="R12" s="4">
        <f>SUM(P8:P12)</f>
        <v>189</v>
      </c>
      <c r="S12" s="4">
        <f>SUM(Q8:Q12)</f>
        <v>0.94499999999999984</v>
      </c>
    </row>
    <row r="13" spans="1:25" x14ac:dyDescent="0.25">
      <c r="B13" s="4">
        <v>6</v>
      </c>
      <c r="C13" s="4">
        <f>COUNTIF(Dados!H3:H202,B13)</f>
        <v>10</v>
      </c>
      <c r="D13" s="4">
        <f t="shared" si="0"/>
        <v>0.05</v>
      </c>
      <c r="E13" s="4">
        <f>SUM(C8:C13)</f>
        <v>195</v>
      </c>
      <c r="F13" s="4">
        <f>SUM(D8:D13)</f>
        <v>0.97500000000000009</v>
      </c>
      <c r="O13" s="4">
        <v>6</v>
      </c>
      <c r="P13" s="4">
        <f>COUNTIF(Dados!I3:I202,O13)</f>
        <v>9</v>
      </c>
      <c r="Q13" s="4">
        <f t="shared" si="1"/>
        <v>4.4999999999999998E-2</v>
      </c>
      <c r="R13" s="4">
        <f>SUM(P8:P13)</f>
        <v>198</v>
      </c>
      <c r="S13" s="4">
        <f>SUM(Q8:Q13)</f>
        <v>0.98999999999999988</v>
      </c>
    </row>
    <row r="14" spans="1:25" x14ac:dyDescent="0.25">
      <c r="B14" s="4">
        <v>7</v>
      </c>
      <c r="C14" s="4">
        <f>COUNTIF(Dados!H3:H202,B14)</f>
        <v>5</v>
      </c>
      <c r="D14" s="4">
        <f t="shared" si="0"/>
        <v>2.5000000000000001E-2</v>
      </c>
      <c r="E14" s="4">
        <f>SUM(C8:C14)</f>
        <v>200</v>
      </c>
      <c r="F14" s="4">
        <f>SUM(D8:D14)</f>
        <v>1</v>
      </c>
      <c r="O14" s="4">
        <v>7</v>
      </c>
      <c r="P14" s="4">
        <f>COUNTIF(Dados!I3:I202,O14)</f>
        <v>2</v>
      </c>
      <c r="Q14" s="4">
        <f t="shared" si="1"/>
        <v>0.01</v>
      </c>
      <c r="R14" s="4">
        <f>SUM(P8:P14)</f>
        <v>200</v>
      </c>
      <c r="S14" s="4">
        <f>SUM(Q8:Q14)</f>
        <v>0.99999999999999989</v>
      </c>
    </row>
    <row r="16" spans="1:25" x14ac:dyDescent="0.25">
      <c r="B16" t="s">
        <v>18</v>
      </c>
      <c r="C16">
        <f>SUM(C8:C14)</f>
        <v>200</v>
      </c>
      <c r="D16">
        <f>SUM(D8:D14)</f>
        <v>1</v>
      </c>
      <c r="O16" t="s">
        <v>18</v>
      </c>
      <c r="P16">
        <f>SUM(P8:P14)</f>
        <v>200</v>
      </c>
      <c r="Q16">
        <f>SUM(Q8:Q14)</f>
        <v>0.99999999999999989</v>
      </c>
    </row>
    <row r="18" spans="1:14" x14ac:dyDescent="0.25">
      <c r="A18" t="s">
        <v>19</v>
      </c>
      <c r="N18" t="s">
        <v>19</v>
      </c>
    </row>
    <row r="32" spans="1:14" x14ac:dyDescent="0.25">
      <c r="A32" t="s">
        <v>20</v>
      </c>
      <c r="N32" t="s">
        <v>20</v>
      </c>
    </row>
    <row r="33" spans="1:16" x14ac:dyDescent="0.25">
      <c r="B33" t="s">
        <v>21</v>
      </c>
      <c r="C33">
        <f>AVERAGE(Dados!H3:H202)</f>
        <v>2.8149999999999999</v>
      </c>
      <c r="O33" t="s">
        <v>21</v>
      </c>
      <c r="P33">
        <f>AVERAGE(Dados!I3:I202)</f>
        <v>2.7949999999999999</v>
      </c>
    </row>
    <row r="34" spans="1:16" x14ac:dyDescent="0.25">
      <c r="B34" t="s">
        <v>22</v>
      </c>
      <c r="C34">
        <f>MEDIAN(Dados!H3:H202)</f>
        <v>2</v>
      </c>
      <c r="O34" t="s">
        <v>22</v>
      </c>
      <c r="P34">
        <f>MEDIAN(Dados!I3:I202)</f>
        <v>3</v>
      </c>
    </row>
    <row r="35" spans="1:16" x14ac:dyDescent="0.25">
      <c r="B35" t="s">
        <v>23</v>
      </c>
      <c r="C35">
        <f>MODE(Dados!H3:H202)</f>
        <v>1</v>
      </c>
      <c r="O35" t="s">
        <v>23</v>
      </c>
      <c r="P35">
        <f>MODE(Dados!I3:I202)</f>
        <v>3</v>
      </c>
    </row>
    <row r="37" spans="1:16" x14ac:dyDescent="0.25">
      <c r="A37" t="s">
        <v>24</v>
      </c>
      <c r="B37" t="s">
        <v>25</v>
      </c>
      <c r="C37">
        <f>ROUND(_xlfn.STDEV.S(Dados!H3:H202),4)</f>
        <v>1.6897</v>
      </c>
      <c r="N37" t="s">
        <v>24</v>
      </c>
      <c r="O37" t="s">
        <v>25</v>
      </c>
      <c r="P37">
        <f>ROUND(_xlfn.STDEV.S(Dados!I3:I202),4)</f>
        <v>1.4153</v>
      </c>
    </row>
    <row r="39" spans="1:16" x14ac:dyDescent="0.25">
      <c r="B39" t="s">
        <v>26</v>
      </c>
      <c r="C39">
        <f>C33-C37</f>
        <v>1.1253</v>
      </c>
      <c r="O39" t="s">
        <v>26</v>
      </c>
      <c r="P39">
        <f>P33-P37</f>
        <v>1.3796999999999999</v>
      </c>
    </row>
    <row r="40" spans="1:16" x14ac:dyDescent="0.25">
      <c r="B40" t="s">
        <v>27</v>
      </c>
      <c r="C40">
        <f>C33+C37</f>
        <v>4.5046999999999997</v>
      </c>
      <c r="O40" t="s">
        <v>27</v>
      </c>
      <c r="P40">
        <f>P33+P37</f>
        <v>4.2103000000000002</v>
      </c>
    </row>
    <row r="42" spans="1:16" x14ac:dyDescent="0.25">
      <c r="B42" t="s">
        <v>28</v>
      </c>
      <c r="C42">
        <f>COUNTIFS(Dados!H3:H202, "&gt;1,1253",Dados!H3:H202,"&lt;4,5047")</f>
        <v>102</v>
      </c>
      <c r="O42" t="s">
        <v>28</v>
      </c>
      <c r="P42">
        <f>COUNTIFS(Dados!I3:I202, "&gt;1,3797",Dados!I3:I202,"&lt;4,2103")</f>
        <v>134</v>
      </c>
    </row>
    <row r="45" spans="1:16" x14ac:dyDescent="0.25">
      <c r="A45" t="s">
        <v>29</v>
      </c>
      <c r="B45" t="s">
        <v>30</v>
      </c>
      <c r="C45">
        <f>_xlfn.QUARTILE.INC(Dados!H3:H202,1)</f>
        <v>1</v>
      </c>
      <c r="N45" t="s">
        <v>29</v>
      </c>
      <c r="O45" t="s">
        <v>30</v>
      </c>
      <c r="P45">
        <f>_xlfn.QUARTILE.INC(Dados!I3:I202,1)</f>
        <v>2</v>
      </c>
    </row>
    <row r="47" spans="1:16" x14ac:dyDescent="0.25">
      <c r="A47" t="s">
        <v>31</v>
      </c>
      <c r="B47" t="s">
        <v>32</v>
      </c>
      <c r="C47">
        <f>ROUND(_xlfn.VAR.S(Dados!H3:H202),4)</f>
        <v>2.8551000000000002</v>
      </c>
      <c r="N47" t="s">
        <v>31</v>
      </c>
      <c r="O47" t="s">
        <v>32</v>
      </c>
      <c r="P47">
        <f>ROUND(_xlfn.VAR.S(Dados!I3:I202),4)</f>
        <v>2.0030000000000001</v>
      </c>
    </row>
    <row r="49" spans="1:19" x14ac:dyDescent="0.25">
      <c r="B49" t="s">
        <v>33</v>
      </c>
      <c r="C49">
        <f>ROUND(_xlfn.STDEV.S(Dados!H3:H202),4)</f>
        <v>1.6897</v>
      </c>
      <c r="O49" t="s">
        <v>33</v>
      </c>
      <c r="P49">
        <f>ROUND(_xlfn.STDEV.S(Dados!I3:I202),4)</f>
        <v>1.4153</v>
      </c>
    </row>
    <row r="51" spans="1:19" x14ac:dyDescent="0.25">
      <c r="A51" t="s">
        <v>34</v>
      </c>
      <c r="B51" t="s">
        <v>35</v>
      </c>
      <c r="N51" t="s">
        <v>34</v>
      </c>
      <c r="O51" t="s">
        <v>35</v>
      </c>
    </row>
    <row r="52" spans="1:19" x14ac:dyDescent="0.25">
      <c r="B52" s="18" t="s">
        <v>36</v>
      </c>
      <c r="C52" s="18"/>
      <c r="O52" t="s">
        <v>36</v>
      </c>
    </row>
    <row r="53" spans="1:19" x14ac:dyDescent="0.25">
      <c r="A53" t="s">
        <v>37</v>
      </c>
      <c r="B53" s="18" t="str" cm="1">
        <f t="array" ref="B53">_xlfn.IFS(C33&gt;C34,IF(C34&gt;C35,"assimétrica positiva",""),C33&lt;C34,IF(C34&lt;C35,"assimétrica negativa",""),C33&lt;C34,IF(C34=C35,"simétrica",""))</f>
        <v>assimétrica positiva</v>
      </c>
      <c r="C53" s="18"/>
      <c r="N53" t="s">
        <v>37</v>
      </c>
      <c r="O53" s="7" t="s">
        <v>38</v>
      </c>
      <c r="P53" s="6"/>
      <c r="Q53" s="6"/>
      <c r="S53" s="6"/>
    </row>
    <row r="57" spans="1:19" ht="110.25" x14ac:dyDescent="0.25">
      <c r="A57" t="s">
        <v>39</v>
      </c>
      <c r="B57" s="2" t="s">
        <v>40</v>
      </c>
    </row>
  </sheetData>
  <mergeCells count="4">
    <mergeCell ref="B2:L2"/>
    <mergeCell ref="B52:C52"/>
    <mergeCell ref="B53:C53"/>
    <mergeCell ref="O2:Y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09123-4DB7-994D-8EF7-E11F0D2C3F51}">
  <dimension ref="A2:X73"/>
  <sheetViews>
    <sheetView topLeftCell="A25" workbookViewId="0">
      <selection activeCell="F44" sqref="F44"/>
    </sheetView>
  </sheetViews>
  <sheetFormatPr defaultColWidth="11" defaultRowHeight="15.75" x14ac:dyDescent="0.25"/>
  <cols>
    <col min="2" max="2" width="18.25" customWidth="1"/>
    <col min="4" max="4" width="12.625" customWidth="1"/>
    <col min="5" max="5" width="12.5" customWidth="1"/>
    <col min="6" max="6" width="15.125" customWidth="1"/>
    <col min="7" max="7" width="15.875" customWidth="1"/>
    <col min="15" max="15" width="12.75" customWidth="1"/>
  </cols>
  <sheetData>
    <row r="2" spans="1:24" x14ac:dyDescent="0.25">
      <c r="B2" s="19" t="s">
        <v>5</v>
      </c>
      <c r="C2" s="19"/>
      <c r="D2" s="19"/>
      <c r="E2" s="19"/>
      <c r="F2" s="19"/>
      <c r="G2" s="19"/>
      <c r="H2" s="19"/>
      <c r="I2" s="19"/>
      <c r="J2" s="19"/>
      <c r="K2" s="19"/>
      <c r="O2" s="19" t="s">
        <v>6</v>
      </c>
      <c r="P2" s="19"/>
      <c r="Q2" s="19"/>
      <c r="R2" s="19"/>
      <c r="S2" s="19"/>
      <c r="T2" s="19"/>
      <c r="U2" s="19"/>
      <c r="V2" s="19"/>
      <c r="W2" s="19"/>
      <c r="X2" s="19"/>
    </row>
    <row r="3" spans="1:24" x14ac:dyDescent="0.25">
      <c r="A3" t="s">
        <v>8</v>
      </c>
      <c r="N3" t="s">
        <v>8</v>
      </c>
    </row>
    <row r="6" spans="1:24" ht="31.5" x14ac:dyDescent="0.25">
      <c r="A6" t="s">
        <v>11</v>
      </c>
      <c r="B6" t="s">
        <v>41</v>
      </c>
      <c r="C6" s="1">
        <f>MIN(Dados!J3:J202)</f>
        <v>16.27</v>
      </c>
      <c r="E6" s="2" t="s">
        <v>42</v>
      </c>
      <c r="F6" s="8">
        <f>INT(1+3.3*LOG(200))</f>
        <v>8</v>
      </c>
      <c r="N6" t="s">
        <v>11</v>
      </c>
      <c r="O6" t="s">
        <v>41</v>
      </c>
      <c r="P6" s="1">
        <f>MIN(Dados!K3:K202)</f>
        <v>20.059999999999999</v>
      </c>
      <c r="R6" s="2" t="s">
        <v>42</v>
      </c>
      <c r="S6" s="8">
        <f>INT(1+3.3*LOG(200))</f>
        <v>8</v>
      </c>
    </row>
    <row r="7" spans="1:24" ht="31.5" x14ac:dyDescent="0.25">
      <c r="B7" t="s">
        <v>43</v>
      </c>
      <c r="C7" s="1">
        <f>MAX(Dados!J3:J202)</f>
        <v>29.18</v>
      </c>
      <c r="E7" s="2" t="s">
        <v>44</v>
      </c>
      <c r="F7">
        <f>ROUND((C7-C6)/F6,4)</f>
        <v>1.6137999999999999</v>
      </c>
      <c r="O7" t="s">
        <v>43</v>
      </c>
      <c r="P7" s="1">
        <f>MAX(Dados!K3:K202)</f>
        <v>29.95</v>
      </c>
      <c r="R7" s="2" t="s">
        <v>44</v>
      </c>
      <c r="S7">
        <f>ROUND((P7-P6)/S6,4)</f>
        <v>1.2363</v>
      </c>
    </row>
    <row r="8" spans="1:24" ht="31.5" x14ac:dyDescent="0.25">
      <c r="B8" s="2" t="s">
        <v>45</v>
      </c>
      <c r="C8" s="1">
        <f>C7-C6</f>
        <v>12.91</v>
      </c>
      <c r="O8" s="2" t="s">
        <v>45</v>
      </c>
      <c r="P8" s="1">
        <f>P7-P6</f>
        <v>9.89</v>
      </c>
    </row>
    <row r="11" spans="1:24" ht="63" x14ac:dyDescent="0.25">
      <c r="B11" t="s">
        <v>46</v>
      </c>
      <c r="C11" s="2" t="s">
        <v>47</v>
      </c>
      <c r="D11" s="2" t="s">
        <v>48</v>
      </c>
      <c r="E11" s="2" t="s">
        <v>49</v>
      </c>
      <c r="F11" s="2" t="s">
        <v>50</v>
      </c>
      <c r="G11" s="2" t="s">
        <v>51</v>
      </c>
      <c r="I11" s="2" t="s">
        <v>52</v>
      </c>
      <c r="J11" s="2" t="s">
        <v>53</v>
      </c>
      <c r="K11" s="2" t="s">
        <v>54</v>
      </c>
      <c r="O11" t="s">
        <v>46</v>
      </c>
      <c r="P11" s="2" t="s">
        <v>47</v>
      </c>
      <c r="Q11" s="2" t="s">
        <v>48</v>
      </c>
      <c r="R11" s="2" t="s">
        <v>49</v>
      </c>
      <c r="S11" s="2" t="s">
        <v>50</v>
      </c>
      <c r="T11" s="2" t="s">
        <v>51</v>
      </c>
      <c r="V11" s="2" t="s">
        <v>52</v>
      </c>
      <c r="W11" s="2" t="s">
        <v>53</v>
      </c>
      <c r="X11" s="2" t="s">
        <v>54</v>
      </c>
    </row>
    <row r="12" spans="1:24" x14ac:dyDescent="0.25">
      <c r="A12">
        <v>1</v>
      </c>
      <c r="B12" t="str">
        <f>"["&amp;C6&amp;" ; "&amp;ROUND(C6+F7,4) &amp;"["</f>
        <v>[16,27 ; 17,8838[</v>
      </c>
      <c r="C12" s="8">
        <f>ROUND(((C6+(F7*(A12-1)))+ (C6+(F7*(A12))))/2,4)</f>
        <v>17.076899999999998</v>
      </c>
      <c r="D12">
        <f>COUNTIFS(Dados!J3:J202, "&gt;=" &amp; (C6+(F7*(A12-1))),Dados!J3:J202,"&lt;" &amp; (C6+(F7*(A12))))</f>
        <v>10</v>
      </c>
      <c r="E12">
        <f t="shared" ref="E12:E19" si="0">D12/200</f>
        <v>0.05</v>
      </c>
      <c r="F12">
        <f>D12</f>
        <v>10</v>
      </c>
      <c r="G12">
        <f>E12</f>
        <v>0.05</v>
      </c>
      <c r="I12">
        <f>ROUND((C12-F44)^2,4)</f>
        <v>27.002600000000001</v>
      </c>
      <c r="J12" s="8">
        <f>ROUND((C12-F44)^3,4)</f>
        <v>-140.31620000000001</v>
      </c>
      <c r="K12">
        <f>ROUND((C12-F44)^4,4)</f>
        <v>729.13890000000004</v>
      </c>
      <c r="N12">
        <v>1</v>
      </c>
      <c r="O12" t="str">
        <f>"["&amp;P6&amp;" ; "&amp;ROUND(P6+S7,4) &amp;"["</f>
        <v>[20,06 ; 21,2963[</v>
      </c>
      <c r="P12" s="8">
        <f>ROUND(((P6+(S7*(N12-1)))+ (P6+(S7*(N12))))/2,4)</f>
        <v>20.6782</v>
      </c>
      <c r="Q12">
        <f>COUNTIFS(Dados!K3:K202, "&gt;=" &amp; (P6+(S7*(N12-1))),Dados!K3:K202,"&lt;" &amp; (P6+(S7*(N12))))</f>
        <v>22</v>
      </c>
      <c r="R12">
        <f t="shared" ref="R12:R19" si="1">Q12/200</f>
        <v>0.11</v>
      </c>
      <c r="S12">
        <f>Q12</f>
        <v>22</v>
      </c>
      <c r="T12">
        <f>R12</f>
        <v>0.11</v>
      </c>
      <c r="V12">
        <f>ROUND((P12-S44)^2,4)</f>
        <v>20.084700000000002</v>
      </c>
      <c r="W12" s="8">
        <f>ROUND((P12-S44)^3,4)</f>
        <v>-90.011799999999994</v>
      </c>
      <c r="X12">
        <f>ROUND((P12-S44)^4,4)</f>
        <v>403.39670000000001</v>
      </c>
    </row>
    <row r="13" spans="1:24" x14ac:dyDescent="0.25">
      <c r="A13">
        <v>2</v>
      </c>
      <c r="B13" t="str">
        <f>"["&amp;ROUND(C6+F7,4)&amp;" ; "&amp;ROUND(C6+F7+F7,4) &amp;"["</f>
        <v>[17,8838 ; 19,4976[</v>
      </c>
      <c r="C13" s="8">
        <f>ROUND(((C6+(F7*(A13-1)))+ (C6+(F7*(A13))))/2,4)</f>
        <v>18.6907</v>
      </c>
      <c r="D13">
        <f>COUNTIFS(Dados!J3:J202, "&gt;=" &amp; (C6+(F7*(A13-1))),Dados!J3:J202,"&lt;" &amp; (C6+(F7*(A13))))</f>
        <v>13</v>
      </c>
      <c r="E13">
        <f t="shared" si="0"/>
        <v>6.5000000000000002E-2</v>
      </c>
      <c r="F13">
        <f>SUM(D12:D13)</f>
        <v>23</v>
      </c>
      <c r="G13">
        <f>SUM(E12:E13)</f>
        <v>0.115</v>
      </c>
      <c r="I13">
        <f>ROUND((C13-F44)^2,4)</f>
        <v>12.835000000000001</v>
      </c>
      <c r="J13">
        <f>ROUND((C13-F44)^3,4)</f>
        <v>-45.982799999999997</v>
      </c>
      <c r="K13">
        <f>ROUND((C13-F44)^4,4)</f>
        <v>164.73779999999999</v>
      </c>
      <c r="N13">
        <v>2</v>
      </c>
      <c r="O13" t="str">
        <f>"["&amp;ROUND(P6+S7,4)&amp;" ; "&amp;ROUND(P6+S7+S7,4) &amp;"["</f>
        <v>[21,2963 ; 22,5326[</v>
      </c>
      <c r="P13" s="8">
        <f>ROUND(((P6+(S7*(N13-1)))+ (P6+(S7*(N13))))/2,4)</f>
        <v>21.9145</v>
      </c>
      <c r="Q13">
        <f>COUNTIFS(Dados!K3:K202, "&gt;=" &amp; (P6+(S7*(N13-1))),Dados!K3:K202,"&lt;" &amp; (P6+(S7*(N13))))</f>
        <v>26</v>
      </c>
      <c r="R13">
        <f t="shared" si="1"/>
        <v>0.13</v>
      </c>
      <c r="S13">
        <f>SUM(Q12:Q13)</f>
        <v>48</v>
      </c>
      <c r="T13">
        <f>SUM(R12:R13)</f>
        <v>0.24</v>
      </c>
      <c r="V13">
        <f>ROUND((P13-S44)^2,4)</f>
        <v>10.532</v>
      </c>
      <c r="W13">
        <f>ROUND((P13-S44)^3,4)</f>
        <v>-34.179400000000001</v>
      </c>
      <c r="X13">
        <f>ROUND((P13-S44)^4,4)</f>
        <v>110.9224</v>
      </c>
    </row>
    <row r="14" spans="1:24" x14ac:dyDescent="0.25">
      <c r="A14">
        <v>3</v>
      </c>
      <c r="B14" t="str">
        <f>"["&amp;C6+F7+F7&amp;" ; "&amp;ROUND(C6+F7+F7+F7,4) &amp;"["</f>
        <v>[19,4976 ; 21,1114[</v>
      </c>
      <c r="C14" s="8">
        <f>ROUND(((C6+(F7*(A14-1)))+ (C6+(F7*(A14))))/2,4)</f>
        <v>20.304500000000001</v>
      </c>
      <c r="D14">
        <f>COUNTIFS(Dados!J3:J202, "&gt;=" &amp; (C6+(F7*(A14-1))),Dados!J3:J202,"&lt;" &amp; (C6+(F7*(A14))))</f>
        <v>48</v>
      </c>
      <c r="E14">
        <f t="shared" si="0"/>
        <v>0.24</v>
      </c>
      <c r="F14">
        <f>SUM(D12:D14)</f>
        <v>71</v>
      </c>
      <c r="G14">
        <f>SUM(E12:E14)</f>
        <v>0.35499999999999998</v>
      </c>
      <c r="I14">
        <f>ROUND((C14-F44)^2,4)</f>
        <v>3.8761999999999999</v>
      </c>
      <c r="J14" s="8">
        <f>ROUND((C14-F44)^3,4)</f>
        <v>-7.6314000000000002</v>
      </c>
      <c r="K14">
        <f>ROUND((C14-F44)^4,4)</f>
        <v>15.024699999999999</v>
      </c>
      <c r="N14">
        <v>3</v>
      </c>
      <c r="O14" t="str">
        <f>"["&amp;P6+S7+S7&amp;" ; "&amp;ROUND(P6+S7+S7+S7,4) &amp;"["</f>
        <v>[22,5326 ; 23,7689[</v>
      </c>
      <c r="P14" s="8">
        <f>ROUND(((P6+(S7*(N14-1)))+ (P6+(S7*(N14))))/2,4)</f>
        <v>23.1508</v>
      </c>
      <c r="Q14">
        <f>COUNTIFS(Dados!K3:K202, "&gt;=" &amp; (P6+(S7*(N14-1))),Dados!K3:K202,"&lt;" &amp; (P6+(S7*(N14))))</f>
        <v>23</v>
      </c>
      <c r="R14">
        <f t="shared" si="1"/>
        <v>0.115</v>
      </c>
      <c r="S14">
        <f>SUM(Q12:Q14)</f>
        <v>71</v>
      </c>
      <c r="T14">
        <f>SUM(R12:R14)</f>
        <v>0.35499999999999998</v>
      </c>
      <c r="V14">
        <f>ROUND((P14-S44)^2,4)</f>
        <v>4.0361000000000002</v>
      </c>
      <c r="W14" s="8">
        <f>ROUND((P14-S44)^3,4)</f>
        <v>-8.1084999999999994</v>
      </c>
      <c r="X14">
        <f>ROUND((P14-S44)^4,4)</f>
        <v>16.289899999999999</v>
      </c>
    </row>
    <row r="15" spans="1:24" x14ac:dyDescent="0.25">
      <c r="A15">
        <v>4</v>
      </c>
      <c r="B15" t="str">
        <f>"["&amp;ROUND(C6+F7+F7+F7,4)&amp;" ; "&amp;C6+F7+F7+F7+F7 &amp;"["</f>
        <v>[21,1114 ; 22,7252[</v>
      </c>
      <c r="C15" s="8">
        <f>ROUND(((C6+(F7*(A15-1)))+ (C6+(F7*(A15))))/2,4)</f>
        <v>21.918299999999999</v>
      </c>
      <c r="D15">
        <f>COUNTIFS(Dados!J3:J202, "&gt;=" &amp; (C6+(F7*(A15-1))),Dados!J3:J202,"&lt;" &amp; (C6+(F7*(A15))))</f>
        <v>45</v>
      </c>
      <c r="E15">
        <f t="shared" si="0"/>
        <v>0.22500000000000001</v>
      </c>
      <c r="F15">
        <f>SUM(D12:D15)</f>
        <v>116</v>
      </c>
      <c r="G15">
        <f>SUM(E12:E15)</f>
        <v>0.57999999999999996</v>
      </c>
      <c r="I15">
        <f>ROUND((C15-F44)^2,4)</f>
        <v>0.126</v>
      </c>
      <c r="J15">
        <f>ROUND((C15-F44)^3,4)</f>
        <v>-4.4699999999999997E-2</v>
      </c>
      <c r="K15">
        <f>ROUND((C15-F44)^4,4)</f>
        <v>1.5900000000000001E-2</v>
      </c>
      <c r="N15">
        <v>4</v>
      </c>
      <c r="O15" t="str">
        <f>"["&amp;ROUND(P6+S7+S7+S7,4)&amp;" ; "&amp;P6+S7+S7+S7+S7 &amp;"["</f>
        <v>[23,7689 ; 25,0052[</v>
      </c>
      <c r="P15" s="8">
        <f>ROUND(((P6+(S7*(N15-1)))+ (P6+(S7*(N15))))/2,4)</f>
        <v>24.3871</v>
      </c>
      <c r="Q15">
        <f>COUNTIFS(Dados!K3:K202, "&gt;=" &amp; (P6+(S7*(N15-1))),Dados!K3:K202,"&lt;" &amp; (P6+(S7*(N15))))</f>
        <v>28</v>
      </c>
      <c r="R15">
        <f t="shared" si="1"/>
        <v>0.14000000000000001</v>
      </c>
      <c r="S15">
        <f>SUM(Q12:Q15)</f>
        <v>99</v>
      </c>
      <c r="T15">
        <f>SUM(R12:R15)</f>
        <v>0.495</v>
      </c>
      <c r="V15">
        <f>ROUND((P15-S44)^2,4)</f>
        <v>0.59709999999999996</v>
      </c>
      <c r="W15">
        <f>ROUND((P15-S44)^3,4)</f>
        <v>-0.46139999999999998</v>
      </c>
      <c r="X15">
        <f>ROUND((P15-S44)^4,4)</f>
        <v>0.35649999999999998</v>
      </c>
    </row>
    <row r="16" spans="1:24" x14ac:dyDescent="0.25">
      <c r="A16">
        <v>5</v>
      </c>
      <c r="B16" t="str">
        <f>"["&amp;C6+F7+F7+F7+F7&amp;" ; "&amp;ROUND(C6+F7+F7+F7+F7+F7,4) &amp;"["</f>
        <v>[22,7252 ; 24,339[</v>
      </c>
      <c r="C16" s="8">
        <f>ROUND(((C6+(F7*(A16-1)))+ (C6+(F7*(A16))))/2,4)</f>
        <v>23.5321</v>
      </c>
      <c r="D16">
        <f>COUNTIFS(Dados!J3:J202, "&gt;=" &amp; (C6+(F7*(A16-1))),Dados!J3:J202,"&lt;" &amp; (C6+(F7*(A16))))</f>
        <v>40</v>
      </c>
      <c r="E16">
        <f t="shared" si="0"/>
        <v>0.2</v>
      </c>
      <c r="F16">
        <f>SUM(D12:D16)</f>
        <v>156</v>
      </c>
      <c r="G16">
        <f>SUM(E12:E16)</f>
        <v>0.78</v>
      </c>
      <c r="I16">
        <f>ROUND((C16-F44)^2,4)</f>
        <v>1.5846</v>
      </c>
      <c r="J16">
        <f>ROUND((C16-F44)^3,4)</f>
        <v>1.9946999999999999</v>
      </c>
      <c r="K16">
        <f>ROUND((C16-F44)^4,4)</f>
        <v>2.5108999999999999</v>
      </c>
      <c r="N16">
        <v>5</v>
      </c>
      <c r="O16" t="str">
        <f>"["&amp;P6+S7+S7+S7+S7&amp;" ; "&amp;ROUND(P6+S7+S7+S7+S7+S7,4) &amp;"["</f>
        <v>[25,0052 ; 26,2415[</v>
      </c>
      <c r="P16" s="8">
        <f>ROUND(((P6+(S7*(N16-1)))+ (P6+(S7*(N16))))/2,4)</f>
        <v>25.6234</v>
      </c>
      <c r="Q16">
        <f>COUNTIFS(Dados!K3:K202, "&gt;=" &amp; (P6+(S7*(N16-1))),Dados!K3:K202,"&lt;" &amp; (P6+(S7*(N16))))</f>
        <v>23</v>
      </c>
      <c r="R16">
        <f t="shared" si="1"/>
        <v>0.115</v>
      </c>
      <c r="S16">
        <f>SUM(Q12:Q16)</f>
        <v>122</v>
      </c>
      <c r="T16">
        <f>SUM(R12:R16)</f>
        <v>0.61</v>
      </c>
      <c r="V16">
        <f>ROUND((P16-S44)^2,4)</f>
        <v>0.21490000000000001</v>
      </c>
      <c r="W16">
        <f>ROUND((P16-S44)^3,4)</f>
        <v>9.9599999999999994E-2</v>
      </c>
      <c r="X16">
        <f>ROUND((P16-S44)^4,4)</f>
        <v>4.6199999999999998E-2</v>
      </c>
    </row>
    <row r="17" spans="1:24" x14ac:dyDescent="0.25">
      <c r="A17">
        <v>6</v>
      </c>
      <c r="B17" t="str">
        <f>"["&amp;ROUND(C6+F7+F7+F7+F7+F7,4)&amp;" ; "&amp;C6+F7+F7+F7+F7+F7+F7 &amp;"["</f>
        <v>[24,339 ; 25,9528[</v>
      </c>
      <c r="C17" s="8">
        <f>ROUND(((C6+(F7*(A17-1)))+ (C6+(F7*(A17))))/2,4)</f>
        <v>25.145900000000001</v>
      </c>
      <c r="D17">
        <f>COUNTIFS(Dados!J3:J202, "&gt;=" &amp; (C6+(F7*(A17-1))),Dados!J3:J202,"&lt;" &amp; (C6+(F7*(A17))))</f>
        <v>29</v>
      </c>
      <c r="E17">
        <f t="shared" si="0"/>
        <v>0.14499999999999999</v>
      </c>
      <c r="F17">
        <f>SUM(D12:D17)</f>
        <v>185</v>
      </c>
      <c r="G17">
        <f>SUM(E12:E17)</f>
        <v>0.92500000000000004</v>
      </c>
      <c r="I17">
        <f>ROUND((C1-F44)^2,4)</f>
        <v>496.09989999999999</v>
      </c>
      <c r="J17">
        <f>ROUND((C1-F44)^3,4)</f>
        <v>-11049.7817</v>
      </c>
      <c r="K17">
        <f>ROUND((C1-F44)^4,4)</f>
        <v>246115.10370000001</v>
      </c>
      <c r="N17">
        <v>6</v>
      </c>
      <c r="O17" t="str">
        <f>"["&amp;ROUND(P6+S7+S7+S7+S7+S7,4)&amp;" ; "&amp;P6+S7+S7+S7+S7+S7+S7 &amp;"["</f>
        <v>[26,2415 ; 27,4778[</v>
      </c>
      <c r="P17" s="8">
        <f>ROUND(((P6+(S7*(N17-1)))+ (P6+(S7*(N17))))/2,4)</f>
        <v>26.8597</v>
      </c>
      <c r="Q17">
        <f>COUNTIFS(Dados!K3:K202, "&gt;=" &amp; (P6+(S7*(N17-1))),Dados!K3:K202,"&lt;" &amp; (P6+(S7*(N17))))</f>
        <v>24</v>
      </c>
      <c r="R17">
        <f t="shared" si="1"/>
        <v>0.12</v>
      </c>
      <c r="S17">
        <f>SUM(Q12:Q17)</f>
        <v>146</v>
      </c>
      <c r="T17">
        <f>SUM(R12:R17)</f>
        <v>0.73</v>
      </c>
      <c r="V17">
        <f>ROUND((P1-S44)^2,4)</f>
        <v>633.01549999999997</v>
      </c>
      <c r="W17">
        <f>ROUND((P1-S44)^3,4)</f>
        <v>-15926.5443</v>
      </c>
      <c r="X17">
        <f>ROUND((P1-S44)^4,4)</f>
        <v>400708.66889999999</v>
      </c>
    </row>
    <row r="18" spans="1:24" x14ac:dyDescent="0.25">
      <c r="A18">
        <v>7</v>
      </c>
      <c r="B18" t="str">
        <f>"["&amp;C6+F7+F7+F7+F7+F7+F7&amp;" ; "&amp;ROUND(C6+F7+F7+F7+F7+F7+F7+F7,4) &amp;"["</f>
        <v>[25,9528 ; 27,5666[</v>
      </c>
      <c r="C18" s="8">
        <f>ROUND(((C6+(F7*(A18-1)))+ (C6+(F7*(A18))))/2,4)</f>
        <v>26.759699999999999</v>
      </c>
      <c r="D18">
        <f>COUNTIFS(Dados!J3:J202, "&gt;=" &amp; (C6+(F7*(A18-1))),Dados!J3:J202,"&lt;" &amp; (C6+(F7*(A18))))</f>
        <v>10</v>
      </c>
      <c r="E18">
        <f t="shared" si="0"/>
        <v>0.05</v>
      </c>
      <c r="F18">
        <f>SUM(D12:D18)</f>
        <v>195</v>
      </c>
      <c r="G18">
        <f>SUM(E12:E18)</f>
        <v>0.97500000000000009</v>
      </c>
      <c r="I18">
        <f>ROUND((C18-F44)^2,4)</f>
        <v>20.127800000000001</v>
      </c>
      <c r="J18">
        <f>ROUND((C18-F44)^3,4)</f>
        <v>90.301299999999998</v>
      </c>
      <c r="K18">
        <f>ROUND((C18-F44)^4,4)</f>
        <v>405.1277</v>
      </c>
      <c r="N18">
        <v>7</v>
      </c>
      <c r="O18" t="str">
        <f>"["&amp;P6+S7+S7+S7+S7+S7+S7&amp;" ; "&amp;ROUND(P6+S7+S7+S7+S7+S7+S7+S7,4) &amp;"["</f>
        <v>[27,4778 ; 28,7141[</v>
      </c>
      <c r="P18" s="8">
        <f>ROUND(((P6+(S7*(N18-1)))+ (P6+(S7*(N18))))/2,4)</f>
        <v>28.096</v>
      </c>
      <c r="Q18">
        <f>COUNTIFS(Dados!K3:K202, "&gt;=" &amp; (P6+(S7*(N18-1))),Dados!K3:K202,"&lt;" &amp; (P6+(S7*(N18))))</f>
        <v>21</v>
      </c>
      <c r="R18">
        <f t="shared" si="1"/>
        <v>0.105</v>
      </c>
      <c r="S18">
        <f>SUM(Q12:Q18)</f>
        <v>167</v>
      </c>
      <c r="T18">
        <f>SUM(R12:R18)</f>
        <v>0.83499999999999996</v>
      </c>
      <c r="V18">
        <f>ROUND((P18-S44)^2,4)</f>
        <v>8.6212999999999997</v>
      </c>
      <c r="W18">
        <f>ROUND((P18-S44)^3,4)</f>
        <v>25.313800000000001</v>
      </c>
      <c r="X18">
        <f>ROUND((P18-S44)^4,4)</f>
        <v>74.326300000000003</v>
      </c>
    </row>
    <row r="19" spans="1:24" x14ac:dyDescent="0.25">
      <c r="A19">
        <v>8</v>
      </c>
      <c r="B19" t="str">
        <f>"["&amp;ROUND(C6+F7+F7+F7+F7+F7+F7+F7,4)&amp;" ; "&amp;C6+F7+F7+F7+F7+F7+F7+F7+F7 &amp;"["</f>
        <v>[27,5666 ; 29,1804[</v>
      </c>
      <c r="C19" s="8">
        <f>ROUND(((C6+(F7*(A19-1)))+ (C6+(F7*(A19))))/2,4)</f>
        <v>28.3735</v>
      </c>
      <c r="D19">
        <f>COUNTIFS(Dados!J3:J202, "&gt;=" &amp; (C6+(F7*(A19-1))),Dados!J3:J202,"&lt;=" &amp; (C6+(F7*(A19))))</f>
        <v>5</v>
      </c>
      <c r="E19">
        <f t="shared" si="0"/>
        <v>2.5000000000000001E-2</v>
      </c>
      <c r="F19">
        <f>SUM(D12:D19)</f>
        <v>200</v>
      </c>
      <c r="G19">
        <f>SUM(E12:E19)</f>
        <v>1</v>
      </c>
      <c r="I19">
        <f>ROUND((C19-F44)^2,4)</f>
        <v>37.212400000000002</v>
      </c>
      <c r="J19">
        <f>ROUND((C19-F44)^3,4)</f>
        <v>227.0033</v>
      </c>
      <c r="K19">
        <f>ROUND((C19-F44)^4,4)</f>
        <v>1384.7656999999999</v>
      </c>
      <c r="N19">
        <v>8</v>
      </c>
      <c r="O19" t="str">
        <f>"["&amp;ROUND(P6+S7+S7+S7+S7+S7+S7+S7,4)&amp;" ; "&amp;P6+S7+S7+S7+S7+S7+S7+S7+S7 &amp;"["</f>
        <v>[28,7141 ; 29,9504[</v>
      </c>
      <c r="P19" s="8">
        <f>ROUND(((P6+(S7*(N19-1)))+ (P6+(S7*(N19))))/2,4)</f>
        <v>29.3323</v>
      </c>
      <c r="Q19">
        <f>COUNTIFS(Dados!K3:K202, "&gt;=" &amp; (P6+(S7*(N19-1))),Dados!K3:K202,"&lt;=" &amp; (P6+(S7*(N19))))</f>
        <v>33</v>
      </c>
      <c r="R19">
        <f t="shared" si="1"/>
        <v>0.16500000000000001</v>
      </c>
      <c r="S19">
        <f>SUM(Q12:Q19)</f>
        <v>200</v>
      </c>
      <c r="T19">
        <f>SUM(R12:R19)</f>
        <v>1</v>
      </c>
      <c r="V19">
        <f>ROUND((P19-S44)^2,4)</f>
        <v>17.409800000000001</v>
      </c>
      <c r="W19">
        <f>ROUND((P19-S44)^3,4)</f>
        <v>72.642200000000003</v>
      </c>
      <c r="X19">
        <f>ROUND((P19-S44)^4,4)</f>
        <v>303.09960000000001</v>
      </c>
    </row>
    <row r="20" spans="1:24" x14ac:dyDescent="0.25">
      <c r="C20" t="s">
        <v>18</v>
      </c>
      <c r="D20">
        <f>SUM(D12:D19)</f>
        <v>200</v>
      </c>
      <c r="E20">
        <f>SUM(E12:E19)</f>
        <v>1</v>
      </c>
      <c r="P20" t="s">
        <v>18</v>
      </c>
      <c r="Q20">
        <f>SUM(Q12:Q19)</f>
        <v>200</v>
      </c>
      <c r="R20">
        <f>SUM(R12:R19)</f>
        <v>1</v>
      </c>
    </row>
    <row r="24" spans="1:24" x14ac:dyDescent="0.25">
      <c r="A24" t="s">
        <v>19</v>
      </c>
      <c r="N24" t="s">
        <v>19</v>
      </c>
    </row>
    <row r="25" spans="1:24" ht="31.5" x14ac:dyDescent="0.25">
      <c r="B25" s="2" t="s">
        <v>55</v>
      </c>
      <c r="C25" t="s">
        <v>56</v>
      </c>
      <c r="O25" s="2" t="s">
        <v>55</v>
      </c>
      <c r="P25" t="s">
        <v>56</v>
      </c>
    </row>
    <row r="26" spans="1:24" x14ac:dyDescent="0.25">
      <c r="A26">
        <v>1</v>
      </c>
      <c r="B26">
        <f>F7</f>
        <v>1.6137999999999999</v>
      </c>
      <c r="C26">
        <f t="shared" ref="C26:C33" si="2">ROUND((D12/B26),4)</f>
        <v>6.1966000000000001</v>
      </c>
      <c r="N26">
        <v>1</v>
      </c>
      <c r="O26">
        <f>S7</f>
        <v>1.2363</v>
      </c>
      <c r="P26">
        <f t="shared" ref="P26:P33" si="3">ROUND((Q12/O26),4)</f>
        <v>17.795000000000002</v>
      </c>
    </row>
    <row r="27" spans="1:24" x14ac:dyDescent="0.25">
      <c r="A27">
        <v>2</v>
      </c>
      <c r="B27">
        <f>F7</f>
        <v>1.6137999999999999</v>
      </c>
      <c r="C27">
        <f t="shared" si="2"/>
        <v>8.0555000000000003</v>
      </c>
      <c r="N27">
        <v>2</v>
      </c>
      <c r="O27">
        <f>S7</f>
        <v>1.2363</v>
      </c>
      <c r="P27">
        <f t="shared" si="3"/>
        <v>21.0305</v>
      </c>
    </row>
    <row r="28" spans="1:24" x14ac:dyDescent="0.25">
      <c r="A28">
        <v>3</v>
      </c>
      <c r="B28">
        <f>F7</f>
        <v>1.6137999999999999</v>
      </c>
      <c r="C28">
        <f t="shared" si="2"/>
        <v>29.743500000000001</v>
      </c>
      <c r="N28">
        <v>3</v>
      </c>
      <c r="O28">
        <f>S7</f>
        <v>1.2363</v>
      </c>
      <c r="P28">
        <f t="shared" si="3"/>
        <v>18.603899999999999</v>
      </c>
    </row>
    <row r="29" spans="1:24" x14ac:dyDescent="0.25">
      <c r="A29">
        <v>4</v>
      </c>
      <c r="B29">
        <f>F7</f>
        <v>1.6137999999999999</v>
      </c>
      <c r="C29">
        <f t="shared" si="2"/>
        <v>27.884499999999999</v>
      </c>
      <c r="N29">
        <v>4</v>
      </c>
      <c r="O29">
        <f>S7</f>
        <v>1.2363</v>
      </c>
      <c r="P29">
        <f t="shared" si="3"/>
        <v>22.648199999999999</v>
      </c>
    </row>
    <row r="30" spans="1:24" x14ac:dyDescent="0.25">
      <c r="A30">
        <v>5</v>
      </c>
      <c r="B30">
        <f>F7</f>
        <v>1.6137999999999999</v>
      </c>
      <c r="C30">
        <f t="shared" si="2"/>
        <v>24.786200000000001</v>
      </c>
      <c r="N30">
        <v>5</v>
      </c>
      <c r="O30">
        <f>S7</f>
        <v>1.2363</v>
      </c>
      <c r="P30">
        <f t="shared" si="3"/>
        <v>18.603899999999999</v>
      </c>
    </row>
    <row r="31" spans="1:24" x14ac:dyDescent="0.25">
      <c r="A31">
        <v>6</v>
      </c>
      <c r="B31">
        <f>F7</f>
        <v>1.6137999999999999</v>
      </c>
      <c r="C31">
        <f t="shared" si="2"/>
        <v>17.97</v>
      </c>
      <c r="N31">
        <v>6</v>
      </c>
      <c r="O31">
        <f>S7</f>
        <v>1.2363</v>
      </c>
      <c r="P31">
        <f t="shared" si="3"/>
        <v>19.412800000000001</v>
      </c>
    </row>
    <row r="32" spans="1:24" x14ac:dyDescent="0.25">
      <c r="A32">
        <v>7</v>
      </c>
      <c r="B32">
        <f>F7</f>
        <v>1.6137999999999999</v>
      </c>
      <c r="C32">
        <f t="shared" si="2"/>
        <v>6.1966000000000001</v>
      </c>
      <c r="N32">
        <v>7</v>
      </c>
      <c r="O32">
        <f>S7</f>
        <v>1.2363</v>
      </c>
      <c r="P32">
        <f t="shared" si="3"/>
        <v>16.9862</v>
      </c>
    </row>
    <row r="33" spans="1:19" x14ac:dyDescent="0.25">
      <c r="A33">
        <v>8</v>
      </c>
      <c r="B33">
        <f>F7</f>
        <v>1.6137999999999999</v>
      </c>
      <c r="C33">
        <f t="shared" si="2"/>
        <v>3.0983000000000001</v>
      </c>
      <c r="N33">
        <v>8</v>
      </c>
      <c r="O33">
        <f>S7</f>
        <v>1.2363</v>
      </c>
      <c r="P33">
        <f t="shared" si="3"/>
        <v>26.692599999999999</v>
      </c>
    </row>
    <row r="41" spans="1:19" x14ac:dyDescent="0.25">
      <c r="A41" t="s">
        <v>20</v>
      </c>
      <c r="N41" t="s">
        <v>20</v>
      </c>
    </row>
    <row r="42" spans="1:19" x14ac:dyDescent="0.25">
      <c r="B42" t="s">
        <v>57</v>
      </c>
      <c r="O42" t="s">
        <v>57</v>
      </c>
    </row>
    <row r="43" spans="1:19" x14ac:dyDescent="0.25">
      <c r="B43" t="s">
        <v>58</v>
      </c>
      <c r="C43" t="s">
        <v>59</v>
      </c>
      <c r="O43" t="s">
        <v>58</v>
      </c>
      <c r="P43" t="s">
        <v>59</v>
      </c>
    </row>
    <row r="44" spans="1:19" x14ac:dyDescent="0.25">
      <c r="A44">
        <v>1</v>
      </c>
      <c r="B44" s="9">
        <f>C6+(F7*(A12-1))</f>
        <v>16.27</v>
      </c>
      <c r="C44">
        <f>C6+(F7*(A12))</f>
        <v>17.883800000000001</v>
      </c>
      <c r="E44" t="s">
        <v>21</v>
      </c>
      <c r="F44">
        <f>ROUND(SUMPRODUCT(C12:C19,D12:D19)/200,4)</f>
        <v>22.273299999999999</v>
      </c>
      <c r="N44">
        <v>1</v>
      </c>
      <c r="O44" s="9">
        <f>P6+(S7*(N12-1))</f>
        <v>20.059999999999999</v>
      </c>
      <c r="P44">
        <f>P6+(S7*(N12))</f>
        <v>21.296299999999999</v>
      </c>
      <c r="R44" t="s">
        <v>21</v>
      </c>
      <c r="S44">
        <f>ROUND(SUMPRODUCT(P12:P19,Q12:Q19)/200,4)</f>
        <v>25.159800000000001</v>
      </c>
    </row>
    <row r="45" spans="1:19" x14ac:dyDescent="0.25">
      <c r="A45">
        <v>2</v>
      </c>
      <c r="B45">
        <f>ROUND(C6+(F7*(A13-1)),4)</f>
        <v>17.883800000000001</v>
      </c>
      <c r="C45">
        <f>ROUND(C6+(F7*(A13)),4)</f>
        <v>19.497599999999998</v>
      </c>
      <c r="N45">
        <v>2</v>
      </c>
      <c r="O45">
        <f>ROUND(P6+(S7*(N13-1)),4)</f>
        <v>21.296299999999999</v>
      </c>
      <c r="P45">
        <f>ROUND(P6+(S7*(N13)),4)</f>
        <v>22.532599999999999</v>
      </c>
    </row>
    <row r="46" spans="1:19" x14ac:dyDescent="0.25">
      <c r="A46">
        <v>3</v>
      </c>
      <c r="B46">
        <f>ROUND(C6+(F7*(A14-1)),4)</f>
        <v>19.497599999999998</v>
      </c>
      <c r="C46">
        <f>ROUND(C6+(F7*(A14)),4)</f>
        <v>21.1114</v>
      </c>
      <c r="E46" t="s">
        <v>60</v>
      </c>
      <c r="F46" cm="1">
        <f t="array" ref="F46">INDEX(B44:B51,F54,1)</f>
        <v>21.1114</v>
      </c>
      <c r="N46">
        <v>3</v>
      </c>
      <c r="O46">
        <f>ROUND(P6+(S7*(N14-1)),4)</f>
        <v>22.532599999999999</v>
      </c>
      <c r="P46">
        <f>ROUND(P6+(S7*(N14)),4)</f>
        <v>23.768899999999999</v>
      </c>
      <c r="R46" t="s">
        <v>60</v>
      </c>
      <c r="S46" cm="1">
        <f t="array" ref="S46">INDEX(O44:O51,S54,1)</f>
        <v>25.005199999999999</v>
      </c>
    </row>
    <row r="47" spans="1:19" x14ac:dyDescent="0.25">
      <c r="A47">
        <v>4</v>
      </c>
      <c r="B47">
        <f>ROUND(C6+(F7*(A15-1)),4)</f>
        <v>21.1114</v>
      </c>
      <c r="C47">
        <f>ROUND(C6+(F7*(A15)),4)</f>
        <v>22.725200000000001</v>
      </c>
      <c r="E47" t="s">
        <v>61</v>
      </c>
      <c r="F47">
        <v>0.5</v>
      </c>
      <c r="N47">
        <v>4</v>
      </c>
      <c r="O47">
        <f>ROUND(P6+(S7*(N15-1)),4)</f>
        <v>23.768899999999999</v>
      </c>
      <c r="P47">
        <f>ROUND(P6+(S7*(N15)),4)</f>
        <v>25.005199999999999</v>
      </c>
      <c r="R47" t="s">
        <v>61</v>
      </c>
      <c r="S47">
        <v>0.5</v>
      </c>
    </row>
    <row r="48" spans="1:19" x14ac:dyDescent="0.25">
      <c r="A48">
        <v>5</v>
      </c>
      <c r="B48">
        <f>ROUND(C6+(F7*(A16-1)),4)</f>
        <v>22.725200000000001</v>
      </c>
      <c r="C48">
        <f>ROUND(C6+(F7*(A16)),4)</f>
        <v>24.338999999999999</v>
      </c>
      <c r="E48" t="s">
        <v>62</v>
      </c>
      <c r="F48" cm="1">
        <f t="array" ref="F48">IF(F47=G12,0,INDEX(G12:G19,-1 +F54,1 ))</f>
        <v>0.35499999999999998</v>
      </c>
      <c r="N48">
        <v>5</v>
      </c>
      <c r="O48">
        <f>ROUND(P6+(S7*(N16-1)),4)</f>
        <v>25.005199999999999</v>
      </c>
      <c r="P48">
        <f>ROUND(P6+(S7*(N16)),4)</f>
        <v>26.241499999999998</v>
      </c>
      <c r="R48" t="s">
        <v>62</v>
      </c>
      <c r="S48" cm="1">
        <f t="array" ref="S48">IF(S47=T12,0,INDEX(T12:T19,-1 +S54,1 ))</f>
        <v>0.495</v>
      </c>
    </row>
    <row r="49" spans="1:19" x14ac:dyDescent="0.25">
      <c r="A49">
        <v>6</v>
      </c>
      <c r="B49">
        <f>ROUND(C6+(F7*(A17-1)),4)</f>
        <v>24.338999999999999</v>
      </c>
      <c r="C49">
        <f>ROUND(C6+(F7*(A17)),4)</f>
        <v>25.9528</v>
      </c>
      <c r="E49" t="s">
        <v>63</v>
      </c>
      <c r="F49" cm="1">
        <f t="array" ref="F49">INDEX(E12:E19,F54,1)</f>
        <v>0.22500000000000001</v>
      </c>
      <c r="N49">
        <v>6</v>
      </c>
      <c r="O49">
        <f>ROUND(P6+(S7*(N17-1)),4)</f>
        <v>26.241499999999998</v>
      </c>
      <c r="P49">
        <f>ROUND(P6+(S7*(N17)),4)</f>
        <v>27.477799999999998</v>
      </c>
      <c r="R49" t="s">
        <v>63</v>
      </c>
      <c r="S49" cm="1">
        <f t="array" ref="S49">INDEX(R12:R19,S54,1)</f>
        <v>0.115</v>
      </c>
    </row>
    <row r="50" spans="1:19" x14ac:dyDescent="0.25">
      <c r="A50">
        <v>7</v>
      </c>
      <c r="B50">
        <f>ROUND(C6+(F7*(A18-1)),4)</f>
        <v>25.9528</v>
      </c>
      <c r="C50">
        <f>ROUND(C6+(F7*(A18)),4)</f>
        <v>27.566600000000001</v>
      </c>
      <c r="E50" t="s">
        <v>64</v>
      </c>
      <c r="F50" s="1">
        <f>C8</f>
        <v>12.91</v>
      </c>
      <c r="N50">
        <v>7</v>
      </c>
      <c r="O50">
        <f>ROUND(P6+(S7*(N18-1)),4)</f>
        <v>27.477799999999998</v>
      </c>
      <c r="P50">
        <f>ROUND(P6+(S7*(N18)),4)</f>
        <v>28.714099999999998</v>
      </c>
      <c r="R50" t="s">
        <v>64</v>
      </c>
      <c r="S50" s="1">
        <f>P8</f>
        <v>9.89</v>
      </c>
    </row>
    <row r="51" spans="1:19" x14ac:dyDescent="0.25">
      <c r="A51">
        <v>8</v>
      </c>
      <c r="B51">
        <f>ROUND(C6+(F7*(A19-1)),4)</f>
        <v>27.566600000000001</v>
      </c>
      <c r="C51">
        <f>ROUND(C6+(F7*(A19)),4)</f>
        <v>29.180399999999999</v>
      </c>
      <c r="N51">
        <v>8</v>
      </c>
      <c r="O51">
        <f>ROUND(P6+(S7*(N19-1)),4)</f>
        <v>28.714099999999998</v>
      </c>
      <c r="P51">
        <f>ROUND(P6+(S7*(N19)),4)</f>
        <v>29.950399999999998</v>
      </c>
    </row>
    <row r="52" spans="1:19" x14ac:dyDescent="0.25">
      <c r="E52" t="s">
        <v>22</v>
      </c>
      <c r="F52">
        <f>ROUND(F46+(F47-F48)*F50/F49,4)</f>
        <v>29.4312</v>
      </c>
      <c r="R52" t="s">
        <v>22</v>
      </c>
      <c r="S52">
        <f>ROUND(S46+(S47-S48)*S50/S49,4)</f>
        <v>25.435199999999998</v>
      </c>
    </row>
    <row r="54" spans="1:19" ht="31.5" x14ac:dyDescent="0.25">
      <c r="E54" s="2" t="s">
        <v>65</v>
      </c>
      <c r="F54">
        <f>IFERROR(MATCH(F47,G12:G19,0),MATCH(F47,G12:G19,1)+1)</f>
        <v>4</v>
      </c>
      <c r="R54" s="2" t="s">
        <v>65</v>
      </c>
      <c r="S54">
        <f>IFERROR(MATCH(S47,T12:T19,0),MATCH(S47,T12:T19,1)+1)</f>
        <v>5</v>
      </c>
    </row>
    <row r="57" spans="1:19" x14ac:dyDescent="0.25">
      <c r="A57" t="s">
        <v>24</v>
      </c>
      <c r="N57" t="s">
        <v>24</v>
      </c>
    </row>
    <row r="58" spans="1:19" x14ac:dyDescent="0.25">
      <c r="B58" t="s">
        <v>66</v>
      </c>
      <c r="C58">
        <f>_xlfn.PERCENTILE.INC(Dados!J3:J202,0.2)</f>
        <v>20.088000000000001</v>
      </c>
      <c r="O58" t="s">
        <v>66</v>
      </c>
      <c r="P58">
        <f>_xlfn.PERCENTILE.INC(Dados!K3:K202,0.2)</f>
        <v>22.125999999999998</v>
      </c>
    </row>
    <row r="59" spans="1:19" x14ac:dyDescent="0.25">
      <c r="B59" t="s">
        <v>67</v>
      </c>
      <c r="C59">
        <f>_xlfn.PERCENTILE.INC(Dados!J3:J202,0.45)</f>
        <v>21.710999999999999</v>
      </c>
      <c r="O59" t="s">
        <v>67</v>
      </c>
      <c r="P59">
        <f>_xlfn.PERCENTILE.INC(Dados!K3:K202,0.45)</f>
        <v>24.577500000000001</v>
      </c>
    </row>
    <row r="61" spans="1:19" x14ac:dyDescent="0.25">
      <c r="A61" t="s">
        <v>29</v>
      </c>
      <c r="N61" t="s">
        <v>29</v>
      </c>
    </row>
    <row r="62" spans="1:19" x14ac:dyDescent="0.25">
      <c r="B62" t="s">
        <v>32</v>
      </c>
      <c r="C62">
        <f>ROUND(SUMPRODUCT(D12:D19,I12:I19)/199,4)</f>
        <v>77.719700000000003</v>
      </c>
      <c r="O62" t="s">
        <v>32</v>
      </c>
      <c r="P62">
        <f>ROUND(SUMPRODUCT(Q12:Q19,V12:V19)/199,4)</f>
        <v>84.312200000000004</v>
      </c>
    </row>
    <row r="63" spans="1:19" x14ac:dyDescent="0.25">
      <c r="B63" t="s">
        <v>68</v>
      </c>
      <c r="C63">
        <f>ROUND(SQRT(C62),4)</f>
        <v>8.8158999999999992</v>
      </c>
      <c r="O63" t="s">
        <v>68</v>
      </c>
      <c r="P63">
        <f>ROUND(SQRT(P62),4)</f>
        <v>9.1821999999999999</v>
      </c>
    </row>
    <row r="64" spans="1:19" ht="47.25" x14ac:dyDescent="0.25">
      <c r="B64" s="2" t="s">
        <v>69</v>
      </c>
      <c r="C64">
        <f>ROUND(C63/F44,4)</f>
        <v>0.39579999999999999</v>
      </c>
      <c r="O64" s="2" t="s">
        <v>69</v>
      </c>
      <c r="P64">
        <f>ROUND(P63/S44,4)</f>
        <v>0.36499999999999999</v>
      </c>
    </row>
    <row r="66" spans="1:16" x14ac:dyDescent="0.25">
      <c r="A66" t="s">
        <v>31</v>
      </c>
      <c r="N66" t="s">
        <v>31</v>
      </c>
    </row>
    <row r="68" spans="1:16" x14ac:dyDescent="0.25">
      <c r="B68" t="s">
        <v>70</v>
      </c>
      <c r="C68">
        <f>ROUND((SUMPRODUCT(D12:D19,J12:J19)/200)/(C63^3),4)</f>
        <v>-2.3403</v>
      </c>
      <c r="O68" t="s">
        <v>70</v>
      </c>
      <c r="P68">
        <f>ROUND((SUMPRODUCT(Q12:Q19,W12:W19)/200)/(P63^3),4)</f>
        <v>-2.4695999999999998</v>
      </c>
    </row>
    <row r="69" spans="1:16" x14ac:dyDescent="0.25">
      <c r="B69" t="s">
        <v>71</v>
      </c>
      <c r="C69">
        <f>ROUND((SUMPRODUCT(D12:D19,K12:K19)/200)/(C63^4),4)</f>
        <v>5.9256000000000002</v>
      </c>
      <c r="O69" t="s">
        <v>71</v>
      </c>
      <c r="P69">
        <f>ROUND((SUMPRODUCT(Q12:Q19,X12:X19)/200)/(P63^4),4)</f>
        <v>6.7809999999999997</v>
      </c>
    </row>
    <row r="73" spans="1:16" x14ac:dyDescent="0.25">
      <c r="A73" t="s">
        <v>34</v>
      </c>
    </row>
  </sheetData>
  <mergeCells count="2">
    <mergeCell ref="B2:K2"/>
    <mergeCell ref="O2:X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989E-95E1-5F4E-B532-BF78331396F7}">
  <dimension ref="B2:Z29"/>
  <sheetViews>
    <sheetView topLeftCell="N2" workbookViewId="0">
      <selection activeCell="P27" sqref="P27"/>
    </sheetView>
  </sheetViews>
  <sheetFormatPr defaultColWidth="11" defaultRowHeight="15.75" x14ac:dyDescent="0.25"/>
  <cols>
    <col min="3" max="3" width="12.75" customWidth="1"/>
  </cols>
  <sheetData>
    <row r="2" spans="2:26" x14ac:dyDescent="0.25">
      <c r="B2" s="19" t="s">
        <v>5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O2" s="19" t="s">
        <v>5</v>
      </c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4" spans="2:26" x14ac:dyDescent="0.25">
      <c r="B4" s="19" t="s">
        <v>72</v>
      </c>
      <c r="C4" s="19"/>
      <c r="D4" s="10">
        <v>0.95</v>
      </c>
      <c r="O4" s="19" t="s">
        <v>72</v>
      </c>
      <c r="P4" s="19"/>
      <c r="Q4" s="10">
        <v>0.95</v>
      </c>
    </row>
    <row r="5" spans="2:26" x14ac:dyDescent="0.25">
      <c r="B5" s="19" t="s">
        <v>73</v>
      </c>
      <c r="C5" s="19"/>
      <c r="D5">
        <v>1.96</v>
      </c>
      <c r="O5" s="19" t="s">
        <v>73</v>
      </c>
      <c r="P5" s="19"/>
      <c r="Q5">
        <v>1.96</v>
      </c>
    </row>
    <row r="7" spans="2:26" x14ac:dyDescent="0.25">
      <c r="B7" t="s">
        <v>74</v>
      </c>
      <c r="C7" t="s">
        <v>75</v>
      </c>
      <c r="O7" t="s">
        <v>74</v>
      </c>
      <c r="P7" t="s">
        <v>76</v>
      </c>
    </row>
    <row r="9" spans="2:26" x14ac:dyDescent="0.25">
      <c r="B9" t="s">
        <v>77</v>
      </c>
      <c r="O9" t="s">
        <v>77</v>
      </c>
    </row>
    <row r="11" spans="2:26" x14ac:dyDescent="0.25">
      <c r="B11" t="s">
        <v>78</v>
      </c>
      <c r="C11">
        <f>'Exe1'!C33</f>
        <v>2.8149999999999999</v>
      </c>
      <c r="O11" t="s">
        <v>78</v>
      </c>
      <c r="P11">
        <f>'Exe1'!P33</f>
        <v>2.7949999999999999</v>
      </c>
    </row>
    <row r="12" spans="2:26" x14ac:dyDescent="0.25">
      <c r="B12" t="s">
        <v>79</v>
      </c>
      <c r="C12">
        <v>200</v>
      </c>
      <c r="O12" t="s">
        <v>79</v>
      </c>
      <c r="P12">
        <v>200</v>
      </c>
    </row>
    <row r="14" spans="2:26" x14ac:dyDescent="0.25">
      <c r="B14" t="s">
        <v>80</v>
      </c>
      <c r="C14" t="s">
        <v>81</v>
      </c>
      <c r="O14" t="s">
        <v>80</v>
      </c>
      <c r="P14" t="s">
        <v>81</v>
      </c>
    </row>
    <row r="16" spans="2:26" x14ac:dyDescent="0.25">
      <c r="B16" t="s">
        <v>82</v>
      </c>
      <c r="O16" t="s">
        <v>82</v>
      </c>
    </row>
    <row r="20" spans="2:26" x14ac:dyDescent="0.25">
      <c r="B20" t="s">
        <v>83</v>
      </c>
      <c r="C20">
        <f>'Exe1'!C37</f>
        <v>1.6897</v>
      </c>
      <c r="O20" t="s">
        <v>83</v>
      </c>
      <c r="P20">
        <f>'Exe1'!P37</f>
        <v>1.4153</v>
      </c>
    </row>
    <row r="23" spans="2:26" x14ac:dyDescent="0.25">
      <c r="B23" t="s">
        <v>84</v>
      </c>
      <c r="O23" t="s">
        <v>84</v>
      </c>
    </row>
    <row r="26" spans="2:26" x14ac:dyDescent="0.25">
      <c r="B26" t="s">
        <v>85</v>
      </c>
      <c r="C26" s="11"/>
      <c r="G26" t="s">
        <v>86</v>
      </c>
      <c r="H26" s="20" t="str">
        <f>"]"&amp;ROUND(2.815-1.96*(1.6897/SQRT(200)),4)&amp;" , "&amp;ROUND(2.815+1.96*(1.6897/SQRT(200)),4)&amp;"["</f>
        <v>]2,5808 , 3,0492[</v>
      </c>
      <c r="I26" s="20"/>
      <c r="O26" t="s">
        <v>85</v>
      </c>
      <c r="P26" s="11"/>
      <c r="T26" t="s">
        <v>86</v>
      </c>
      <c r="U26" s="20" t="str">
        <f>"]"&amp;ROUND(2.795-1.96*(1.4153/SQRT(200)),4)&amp;" , "&amp;ROUND(2.795+1.96*(1.4153/SQRT(200)),4)&amp;"["</f>
        <v>]2,5988 , 2,9912[</v>
      </c>
      <c r="V26" s="20"/>
    </row>
    <row r="29" spans="2:26" ht="42" customHeight="1" x14ac:dyDescent="0.25">
      <c r="B29" s="16" t="s">
        <v>87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O29" s="16" t="s">
        <v>88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</sheetData>
  <mergeCells count="10">
    <mergeCell ref="B2:M2"/>
    <mergeCell ref="O2:Z2"/>
    <mergeCell ref="O4:P4"/>
    <mergeCell ref="O5:P5"/>
    <mergeCell ref="U26:V26"/>
    <mergeCell ref="B29:M29"/>
    <mergeCell ref="O29:Z29"/>
    <mergeCell ref="B4:C4"/>
    <mergeCell ref="B5:C5"/>
    <mergeCell ref="H26:I2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E6F54-9779-544B-BE70-F9E59F1BA0D5}">
  <dimension ref="B1:M31"/>
  <sheetViews>
    <sheetView workbookViewId="0">
      <selection activeCell="B32" sqref="B32"/>
    </sheetView>
  </sheetViews>
  <sheetFormatPr defaultColWidth="11" defaultRowHeight="15.75" x14ac:dyDescent="0.25"/>
  <cols>
    <col min="2" max="2" width="12.75" customWidth="1"/>
    <col min="3" max="3" width="12.375" customWidth="1"/>
    <col min="6" max="6" width="12.75" customWidth="1"/>
    <col min="13" max="13" width="12.875" customWidth="1"/>
  </cols>
  <sheetData>
    <row r="1" spans="2:12" x14ac:dyDescent="0.25">
      <c r="F1" s="2"/>
      <c r="G1" s="2"/>
    </row>
    <row r="2" spans="2:12" x14ac:dyDescent="0.25">
      <c r="F2" s="13" t="s">
        <v>89</v>
      </c>
      <c r="G2" s="2"/>
    </row>
    <row r="3" spans="2:12" x14ac:dyDescent="0.25">
      <c r="F3" t="s">
        <v>90</v>
      </c>
      <c r="G3">
        <f>COUNTIF(Dados!H3:H202,"&gt;2")</f>
        <v>93</v>
      </c>
    </row>
    <row r="4" spans="2:12" x14ac:dyDescent="0.25">
      <c r="B4" s="6"/>
      <c r="C4" s="6"/>
      <c r="D4" s="10"/>
      <c r="F4" t="s">
        <v>91</v>
      </c>
      <c r="G4">
        <f>COUNTIF(Dados!I3:I202,"&gt;2")</f>
        <v>111</v>
      </c>
      <c r="J4" s="19"/>
      <c r="K4" s="19"/>
      <c r="L4" s="10"/>
    </row>
    <row r="5" spans="2:12" x14ac:dyDescent="0.25">
      <c r="B5" s="19" t="s">
        <v>72</v>
      </c>
      <c r="C5" s="19"/>
      <c r="D5" s="10">
        <v>0.97</v>
      </c>
      <c r="J5" s="19"/>
      <c r="K5" s="19"/>
    </row>
    <row r="6" spans="2:12" x14ac:dyDescent="0.25">
      <c r="B6" s="19" t="s">
        <v>73</v>
      </c>
      <c r="C6" s="19"/>
      <c r="D6" s="11" t="s">
        <v>92</v>
      </c>
      <c r="E6" s="11" t="s">
        <v>93</v>
      </c>
      <c r="F6" s="11" t="s">
        <v>94</v>
      </c>
      <c r="G6" t="s">
        <v>86</v>
      </c>
      <c r="H6" t="s">
        <v>95</v>
      </c>
      <c r="I6">
        <f>ROUND(_xlfn.NORM.INV(0.985,0,1),4)</f>
        <v>2.1701000000000001</v>
      </c>
    </row>
    <row r="8" spans="2:12" x14ac:dyDescent="0.25">
      <c r="B8" t="s">
        <v>96</v>
      </c>
      <c r="C8" t="s">
        <v>97</v>
      </c>
    </row>
    <row r="10" spans="2:12" x14ac:dyDescent="0.25">
      <c r="B10" t="s">
        <v>98</v>
      </c>
      <c r="C10" t="s">
        <v>99</v>
      </c>
    </row>
    <row r="12" spans="2:12" x14ac:dyDescent="0.25">
      <c r="B12" t="s">
        <v>100</v>
      </c>
      <c r="C12" t="s">
        <v>101</v>
      </c>
      <c r="F12" t="s">
        <v>102</v>
      </c>
    </row>
    <row r="14" spans="2:12" x14ac:dyDescent="0.25">
      <c r="C14" t="s">
        <v>103</v>
      </c>
      <c r="D14">
        <f>G3/200</f>
        <v>0.46500000000000002</v>
      </c>
      <c r="F14" t="s">
        <v>104</v>
      </c>
      <c r="G14">
        <f>G4/200</f>
        <v>0.55500000000000005</v>
      </c>
    </row>
    <row r="16" spans="2:12" x14ac:dyDescent="0.25">
      <c r="B16" t="s">
        <v>105</v>
      </c>
      <c r="C16" t="s">
        <v>106</v>
      </c>
    </row>
    <row r="18" spans="2:13" x14ac:dyDescent="0.25">
      <c r="B18" t="s">
        <v>107</v>
      </c>
      <c r="C18" t="s">
        <v>108</v>
      </c>
    </row>
    <row r="24" spans="2:13" x14ac:dyDescent="0.25">
      <c r="B24" t="s">
        <v>84</v>
      </c>
    </row>
    <row r="27" spans="2:13" x14ac:dyDescent="0.25">
      <c r="B27" t="s">
        <v>109</v>
      </c>
      <c r="L27" t="s">
        <v>110</v>
      </c>
      <c r="M27" t="str">
        <f>"]"&amp;ROUND(0.456-0.555-2.1701*SQRT(0.465*(1-0.465)/200+0.555*(1-0.555)/200),4)&amp;" , "&amp;ROUND(0.456-0.555+2.1701*SQRT(0.465*(1-0.465)/200+0.555*(1-0.555)/200),4)&amp;"["</f>
        <v>]-0,207 , 0,009[</v>
      </c>
    </row>
    <row r="31" spans="2:13" ht="38.25" customHeight="1" x14ac:dyDescent="0.25">
      <c r="B31" t="s">
        <v>111</v>
      </c>
    </row>
  </sheetData>
  <mergeCells count="4">
    <mergeCell ref="J4:K4"/>
    <mergeCell ref="J5:K5"/>
    <mergeCell ref="B6:C6"/>
    <mergeCell ref="B5:C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CFC12-67C7-BF43-8BEC-7334711E223E}">
  <dimension ref="B2:F16"/>
  <sheetViews>
    <sheetView topLeftCell="A2" workbookViewId="0">
      <selection activeCell="I17" sqref="I17"/>
    </sheetView>
  </sheetViews>
  <sheetFormatPr defaultColWidth="11" defaultRowHeight="15.75" x14ac:dyDescent="0.25"/>
  <sheetData>
    <row r="2" spans="2:6" x14ac:dyDescent="0.25">
      <c r="B2" t="s">
        <v>112</v>
      </c>
      <c r="C2" t="s">
        <v>113</v>
      </c>
    </row>
    <row r="4" spans="2:6" x14ac:dyDescent="0.25">
      <c r="B4" t="s">
        <v>77</v>
      </c>
    </row>
    <row r="6" spans="2:6" x14ac:dyDescent="0.25">
      <c r="B6" t="s">
        <v>114</v>
      </c>
      <c r="C6" t="s">
        <v>115</v>
      </c>
      <c r="D6">
        <v>200</v>
      </c>
    </row>
    <row r="8" spans="2:6" x14ac:dyDescent="0.25">
      <c r="C8" t="s">
        <v>78</v>
      </c>
      <c r="D8">
        <f>'Exe2'!F44</f>
        <v>22.273299999999999</v>
      </c>
    </row>
    <row r="10" spans="2:6" x14ac:dyDescent="0.25">
      <c r="B10" t="s">
        <v>80</v>
      </c>
      <c r="C10" t="s">
        <v>116</v>
      </c>
    </row>
    <row r="16" spans="2:6" x14ac:dyDescent="0.25">
      <c r="B16" t="s">
        <v>117</v>
      </c>
      <c r="C16" t="s">
        <v>123</v>
      </c>
      <c r="D16" s="12" t="s">
        <v>118</v>
      </c>
      <c r="E16" t="s">
        <v>119</v>
      </c>
      <c r="F16" t="s">
        <v>124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A8982-12E0-9F4E-89C2-6E8E927D09E3}">
  <dimension ref="A1"/>
  <sheetViews>
    <sheetView tabSelected="1" workbookViewId="0">
      <selection activeCell="B31" sqref="B31"/>
    </sheetView>
  </sheetViews>
  <sheetFormatPr defaultColWidth="11" defaultRowHeight="15.7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FDA68-792B-4902-A445-2AF1DFB3663E}">
  <dimension ref="A1:A3"/>
  <sheetViews>
    <sheetView workbookViewId="0"/>
  </sheetViews>
  <sheetFormatPr defaultRowHeight="15.75" x14ac:dyDescent="0.25"/>
  <sheetData>
    <row r="1" spans="1:1" x14ac:dyDescent="0.25">
      <c r="A1" s="5" t="s">
        <v>120</v>
      </c>
    </row>
    <row r="2" spans="1:1" x14ac:dyDescent="0.25">
      <c r="A2" s="5" t="s">
        <v>121</v>
      </c>
    </row>
    <row r="3" spans="1:1" x14ac:dyDescent="0.25">
      <c r="A3" s="5" t="s">
        <v>122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6DE94BCAD5A04480F406287A813A66" ma:contentTypeVersion="7" ma:contentTypeDescription="Create a new document." ma:contentTypeScope="" ma:versionID="a5765717620524acef7496e91f9ac16d">
  <xsd:schema xmlns:xsd="http://www.w3.org/2001/XMLSchema" xmlns:xs="http://www.w3.org/2001/XMLSchema" xmlns:p="http://schemas.microsoft.com/office/2006/metadata/properties" xmlns:ns2="e2d94e77-132f-4e72-9357-f940cba6e84e" targetNamespace="http://schemas.microsoft.com/office/2006/metadata/properties" ma:root="true" ma:fieldsID="53878460ef8d8d977ddedf0b6089fbb1" ns2:_="">
    <xsd:import namespace="e2d94e77-132f-4e72-9357-f940cba6e8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94e77-132f-4e72-9357-f940cba6e8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5BFDCA-D0FD-4041-8F84-172E7F954E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0DE783-B938-4C45-AE4E-65CFB49302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d94e77-132f-4e72-9357-f940cba6e8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B8A290-A962-4D46-9603-BCFE085497C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Dados</vt:lpstr>
      <vt:lpstr>Exe1</vt:lpstr>
      <vt:lpstr>Exe2</vt:lpstr>
      <vt:lpstr>Ex3</vt:lpstr>
      <vt:lpstr>Ex4</vt:lpstr>
      <vt:lpstr>Ex5</vt:lpstr>
      <vt:lpstr>Ex6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Utilizador do Microsoft Office</dc:creator>
  <cp:keywords/>
  <dc:description/>
  <cp:lastModifiedBy>Pedro Pereira</cp:lastModifiedBy>
  <cp:revision/>
  <dcterms:created xsi:type="dcterms:W3CDTF">2022-05-15T21:06:49Z</dcterms:created>
  <dcterms:modified xsi:type="dcterms:W3CDTF">2022-05-27T08:04:16Z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0x010100C26DE94BCAD5A04480F406287A813A66</vt:lpwstr>
  </property>
</Properties>
</file>