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filterPrivacy="1" codeName="ЭтаКнига"/>
  <xr:revisionPtr revIDLastSave="0" documentId="13_ncr:1_{41870D93-946D-40F2-9E4F-853810F89864}" xr6:coauthVersionLast="36" xr6:coauthVersionMax="36" xr10:uidLastSave="{00000000-0000-0000-0000-000000000000}"/>
  <bookViews>
    <workbookView xWindow="0" yWindow="0" windowWidth="22260" windowHeight="12648" activeTab="4" xr2:uid="{00000000-000D-0000-FFFF-FFFF00000000}"/>
  </bookViews>
  <sheets>
    <sheet name="Лист1" sheetId="1" r:id="rId1"/>
    <sheet name="SaaSLifeTime" sheetId="2" r:id="rId2"/>
    <sheet name="Price" sheetId="3" r:id="rId3"/>
    <sheet name="Ретро" sheetId="4" r:id="rId4"/>
    <sheet name="Лист5" sheetId="5" r:id="rId5"/>
  </sheets>
  <definedNames>
    <definedName name="Список">Лист5!$B$43:$B$45</definedName>
    <definedName name="Средний_заработок">Лист5!$B$44:$B$45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6" i="5" l="1"/>
  <c r="D4" i="5"/>
  <c r="D5" i="5"/>
  <c r="D3" i="5"/>
  <c r="C33" i="5" s="1"/>
  <c r="D33" i="5"/>
  <c r="A64" i="5"/>
  <c r="N64" i="5" s="1"/>
  <c r="Q63" i="5"/>
  <c r="Q62" i="5"/>
  <c r="P63" i="5"/>
  <c r="P62" i="5"/>
  <c r="O63" i="5"/>
  <c r="O62" i="5"/>
  <c r="N62" i="5"/>
  <c r="M58" i="5"/>
  <c r="N58" i="5"/>
  <c r="O58" i="5"/>
  <c r="P58" i="5"/>
  <c r="Q58" i="5"/>
  <c r="L63" i="5"/>
  <c r="L62" i="5"/>
  <c r="K64" i="5"/>
  <c r="K63" i="5"/>
  <c r="K62" i="5"/>
  <c r="J63" i="5"/>
  <c r="J62" i="5"/>
  <c r="I64" i="5"/>
  <c r="I62" i="5"/>
  <c r="N65" i="5" l="1"/>
  <c r="L64" i="5"/>
  <c r="O64" i="5"/>
  <c r="J64" i="5"/>
  <c r="Q64" i="5"/>
  <c r="P64" i="5"/>
  <c r="P65" i="5" s="1"/>
  <c r="Q65" i="5"/>
  <c r="M63" i="5"/>
  <c r="M62" i="5"/>
  <c r="I65" i="5"/>
  <c r="H62" i="5"/>
  <c r="H63" i="5"/>
  <c r="L65" i="5"/>
  <c r="K65" i="5"/>
  <c r="J65" i="5"/>
  <c r="G63" i="5"/>
  <c r="F63" i="5"/>
  <c r="G64" i="5"/>
  <c r="G62" i="5"/>
  <c r="F62" i="5"/>
  <c r="F64" i="5"/>
  <c r="E64" i="5"/>
  <c r="E62" i="5"/>
  <c r="D64" i="5"/>
  <c r="E63" i="5"/>
  <c r="D62" i="5"/>
  <c r="B49" i="5"/>
  <c r="E39" i="5"/>
  <c r="M39" i="5"/>
  <c r="F39" i="5" s="1"/>
  <c r="G39" i="5" s="1"/>
  <c r="H39" i="5"/>
  <c r="C40" i="5"/>
  <c r="E40" i="5" s="1"/>
  <c r="C39" i="5"/>
  <c r="N40" i="5"/>
  <c r="M40" i="5" s="1"/>
  <c r="N39" i="5"/>
  <c r="O39" i="5" s="1"/>
  <c r="I40" i="5"/>
  <c r="H40" i="5" s="1"/>
  <c r="I39" i="5"/>
  <c r="J39" i="5" s="1"/>
  <c r="I20" i="4"/>
  <c r="D20" i="4"/>
  <c r="C20" i="4"/>
  <c r="C22" i="4"/>
  <c r="C16" i="4" s="1"/>
  <c r="C21" i="4"/>
  <c r="C15" i="4" s="1"/>
  <c r="C14" i="4"/>
  <c r="B9" i="4"/>
  <c r="C10" i="2"/>
  <c r="D10" i="2"/>
  <c r="E10" i="2"/>
  <c r="F10" i="2"/>
  <c r="G10" i="2"/>
  <c r="H10" i="2"/>
  <c r="C11" i="2"/>
  <c r="D11" i="2"/>
  <c r="E11" i="2"/>
  <c r="F11" i="2"/>
  <c r="G11" i="2"/>
  <c r="H11" i="2"/>
  <c r="B11" i="2"/>
  <c r="B10" i="2"/>
  <c r="I9" i="3"/>
  <c r="J9" i="3"/>
  <c r="C34" i="4"/>
  <c r="D34" i="4"/>
  <c r="E34" i="4"/>
  <c r="B34" i="4"/>
  <c r="B4" i="4" s="1"/>
  <c r="B16" i="4"/>
  <c r="B15" i="4"/>
  <c r="B14" i="4"/>
  <c r="J34" i="3"/>
  <c r="J10" i="3" s="1"/>
  <c r="I34" i="3"/>
  <c r="I11" i="3" s="1"/>
  <c r="J16" i="3"/>
  <c r="I16" i="3"/>
  <c r="J15" i="3"/>
  <c r="I15" i="3"/>
  <c r="J14" i="3"/>
  <c r="I14" i="3"/>
  <c r="I13" i="3"/>
  <c r="J11" i="3"/>
  <c r="J12" i="2"/>
  <c r="J16" i="2"/>
  <c r="J15" i="2" s="1"/>
  <c r="J17" i="2"/>
  <c r="J18" i="2"/>
  <c r="J36" i="2"/>
  <c r="J9" i="2" s="1"/>
  <c r="I16" i="2"/>
  <c r="I15" i="2" s="1"/>
  <c r="I17" i="2"/>
  <c r="I18" i="2"/>
  <c r="I9" i="2"/>
  <c r="I12" i="2"/>
  <c r="I36" i="2"/>
  <c r="I13" i="2" s="1"/>
  <c r="C9" i="3"/>
  <c r="D9" i="3"/>
  <c r="E9" i="3"/>
  <c r="F9" i="3"/>
  <c r="G9" i="3"/>
  <c r="H9" i="3"/>
  <c r="B16" i="3"/>
  <c r="B15" i="3"/>
  <c r="B14" i="3"/>
  <c r="B13" i="3" s="1"/>
  <c r="B11" i="3"/>
  <c r="B10" i="3"/>
  <c r="B9" i="3"/>
  <c r="B6" i="3"/>
  <c r="B3" i="3" s="1"/>
  <c r="B5" i="3"/>
  <c r="B4" i="3"/>
  <c r="C9" i="2"/>
  <c r="D9" i="2"/>
  <c r="E9" i="2"/>
  <c r="F9" i="2"/>
  <c r="G9" i="2"/>
  <c r="H9" i="2"/>
  <c r="B9" i="2"/>
  <c r="C4" i="3"/>
  <c r="D4" i="3"/>
  <c r="E4" i="3"/>
  <c r="F4" i="3"/>
  <c r="G4" i="3"/>
  <c r="H4" i="3"/>
  <c r="C5" i="3"/>
  <c r="D5" i="3"/>
  <c r="E5" i="3"/>
  <c r="F5" i="3"/>
  <c r="G5" i="3"/>
  <c r="H5" i="3"/>
  <c r="C6" i="3"/>
  <c r="D6" i="3"/>
  <c r="E6" i="3"/>
  <c r="F6" i="3"/>
  <c r="G6" i="3"/>
  <c r="H6" i="3"/>
  <c r="C10" i="3"/>
  <c r="D10" i="3"/>
  <c r="E10" i="3"/>
  <c r="F10" i="3"/>
  <c r="G10" i="3"/>
  <c r="H10" i="3"/>
  <c r="C11" i="3"/>
  <c r="D11" i="3"/>
  <c r="E11" i="3"/>
  <c r="F11" i="3"/>
  <c r="G11" i="3"/>
  <c r="H11" i="3"/>
  <c r="H13" i="3"/>
  <c r="C14" i="3"/>
  <c r="C13" i="3" s="1"/>
  <c r="D14" i="3"/>
  <c r="D13" i="3" s="1"/>
  <c r="E14" i="3"/>
  <c r="E13" i="3" s="1"/>
  <c r="F14" i="3"/>
  <c r="F13" i="3" s="1"/>
  <c r="G14" i="3"/>
  <c r="G13" i="3" s="1"/>
  <c r="H14" i="3"/>
  <c r="C15" i="3"/>
  <c r="D15" i="3"/>
  <c r="E15" i="3"/>
  <c r="F15" i="3"/>
  <c r="G15" i="3"/>
  <c r="H15" i="3"/>
  <c r="C16" i="3"/>
  <c r="D16" i="3"/>
  <c r="E16" i="3"/>
  <c r="F16" i="3"/>
  <c r="G16" i="3"/>
  <c r="H16" i="3"/>
  <c r="H18" i="2"/>
  <c r="G18" i="2"/>
  <c r="F18" i="2"/>
  <c r="F15" i="2" s="1"/>
  <c r="E18" i="2"/>
  <c r="D18" i="2"/>
  <c r="C18" i="2"/>
  <c r="B18" i="2"/>
  <c r="H17" i="2"/>
  <c r="H15" i="2" s="1"/>
  <c r="G17" i="2"/>
  <c r="F17" i="2"/>
  <c r="E17" i="2"/>
  <c r="D17" i="2"/>
  <c r="C17" i="2"/>
  <c r="B17" i="2"/>
  <c r="H16" i="2"/>
  <c r="G16" i="2"/>
  <c r="G15" i="2" s="1"/>
  <c r="F16" i="2"/>
  <c r="E16" i="2"/>
  <c r="E15" i="2" s="1"/>
  <c r="D16" i="2"/>
  <c r="D15" i="2" s="1"/>
  <c r="C16" i="2"/>
  <c r="B16" i="2"/>
  <c r="C15" i="2"/>
  <c r="B15" i="2"/>
  <c r="H34" i="3"/>
  <c r="G34" i="3"/>
  <c r="F34" i="3"/>
  <c r="E34" i="3"/>
  <c r="D34" i="3"/>
  <c r="B34" i="3"/>
  <c r="C4" i="2"/>
  <c r="D4" i="2"/>
  <c r="E4" i="2"/>
  <c r="F4" i="2"/>
  <c r="G4" i="2"/>
  <c r="H4" i="2"/>
  <c r="C5" i="2"/>
  <c r="D5" i="2"/>
  <c r="E5" i="2"/>
  <c r="F5" i="2"/>
  <c r="G5" i="2"/>
  <c r="H5" i="2"/>
  <c r="C6" i="2"/>
  <c r="D6" i="2"/>
  <c r="E6" i="2"/>
  <c r="E3" i="2" s="1"/>
  <c r="F6" i="2"/>
  <c r="G6" i="2"/>
  <c r="H6" i="2"/>
  <c r="C12" i="2"/>
  <c r="D12" i="2"/>
  <c r="E12" i="2"/>
  <c r="F12" i="2"/>
  <c r="G12" i="2"/>
  <c r="H12" i="2"/>
  <c r="C13" i="2"/>
  <c r="D13" i="2"/>
  <c r="E13" i="2"/>
  <c r="F13" i="2"/>
  <c r="G13" i="2"/>
  <c r="H13" i="2"/>
  <c r="B5" i="2"/>
  <c r="B6" i="2"/>
  <c r="B4" i="2"/>
  <c r="B12" i="2"/>
  <c r="B13" i="2"/>
  <c r="B36" i="2"/>
  <c r="H36" i="2"/>
  <c r="E36" i="2"/>
  <c r="F36" i="2"/>
  <c r="G36" i="2"/>
  <c r="D36" i="2"/>
  <c r="L17" i="1"/>
  <c r="K17" i="1"/>
  <c r="J17" i="1"/>
  <c r="L16" i="1"/>
  <c r="K16" i="1"/>
  <c r="J16" i="1"/>
  <c r="L12" i="1"/>
  <c r="J12" i="1"/>
  <c r="I12" i="1" s="1"/>
  <c r="K12" i="1"/>
  <c r="I6" i="1"/>
  <c r="M64" i="5" l="1"/>
  <c r="C62" i="5"/>
  <c r="G65" i="5"/>
  <c r="C63" i="5"/>
  <c r="C64" i="5"/>
  <c r="O65" i="5"/>
  <c r="F65" i="5"/>
  <c r="C65" i="5"/>
  <c r="D65" i="5"/>
  <c r="E65" i="5"/>
  <c r="M65" i="5"/>
  <c r="H64" i="5"/>
  <c r="H65" i="5" s="1"/>
  <c r="O40" i="5"/>
  <c r="F40" i="5"/>
  <c r="G40" i="5" s="1"/>
  <c r="N70" i="5"/>
  <c r="O55" i="5"/>
  <c r="P70" i="5"/>
  <c r="O70" i="5"/>
  <c r="M70" i="5"/>
  <c r="P55" i="5"/>
  <c r="Q55" i="5"/>
  <c r="M55" i="5"/>
  <c r="N55" i="5"/>
  <c r="Q70" i="5"/>
  <c r="F86" i="5"/>
  <c r="E86" i="5"/>
  <c r="E85" i="5"/>
  <c r="E70" i="5"/>
  <c r="C70" i="5"/>
  <c r="D85" i="5"/>
  <c r="G70" i="5"/>
  <c r="E87" i="5"/>
  <c r="E55" i="5"/>
  <c r="C55" i="5"/>
  <c r="D87" i="5"/>
  <c r="F55" i="5"/>
  <c r="C87" i="5"/>
  <c r="G55" i="5"/>
  <c r="D70" i="5"/>
  <c r="F70" i="5"/>
  <c r="F87" i="5"/>
  <c r="D55" i="5"/>
  <c r="C85" i="5"/>
  <c r="G85" i="5" s="1"/>
  <c r="D86" i="5"/>
  <c r="G86" i="5" s="1"/>
  <c r="F85" i="5"/>
  <c r="L70" i="5"/>
  <c r="I55" i="5"/>
  <c r="L55" i="5"/>
  <c r="K70" i="5"/>
  <c r="I70" i="5"/>
  <c r="J55" i="5"/>
  <c r="H55" i="5"/>
  <c r="K55" i="5"/>
  <c r="J70" i="5"/>
  <c r="H70" i="5"/>
  <c r="J40" i="5"/>
  <c r="O56" i="5"/>
  <c r="Q56" i="5"/>
  <c r="N56" i="5"/>
  <c r="D22" i="4"/>
  <c r="E22" i="4" s="1"/>
  <c r="E16" i="4" s="1"/>
  <c r="D21" i="4"/>
  <c r="E21" i="4" s="1"/>
  <c r="E10" i="4" s="1"/>
  <c r="C9" i="4"/>
  <c r="C6" i="4"/>
  <c r="C4" i="4"/>
  <c r="C5" i="4"/>
  <c r="C11" i="4"/>
  <c r="C10" i="4"/>
  <c r="B13" i="4"/>
  <c r="C13" i="4"/>
  <c r="B6" i="4"/>
  <c r="B10" i="4"/>
  <c r="B5" i="4"/>
  <c r="B11" i="4"/>
  <c r="J13" i="3"/>
  <c r="I10" i="3"/>
  <c r="D3" i="2"/>
  <c r="H3" i="2"/>
  <c r="C3" i="2"/>
  <c r="G3" i="2"/>
  <c r="F3" i="2"/>
  <c r="J13" i="2"/>
  <c r="E3" i="3"/>
  <c r="D3" i="3"/>
  <c r="C3" i="3"/>
  <c r="H3" i="3"/>
  <c r="G3" i="3"/>
  <c r="F3" i="3"/>
  <c r="B3" i="2"/>
  <c r="H56" i="5" l="1"/>
  <c r="I71" i="5"/>
  <c r="K71" i="5"/>
  <c r="H71" i="5"/>
  <c r="J56" i="5"/>
  <c r="L56" i="5"/>
  <c r="L71" i="5"/>
  <c r="I56" i="5"/>
  <c r="J71" i="5"/>
  <c r="K56" i="5"/>
  <c r="F56" i="5"/>
  <c r="G56" i="5"/>
  <c r="D71" i="5"/>
  <c r="C71" i="5"/>
  <c r="E71" i="5"/>
  <c r="F71" i="5"/>
  <c r="E56" i="5"/>
  <c r="C56" i="5"/>
  <c r="G71" i="5"/>
  <c r="D56" i="5"/>
  <c r="G87" i="5"/>
  <c r="P56" i="5"/>
  <c r="O71" i="5"/>
  <c r="P71" i="5"/>
  <c r="M71" i="5"/>
  <c r="N71" i="5"/>
  <c r="Q71" i="5"/>
  <c r="M56" i="5"/>
  <c r="E20" i="4"/>
  <c r="E9" i="4" s="1"/>
  <c r="F20" i="4"/>
  <c r="E4" i="4"/>
  <c r="D5" i="4"/>
  <c r="D10" i="4"/>
  <c r="F10" i="4" s="1"/>
  <c r="E5" i="4"/>
  <c r="E15" i="4"/>
  <c r="D15" i="4"/>
  <c r="D4" i="4"/>
  <c r="D6" i="4"/>
  <c r="D11" i="4"/>
  <c r="D14" i="4"/>
  <c r="D16" i="4"/>
  <c r="D9" i="4"/>
  <c r="E6" i="4"/>
  <c r="E11" i="4"/>
  <c r="C3" i="4"/>
  <c r="B3" i="4"/>
  <c r="E14" i="4" l="1"/>
  <c r="D13" i="4"/>
  <c r="E13" i="4"/>
  <c r="D3" i="4"/>
  <c r="E3" i="4"/>
  <c r="F11" i="4"/>
  <c r="F9" i="4"/>
</calcChain>
</file>

<file path=xl/sharedStrings.xml><?xml version="1.0" encoding="utf-8"?>
<sst xmlns="http://schemas.openxmlformats.org/spreadsheetml/2006/main" count="296" uniqueCount="75">
  <si>
    <t xml:space="preserve">План продаж по </t>
  </si>
  <si>
    <t>Д</t>
  </si>
  <si>
    <t>ПП</t>
  </si>
  <si>
    <t>П</t>
  </si>
  <si>
    <t>Итого</t>
  </si>
  <si>
    <t>1Q</t>
  </si>
  <si>
    <t>2Q</t>
  </si>
  <si>
    <t>3Q</t>
  </si>
  <si>
    <t>4Q</t>
  </si>
  <si>
    <t>План по ПП</t>
  </si>
  <si>
    <t>LifeTime</t>
  </si>
  <si>
    <t>SaaS</t>
  </si>
  <si>
    <t>Цена для партнера</t>
  </si>
  <si>
    <t>Цена для клиента</t>
  </si>
  <si>
    <t>Выручка АТОЛ</t>
  </si>
  <si>
    <t>Выручка партнерского канала</t>
  </si>
  <si>
    <t>% колонки</t>
  </si>
  <si>
    <t>РРЦ</t>
  </si>
  <si>
    <t>Количество продающих МР партнеров</t>
  </si>
  <si>
    <t>Распрееделение SaaS</t>
  </si>
  <si>
    <t>План продаж партнеров</t>
  </si>
  <si>
    <t>Продажи Дистрибьютерам</t>
  </si>
  <si>
    <t>Продажи ПП</t>
  </si>
  <si>
    <t>Продажи П</t>
  </si>
  <si>
    <t>Варианты</t>
  </si>
  <si>
    <t>Поправка</t>
  </si>
  <si>
    <t>Выручка одного Партнера за год</t>
  </si>
  <si>
    <t>План продаж лицензий в ДПП канал за год, шт.</t>
  </si>
  <si>
    <t>DM</t>
  </si>
  <si>
    <t>MS</t>
  </si>
  <si>
    <t>Распределение SaaS</t>
  </si>
  <si>
    <t>Д-SaaS</t>
  </si>
  <si>
    <t>Д-LifeTime</t>
  </si>
  <si>
    <t>Выберите свой статус</t>
  </si>
  <si>
    <t>Выберите продуктовую категорию АТОЛ</t>
  </si>
  <si>
    <t>Мобильные решения</t>
  </si>
  <si>
    <t>Выберите товарную группу</t>
  </si>
  <si>
    <t>Все</t>
  </si>
  <si>
    <t>ТСД</t>
  </si>
  <si>
    <t>Терминалы сбора данных</t>
  </si>
  <si>
    <t>ПО Mark.Scan</t>
  </si>
  <si>
    <t>SaaS 12 month</t>
  </si>
  <si>
    <t>Ваш средний заработок, руб.</t>
  </si>
  <si>
    <t>Ваша стоимость:</t>
  </si>
  <si>
    <t>Ваша цена</t>
  </si>
  <si>
    <t>Дельта</t>
  </si>
  <si>
    <t>из расчета средней цены ТСД</t>
  </si>
  <si>
    <t>Выберите план:</t>
  </si>
  <si>
    <t>Средний заработок</t>
  </si>
  <si>
    <t>Максимальный заработок</t>
  </si>
  <si>
    <t>Умный заработок</t>
  </si>
  <si>
    <t>Ваш максимальный заработок, руб.</t>
  </si>
  <si>
    <t>из расчета самого дорогого ТСД</t>
  </si>
  <si>
    <t>Ваш интеллектуальный заработок, руб</t>
  </si>
  <si>
    <t>из средней цены</t>
  </si>
  <si>
    <t>Аксессуары ТСД</t>
  </si>
  <si>
    <t xml:space="preserve">Для Д - ваши суб-партнеры остаются за вами, вы в следующий год получите гарантированные деньги за подписку. </t>
  </si>
  <si>
    <t>Для ПП и П - ваши доходы становятся прогнозируемыми, денежный поток стабильнее, клиент привыкнет платить вам постоянно</t>
  </si>
  <si>
    <t xml:space="preserve">Вы заработаете за 2022 и 2025 год </t>
  </si>
  <si>
    <t xml:space="preserve">больше на Х% </t>
  </si>
  <si>
    <t>* рынок ТСД развивается, поэтому мы закладываем рост плана продаж ТСД на У%</t>
  </si>
  <si>
    <t>В 2022 году - выход нового продукта, 2023 - 2025 - это продукт, который будет нам приносить деньги</t>
  </si>
  <si>
    <t>Продления SaaS</t>
  </si>
  <si>
    <t>Ваш план на 2022</t>
  </si>
  <si>
    <t>*средний план без учета филиалов и размера города и индивидуального планирования</t>
  </si>
  <si>
    <t>РЦ для Суб</t>
  </si>
  <si>
    <t>Дельта суб</t>
  </si>
  <si>
    <t>Курс доллара</t>
  </si>
  <si>
    <t>* нельзя продавать ниже чем РРЦ</t>
  </si>
  <si>
    <t>Распределение SaaS  и LifeTime</t>
  </si>
  <si>
    <t>* сделать ввод значения</t>
  </si>
  <si>
    <t>SaaS 12 m</t>
  </si>
  <si>
    <t>Ваш план на 2023</t>
  </si>
  <si>
    <t>Ваш план на 2024</t>
  </si>
  <si>
    <t>Ваш план на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</si>
</sst>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₽&quot;_-;\-* #,##0.00\ &quot;₽&quot;_-;_-* &quot;-&quot;??\ &quot;₽&quot;_-;_-@_-"/>
    <numFmt numFmtId="43" formatCode="_-* #,##0.00\ _₽_-;\-* #,##0.00\ _₽_-;_-* &quot;-&quot;??\ _₽_-;_-@_-"/>
    <numFmt numFmtId="165" formatCode="_-* #,##0\ &quot;₽&quot;_-;\-* #,##0\ &quot;₽&quot;_-;_-* &quot;-&quot;??\ &quot;₽&quot;_-;_-@_-"/>
    <numFmt numFmtId="167" formatCode="_-* #,##0\ _₽_-;\-* #,##0\ _₽_-;_-* &quot;-&quot;??\ _₽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b/>
      <sz val="12"/>
      <color theme="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8">
    <xf numFmtId="0" fontId="0" fillId="0" borderId="0" xfId="0"/>
    <xf numFmtId="165" fontId="0" fillId="0" borderId="0" xfId="2" applyNumberFormat="1" applyFont="1"/>
    <xf numFmtId="9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11" xfId="0" applyFont="1" applyBorder="1"/>
    <xf numFmtId="0" fontId="2" fillId="0" borderId="2" xfId="0" applyFont="1" applyBorder="1"/>
    <xf numFmtId="0" fontId="2" fillId="0" borderId="12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Fill="1" applyBorder="1"/>
    <xf numFmtId="0" fontId="0" fillId="0" borderId="17" xfId="0" applyFill="1" applyBorder="1"/>
    <xf numFmtId="165" fontId="0" fillId="0" borderId="0" xfId="0" applyNumberFormat="1"/>
    <xf numFmtId="0" fontId="0" fillId="0" borderId="0" xfId="0" applyBorder="1"/>
    <xf numFmtId="0" fontId="0" fillId="0" borderId="16" xfId="0" applyBorder="1"/>
    <xf numFmtId="0" fontId="0" fillId="0" borderId="17" xfId="0" applyBorder="1"/>
    <xf numFmtId="0" fontId="3" fillId="0" borderId="0" xfId="0" applyFont="1"/>
    <xf numFmtId="165" fontId="3" fillId="0" borderId="0" xfId="0" applyNumberFormat="1" applyFon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65" fontId="3" fillId="0" borderId="1" xfId="0" applyNumberFormat="1" applyFont="1" applyBorder="1"/>
    <xf numFmtId="165" fontId="3" fillId="0" borderId="1" xfId="2" applyNumberFormat="1" applyFont="1" applyBorder="1"/>
    <xf numFmtId="0" fontId="3" fillId="0" borderId="3" xfId="0" applyFont="1" applyBorder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/>
    <xf numFmtId="0" fontId="4" fillId="0" borderId="6" xfId="0" applyFont="1" applyBorder="1"/>
    <xf numFmtId="165" fontId="3" fillId="0" borderId="7" xfId="0" applyNumberFormat="1" applyFont="1" applyBorder="1"/>
    <xf numFmtId="0" fontId="3" fillId="0" borderId="6" xfId="0" applyFont="1" applyBorder="1" applyAlignment="1">
      <alignment horizontal="right"/>
    </xf>
    <xf numFmtId="0" fontId="3" fillId="0" borderId="7" xfId="0" applyFont="1" applyBorder="1"/>
    <xf numFmtId="165" fontId="3" fillId="0" borderId="7" xfId="2" applyNumberFormat="1" applyFont="1" applyBorder="1"/>
    <xf numFmtId="0" fontId="3" fillId="0" borderId="8" xfId="0" applyFont="1" applyBorder="1" applyAlignment="1">
      <alignment horizontal="right"/>
    </xf>
    <xf numFmtId="165" fontId="3" fillId="0" borderId="9" xfId="2" applyNumberFormat="1" applyFont="1" applyBorder="1"/>
    <xf numFmtId="165" fontId="3" fillId="0" borderId="10" xfId="2" applyNumberFormat="1" applyFont="1" applyBorder="1"/>
    <xf numFmtId="0" fontId="4" fillId="0" borderId="6" xfId="0" applyFont="1" applyBorder="1" applyAlignment="1">
      <alignment horizontal="left"/>
    </xf>
    <xf numFmtId="167" fontId="3" fillId="0" borderId="1" xfId="1" applyNumberFormat="1" applyFont="1" applyBorder="1"/>
    <xf numFmtId="167" fontId="4" fillId="0" borderId="1" xfId="1" applyNumberFormat="1" applyFont="1" applyBorder="1"/>
    <xf numFmtId="165" fontId="4" fillId="0" borderId="1" xfId="0" applyNumberFormat="1" applyFont="1" applyBorder="1"/>
    <xf numFmtId="165" fontId="4" fillId="0" borderId="7" xfId="0" applyNumberFormat="1" applyFont="1" applyBorder="1"/>
    <xf numFmtId="165" fontId="3" fillId="0" borderId="18" xfId="0" applyNumberFormat="1" applyFont="1" applyBorder="1"/>
    <xf numFmtId="167" fontId="3" fillId="0" borderId="18" xfId="1" applyNumberFormat="1" applyFont="1" applyBorder="1"/>
    <xf numFmtId="0" fontId="3" fillId="0" borderId="18" xfId="0" applyFont="1" applyBorder="1" applyAlignment="1">
      <alignment horizontal="center"/>
    </xf>
    <xf numFmtId="165" fontId="4" fillId="0" borderId="18" xfId="0" applyNumberFormat="1" applyFont="1" applyBorder="1"/>
    <xf numFmtId="0" fontId="3" fillId="0" borderId="18" xfId="0" applyFont="1" applyBorder="1"/>
    <xf numFmtId="167" fontId="4" fillId="0" borderId="18" xfId="1" applyNumberFormat="1" applyFont="1" applyBorder="1"/>
    <xf numFmtId="165" fontId="3" fillId="0" borderId="18" xfId="2" applyNumberFormat="1" applyFont="1" applyBorder="1"/>
    <xf numFmtId="165" fontId="3" fillId="0" borderId="19" xfId="2" applyNumberFormat="1" applyFont="1" applyBorder="1"/>
    <xf numFmtId="0" fontId="3" fillId="0" borderId="4" xfId="0" applyFont="1" applyBorder="1" applyAlignment="1"/>
    <xf numFmtId="0" fontId="3" fillId="0" borderId="5" xfId="0" applyFont="1" applyBorder="1" applyAlignment="1"/>
    <xf numFmtId="1" fontId="3" fillId="0" borderId="1" xfId="0" applyNumberFormat="1" applyFont="1" applyBorder="1"/>
    <xf numFmtId="1" fontId="3" fillId="2" borderId="1" xfId="0" applyNumberFormat="1" applyFont="1" applyFill="1" applyBorder="1"/>
    <xf numFmtId="0" fontId="3" fillId="0" borderId="3" xfId="0" applyFont="1" applyBorder="1" applyAlignment="1">
      <alignment horizontal="center"/>
    </xf>
    <xf numFmtId="0" fontId="3" fillId="0" borderId="5" xfId="0" applyFont="1" applyBorder="1"/>
    <xf numFmtId="165" fontId="4" fillId="0" borderId="6" xfId="0" applyNumberFormat="1" applyFont="1" applyBorder="1"/>
    <xf numFmtId="165" fontId="3" fillId="0" borderId="6" xfId="0" applyNumberFormat="1" applyFont="1" applyBorder="1"/>
    <xf numFmtId="165" fontId="3" fillId="2" borderId="6" xfId="0" applyNumberFormat="1" applyFont="1" applyFill="1" applyBorder="1"/>
    <xf numFmtId="165" fontId="3" fillId="2" borderId="7" xfId="0" applyNumberFormat="1" applyFont="1" applyFill="1" applyBorder="1"/>
    <xf numFmtId="167" fontId="4" fillId="0" borderId="6" xfId="1" applyNumberFormat="1" applyFont="1" applyBorder="1"/>
    <xf numFmtId="167" fontId="4" fillId="0" borderId="7" xfId="1" applyNumberFormat="1" applyFont="1" applyBorder="1"/>
    <xf numFmtId="167" fontId="3" fillId="0" borderId="6" xfId="1" applyNumberFormat="1" applyFont="1" applyBorder="1"/>
    <xf numFmtId="167" fontId="3" fillId="0" borderId="7" xfId="1" applyNumberFormat="1" applyFont="1" applyBorder="1"/>
    <xf numFmtId="0" fontId="3" fillId="2" borderId="6" xfId="0" applyFont="1" applyFill="1" applyBorder="1"/>
    <xf numFmtId="0" fontId="3" fillId="2" borderId="7" xfId="0" applyFont="1" applyFill="1" applyBorder="1"/>
    <xf numFmtId="165" fontId="3" fillId="0" borderId="6" xfId="2" applyNumberFormat="1" applyFont="1" applyBorder="1"/>
    <xf numFmtId="165" fontId="3" fillId="0" borderId="8" xfId="2" applyNumberFormat="1" applyFont="1" applyBorder="1"/>
    <xf numFmtId="0" fontId="3" fillId="3" borderId="6" xfId="0" applyFont="1" applyFill="1" applyBorder="1" applyAlignment="1">
      <alignment horizontal="right"/>
    </xf>
    <xf numFmtId="165" fontId="3" fillId="3" borderId="1" xfId="0" applyNumberFormat="1" applyFont="1" applyFill="1" applyBorder="1"/>
    <xf numFmtId="0" fontId="3" fillId="4" borderId="6" xfId="0" applyFont="1" applyFill="1" applyBorder="1" applyAlignment="1">
      <alignment horizontal="right"/>
    </xf>
    <xf numFmtId="165" fontId="3" fillId="4" borderId="1" xfId="0" applyNumberFormat="1" applyFont="1" applyFill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165" fontId="0" fillId="0" borderId="23" xfId="0" applyNumberFormat="1" applyBorder="1"/>
    <xf numFmtId="165" fontId="0" fillId="0" borderId="0" xfId="0" applyNumberFormat="1" applyBorder="1"/>
    <xf numFmtId="165" fontId="0" fillId="0" borderId="24" xfId="0" applyNumberFormat="1" applyBorder="1"/>
    <xf numFmtId="165" fontId="0" fillId="0" borderId="1" xfId="0" applyNumberFormat="1" applyBorder="1"/>
    <xf numFmtId="165" fontId="0" fillId="0" borderId="6" xfId="0" applyNumberFormat="1" applyBorder="1"/>
    <xf numFmtId="165" fontId="0" fillId="0" borderId="7" xfId="0" applyNumberFormat="1" applyBorder="1"/>
    <xf numFmtId="165" fontId="0" fillId="0" borderId="3" xfId="0" applyNumberFormat="1" applyBorder="1"/>
    <xf numFmtId="165" fontId="0" fillId="0" borderId="4" xfId="0" applyNumberFormat="1" applyBorder="1"/>
    <xf numFmtId="165" fontId="0" fillId="0" borderId="5" xfId="0" applyNumberFormat="1" applyBorder="1"/>
    <xf numFmtId="165" fontId="0" fillId="0" borderId="8" xfId="0" applyNumberFormat="1" applyBorder="1"/>
    <xf numFmtId="165" fontId="0" fillId="0" borderId="9" xfId="0" applyNumberFormat="1" applyBorder="1"/>
    <xf numFmtId="165" fontId="0" fillId="0" borderId="10" xfId="0" applyNumberFormat="1" applyBorder="1"/>
    <xf numFmtId="0" fontId="0" fillId="4" borderId="0" xfId="0" applyFill="1"/>
    <xf numFmtId="0" fontId="0" fillId="4" borderId="28" xfId="0" applyFill="1" applyBorder="1"/>
    <xf numFmtId="0" fontId="0" fillId="4" borderId="28" xfId="0" applyFill="1" applyBorder="1" applyAlignment="1">
      <alignment horizontal="center"/>
    </xf>
    <xf numFmtId="0" fontId="0" fillId="4" borderId="31" xfId="0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0" fillId="4" borderId="29" xfId="0" applyFill="1" applyBorder="1"/>
    <xf numFmtId="0" fontId="0" fillId="4" borderId="6" xfId="0" applyFill="1" applyBorder="1"/>
    <xf numFmtId="0" fontId="0" fillId="4" borderId="1" xfId="0" applyFill="1" applyBorder="1"/>
    <xf numFmtId="0" fontId="0" fillId="4" borderId="7" xfId="0" applyFill="1" applyBorder="1"/>
    <xf numFmtId="0" fontId="0" fillId="4" borderId="30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5" borderId="0" xfId="0" applyFill="1"/>
    <xf numFmtId="0" fontId="0" fillId="5" borderId="23" xfId="0" applyFill="1" applyBorder="1"/>
    <xf numFmtId="0" fontId="0" fillId="5" borderId="0" xfId="0" applyFill="1" applyBorder="1"/>
    <xf numFmtId="0" fontId="0" fillId="5" borderId="24" xfId="0" applyFill="1" applyBorder="1"/>
    <xf numFmtId="165" fontId="0" fillId="5" borderId="23" xfId="2" applyNumberFormat="1" applyFont="1" applyFill="1" applyBorder="1"/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/>
    <xf numFmtId="0" fontId="0" fillId="5" borderId="1" xfId="0" applyFill="1" applyBorder="1"/>
    <xf numFmtId="0" fontId="0" fillId="5" borderId="7" xfId="0" applyFill="1" applyBorder="1"/>
    <xf numFmtId="0" fontId="0" fillId="5" borderId="0" xfId="0" applyFill="1" applyAlignment="1">
      <alignment horizontal="right"/>
    </xf>
    <xf numFmtId="165" fontId="0" fillId="5" borderId="6" xfId="0" applyNumberFormat="1" applyFill="1" applyBorder="1"/>
    <xf numFmtId="165" fontId="0" fillId="5" borderId="1" xfId="2" applyNumberFormat="1" applyFont="1" applyFill="1" applyBorder="1"/>
    <xf numFmtId="165" fontId="0" fillId="5" borderId="1" xfId="0" applyNumberFormat="1" applyFill="1" applyBorder="1"/>
    <xf numFmtId="165" fontId="0" fillId="5" borderId="7" xfId="0" applyNumberFormat="1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165" fontId="0" fillId="0" borderId="20" xfId="0" applyNumberFormat="1" applyBorder="1"/>
    <xf numFmtId="165" fontId="0" fillId="0" borderId="21" xfId="0" applyNumberFormat="1" applyBorder="1"/>
    <xf numFmtId="165" fontId="0" fillId="0" borderId="22" xfId="0" applyNumberFormat="1" applyBorder="1"/>
    <xf numFmtId="1" fontId="0" fillId="0" borderId="1" xfId="1" applyNumberFormat="1" applyFont="1" applyBorder="1"/>
    <xf numFmtId="1" fontId="0" fillId="0" borderId="18" xfId="1" applyNumberFormat="1" applyFont="1" applyBorder="1"/>
    <xf numFmtId="165" fontId="0" fillId="0" borderId="18" xfId="0" applyNumberFormat="1" applyBorder="1"/>
    <xf numFmtId="1" fontId="0" fillId="0" borderId="1" xfId="0" applyNumberFormat="1" applyBorder="1"/>
    <xf numFmtId="1" fontId="0" fillId="0" borderId="18" xfId="0" applyNumberFormat="1" applyBorder="1"/>
    <xf numFmtId="1" fontId="0" fillId="0" borderId="7" xfId="0" applyNumberFormat="1" applyBorder="1"/>
  </cellXfs>
  <cellStyles count="3">
    <cellStyle name="Денежный" xfId="2" builtinId="4"/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1:L20"/>
  <sheetViews>
    <sheetView workbookViewId="0">
      <selection activeCell="I12" sqref="I12"/>
    </sheetView>
  </sheetViews>
  <sheetFormatPr defaultRowHeight="14.4" x14ac:dyDescent="0.3"/>
  <cols>
    <col min="2" max="2" width="15.21875" bestFit="1" customWidth="1"/>
    <col min="7" max="7" width="19.77734375" customWidth="1"/>
    <col min="8" max="8" width="14.33203125" customWidth="1"/>
    <col min="10" max="10" width="11.6640625" bestFit="1" customWidth="1"/>
    <col min="11" max="11" width="15" customWidth="1"/>
    <col min="12" max="12" width="11.6640625" bestFit="1" customWidth="1"/>
  </cols>
  <sheetData>
    <row r="1" spans="1:12" x14ac:dyDescent="0.3">
      <c r="E1">
        <v>2021</v>
      </c>
      <c r="F1">
        <v>2022</v>
      </c>
      <c r="G1">
        <v>2023</v>
      </c>
      <c r="H1">
        <v>2024</v>
      </c>
      <c r="I1">
        <v>2025</v>
      </c>
    </row>
    <row r="2" spans="1:12" x14ac:dyDescent="0.3">
      <c r="A2" t="s">
        <v>0</v>
      </c>
    </row>
    <row r="4" spans="1:12" ht="15" thickBot="1" x14ac:dyDescent="0.35"/>
    <row r="5" spans="1:12" x14ac:dyDescent="0.3">
      <c r="B5" s="1">
        <v>10000000</v>
      </c>
      <c r="C5">
        <v>2841</v>
      </c>
      <c r="E5" s="2">
        <v>0.7</v>
      </c>
      <c r="F5" s="2">
        <v>0.3</v>
      </c>
      <c r="I5" s="4" t="s">
        <v>4</v>
      </c>
      <c r="J5" s="5" t="s">
        <v>1</v>
      </c>
      <c r="K5" s="5" t="s">
        <v>2</v>
      </c>
      <c r="L5" s="6" t="s">
        <v>3</v>
      </c>
    </row>
    <row r="6" spans="1:12" ht="15" thickBot="1" x14ac:dyDescent="0.35">
      <c r="C6">
        <v>2339</v>
      </c>
      <c r="I6" s="9">
        <f>SUM(J6:L6)</f>
        <v>118</v>
      </c>
      <c r="J6" s="10">
        <v>18</v>
      </c>
      <c r="K6" s="10">
        <v>30</v>
      </c>
      <c r="L6" s="11">
        <v>70</v>
      </c>
    </row>
    <row r="7" spans="1:12" x14ac:dyDescent="0.3">
      <c r="I7" s="4" t="s">
        <v>5</v>
      </c>
      <c r="J7" s="5">
        <v>0</v>
      </c>
      <c r="K7" s="5">
        <v>0</v>
      </c>
      <c r="L7" s="6">
        <v>0</v>
      </c>
    </row>
    <row r="8" spans="1:12" x14ac:dyDescent="0.3">
      <c r="I8" s="7" t="s">
        <v>6</v>
      </c>
      <c r="J8" s="3">
        <v>15</v>
      </c>
      <c r="K8" s="3">
        <v>20</v>
      </c>
      <c r="L8" s="8">
        <v>10</v>
      </c>
    </row>
    <row r="9" spans="1:12" x14ac:dyDescent="0.3">
      <c r="I9" s="7" t="s">
        <v>7</v>
      </c>
      <c r="J9" s="3">
        <v>10</v>
      </c>
      <c r="K9" s="3">
        <v>15</v>
      </c>
      <c r="L9" s="8">
        <v>5</v>
      </c>
    </row>
    <row r="10" spans="1:12" x14ac:dyDescent="0.3">
      <c r="I10" s="7" t="s">
        <v>8</v>
      </c>
      <c r="J10" s="3">
        <v>20</v>
      </c>
      <c r="K10" s="3">
        <v>25</v>
      </c>
      <c r="L10" s="8">
        <v>10</v>
      </c>
    </row>
    <row r="11" spans="1:12" ht="15" thickBot="1" x14ac:dyDescent="0.35">
      <c r="I11" s="12" t="s">
        <v>4</v>
      </c>
      <c r="J11" s="13">
        <v>45</v>
      </c>
      <c r="K11" s="13">
        <v>60</v>
      </c>
      <c r="L11" s="14">
        <v>25</v>
      </c>
    </row>
    <row r="12" spans="1:12" ht="15" thickBot="1" x14ac:dyDescent="0.35">
      <c r="H12" s="15" t="s">
        <v>9</v>
      </c>
      <c r="I12" s="16">
        <f>SUM(J12:L12)</f>
        <v>3052</v>
      </c>
      <c r="J12" s="16">
        <f>J11*J6*0.7</f>
        <v>567</v>
      </c>
      <c r="K12" s="16">
        <f>K11*K6*0.7</f>
        <v>1260</v>
      </c>
      <c r="L12" s="17">
        <f>L11*L6*0.7</f>
        <v>1225</v>
      </c>
    </row>
    <row r="13" spans="1:12" x14ac:dyDescent="0.3">
      <c r="H13" s="21" t="s">
        <v>11</v>
      </c>
      <c r="I13" s="21">
        <v>0.3</v>
      </c>
      <c r="J13" s="22"/>
      <c r="K13" s="22"/>
      <c r="L13" s="23"/>
    </row>
    <row r="14" spans="1:12" x14ac:dyDescent="0.3">
      <c r="H14" s="21" t="s">
        <v>10</v>
      </c>
      <c r="I14" s="21">
        <v>0.7</v>
      </c>
      <c r="J14" s="22"/>
      <c r="K14" s="22"/>
      <c r="L14" s="23"/>
    </row>
    <row r="15" spans="1:12" x14ac:dyDescent="0.3">
      <c r="G15" t="s">
        <v>12</v>
      </c>
      <c r="J15" s="18">
        <v>0.5</v>
      </c>
      <c r="K15" s="18">
        <v>0.5</v>
      </c>
      <c r="L15" s="19">
        <v>0.5</v>
      </c>
    </row>
    <row r="16" spans="1:12" x14ac:dyDescent="0.3">
      <c r="G16" t="s">
        <v>10</v>
      </c>
      <c r="J16" s="20">
        <f>H19*J15*I14*J12</f>
        <v>2182949.9999999995</v>
      </c>
      <c r="K16" s="20">
        <f>H19*K15*I14*K12</f>
        <v>4850999.9999999991</v>
      </c>
      <c r="L16" s="20">
        <f>H19*L15*I14*L12</f>
        <v>4716249.9999999991</v>
      </c>
    </row>
    <row r="17" spans="7:12" x14ac:dyDescent="0.3">
      <c r="G17" t="s">
        <v>11</v>
      </c>
      <c r="J17" s="20">
        <f>H20*J15*I13*J12</f>
        <v>425250</v>
      </c>
      <c r="K17" s="20">
        <f>H20*K15*I13*K12</f>
        <v>945000</v>
      </c>
      <c r="L17" s="20">
        <f>H20*L15*I13*L12</f>
        <v>918750</v>
      </c>
    </row>
    <row r="18" spans="7:12" x14ac:dyDescent="0.3">
      <c r="G18" t="s">
        <v>13</v>
      </c>
    </row>
    <row r="19" spans="7:12" x14ac:dyDescent="0.3">
      <c r="G19" t="s">
        <v>10</v>
      </c>
      <c r="H19" s="1">
        <v>11000</v>
      </c>
    </row>
    <row r="20" spans="7:12" x14ac:dyDescent="0.3">
      <c r="G20" t="s">
        <v>11</v>
      </c>
      <c r="H20" s="1">
        <v>5000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BA43B-F188-4B48-875C-C55C99A5F87E}">
  <sheetPr codeName="Лист3"/>
  <dimension ref="A1:J44"/>
  <sheetViews>
    <sheetView topLeftCell="A2" zoomScale="85" zoomScaleNormal="85" workbookViewId="0">
      <selection activeCell="A15" sqref="A15"/>
    </sheetView>
  </sheetViews>
  <sheetFormatPr defaultColWidth="20.21875" defaultRowHeight="15" x14ac:dyDescent="0.25"/>
  <cols>
    <col min="1" max="1" width="54.6640625" style="24" customWidth="1"/>
    <col min="2" max="16384" width="20.21875" style="24"/>
  </cols>
  <sheetData>
    <row r="1" spans="1:10" ht="15.6" thickBot="1" x14ac:dyDescent="0.3">
      <c r="A1" s="30"/>
      <c r="B1" s="31">
        <v>2022</v>
      </c>
      <c r="C1" s="31"/>
      <c r="D1" s="31"/>
      <c r="E1" s="31"/>
      <c r="F1" s="31"/>
      <c r="G1" s="31"/>
      <c r="H1" s="32"/>
    </row>
    <row r="2" spans="1:10" x14ac:dyDescent="0.25">
      <c r="A2" s="33" t="s">
        <v>24</v>
      </c>
      <c r="B2" s="27">
        <v>1</v>
      </c>
      <c r="C2" s="27">
        <v>2</v>
      </c>
      <c r="D2" s="27">
        <v>3</v>
      </c>
      <c r="E2" s="27">
        <v>4</v>
      </c>
      <c r="F2" s="27">
        <v>5</v>
      </c>
      <c r="G2" s="27">
        <v>6</v>
      </c>
      <c r="H2" s="49">
        <v>7</v>
      </c>
      <c r="I2" s="59" t="s">
        <v>29</v>
      </c>
      <c r="J2" s="60" t="s">
        <v>28</v>
      </c>
    </row>
    <row r="3" spans="1:10" ht="15.6" x14ac:dyDescent="0.3">
      <c r="A3" s="34" t="s">
        <v>14</v>
      </c>
      <c r="B3" s="45">
        <f>SUM(B4:B6)</f>
        <v>16123800</v>
      </c>
      <c r="C3" s="45">
        <f t="shared" ref="C3:I3" si="0">SUM(C4:C6)</f>
        <v>13485360</v>
      </c>
      <c r="D3" s="45">
        <f t="shared" si="0"/>
        <v>12605880</v>
      </c>
      <c r="E3" s="45">
        <f t="shared" si="0"/>
        <v>11726400</v>
      </c>
      <c r="F3" s="45">
        <f t="shared" si="0"/>
        <v>10846920</v>
      </c>
      <c r="G3" s="45">
        <f t="shared" si="0"/>
        <v>9967440</v>
      </c>
      <c r="H3" s="50">
        <f t="shared" si="0"/>
        <v>7329000</v>
      </c>
      <c r="I3" s="61"/>
      <c r="J3" s="46"/>
    </row>
    <row r="4" spans="1:10" x14ac:dyDescent="0.25">
      <c r="A4" s="36" t="s">
        <v>21</v>
      </c>
      <c r="B4" s="28">
        <f>B$21*B22*B26*B31*(B$38*B$35+B$39*B$36)</f>
        <v>2494799.9999999995</v>
      </c>
      <c r="C4" s="28">
        <f t="shared" ref="C4:H4" si="1">C$21*C22*C26*C31*(C$38*C$35+C$39*C$36)</f>
        <v>2086559.9999999995</v>
      </c>
      <c r="D4" s="28">
        <f t="shared" si="1"/>
        <v>1950479.9999999995</v>
      </c>
      <c r="E4" s="28">
        <f t="shared" si="1"/>
        <v>1814399.9999999995</v>
      </c>
      <c r="F4" s="28">
        <f t="shared" si="1"/>
        <v>1678319.9999999998</v>
      </c>
      <c r="G4" s="28">
        <f t="shared" si="1"/>
        <v>1542239.9999999998</v>
      </c>
      <c r="H4" s="47">
        <f t="shared" si="1"/>
        <v>1133999.9999999998</v>
      </c>
      <c r="I4" s="62"/>
      <c r="J4" s="35"/>
    </row>
    <row r="5" spans="1:10" x14ac:dyDescent="0.25">
      <c r="A5" s="36" t="s">
        <v>22</v>
      </c>
      <c r="B5" s="28">
        <f t="shared" ref="B5:H6" si="2">B$21*B23*B27*B32*(B$38*B$35+B$39*B$36)</f>
        <v>5544000</v>
      </c>
      <c r="C5" s="28">
        <f t="shared" si="2"/>
        <v>4636800</v>
      </c>
      <c r="D5" s="28">
        <f t="shared" si="2"/>
        <v>4334400</v>
      </c>
      <c r="E5" s="28">
        <f t="shared" si="2"/>
        <v>4032000</v>
      </c>
      <c r="F5" s="28">
        <f t="shared" si="2"/>
        <v>3729600</v>
      </c>
      <c r="G5" s="28">
        <f t="shared" si="2"/>
        <v>3427200</v>
      </c>
      <c r="H5" s="47">
        <f t="shared" si="2"/>
        <v>2520000</v>
      </c>
      <c r="I5" s="62"/>
      <c r="J5" s="35"/>
    </row>
    <row r="6" spans="1:10" x14ac:dyDescent="0.25">
      <c r="A6" s="36" t="s">
        <v>23</v>
      </c>
      <c r="B6" s="28">
        <f t="shared" si="2"/>
        <v>8085000</v>
      </c>
      <c r="C6" s="28">
        <f t="shared" si="2"/>
        <v>6762000</v>
      </c>
      <c r="D6" s="28">
        <f t="shared" si="2"/>
        <v>6321000</v>
      </c>
      <c r="E6" s="28">
        <f t="shared" si="2"/>
        <v>5880000</v>
      </c>
      <c r="F6" s="28">
        <f t="shared" si="2"/>
        <v>5439000</v>
      </c>
      <c r="G6" s="28">
        <f t="shared" si="2"/>
        <v>4998000</v>
      </c>
      <c r="H6" s="47">
        <f t="shared" si="2"/>
        <v>3675000</v>
      </c>
      <c r="I6" s="62"/>
      <c r="J6" s="35"/>
    </row>
    <row r="7" spans="1:10" x14ac:dyDescent="0.25">
      <c r="A7" s="36"/>
      <c r="B7" s="28"/>
      <c r="C7" s="28"/>
      <c r="D7" s="28"/>
      <c r="E7" s="28"/>
      <c r="F7" s="28"/>
      <c r="G7" s="28"/>
      <c r="H7" s="47"/>
      <c r="I7" s="62"/>
      <c r="J7" s="35"/>
    </row>
    <row r="8" spans="1:10" ht="15.6" x14ac:dyDescent="0.3">
      <c r="A8" s="34" t="s">
        <v>26</v>
      </c>
      <c r="B8" s="26"/>
      <c r="C8" s="26"/>
      <c r="D8" s="26"/>
      <c r="E8" s="26"/>
      <c r="F8" s="26"/>
      <c r="G8" s="26"/>
      <c r="H8" s="51"/>
      <c r="I8" s="33"/>
      <c r="J8" s="37"/>
    </row>
    <row r="9" spans="1:10" x14ac:dyDescent="0.25">
      <c r="A9" s="36" t="s">
        <v>1</v>
      </c>
      <c r="B9" s="28">
        <f>B$21*B22*((B$38*B33-B31*B$38)*B$35+B$36*(B$39*B33-B$39*B31))</f>
        <v>69299.999999999985</v>
      </c>
      <c r="C9" s="28">
        <f t="shared" ref="C9:H9" si="3">C$21*C22*((C$38*C33-C31*C$38)*C$35+C$36*(C$39*C33-C$39*C31))</f>
        <v>57959.999999999993</v>
      </c>
      <c r="D9" s="28">
        <f t="shared" si="3"/>
        <v>54179.999999999993</v>
      </c>
      <c r="E9" s="28">
        <f t="shared" si="3"/>
        <v>50399.999999999993</v>
      </c>
      <c r="F9" s="28">
        <f t="shared" si="3"/>
        <v>46619.999999999993</v>
      </c>
      <c r="G9" s="28">
        <f t="shared" si="3"/>
        <v>42839.999999999993</v>
      </c>
      <c r="H9" s="47">
        <f t="shared" si="3"/>
        <v>31499.999999999996</v>
      </c>
      <c r="I9" s="63">
        <f>I$21*I22*((I$38*I33-I31*I$38)*I$35+I$36*(I$39*I33-I$39*I31))</f>
        <v>113399.99999999999</v>
      </c>
      <c r="J9" s="64">
        <f>J$21*J22*((J$38*J33-J31*J$38)*J$35+J$36*(J$39*J33-J$39*J31))</f>
        <v>69299.999999999985</v>
      </c>
    </row>
    <row r="10" spans="1:10" x14ac:dyDescent="0.25">
      <c r="A10" s="73" t="s">
        <v>31</v>
      </c>
      <c r="B10" s="74">
        <f>B$21*B22*((B$38*B33-B31*B$38)*B$35)</f>
        <v>0</v>
      </c>
      <c r="C10" s="74">
        <f t="shared" ref="C10:H10" si="4">C$21*C22*((C$38*C33-C31*C$38)*C$35)</f>
        <v>9449.9999999999982</v>
      </c>
      <c r="D10" s="74">
        <f t="shared" si="4"/>
        <v>12599.999999999998</v>
      </c>
      <c r="E10" s="74">
        <f t="shared" si="4"/>
        <v>15749.999999999998</v>
      </c>
      <c r="F10" s="74">
        <f t="shared" si="4"/>
        <v>18899.999999999996</v>
      </c>
      <c r="G10" s="74">
        <f t="shared" si="4"/>
        <v>22049.999999999996</v>
      </c>
      <c r="H10" s="74">
        <f t="shared" si="4"/>
        <v>31499.999999999996</v>
      </c>
      <c r="I10" s="63"/>
      <c r="J10" s="64"/>
    </row>
    <row r="11" spans="1:10" x14ac:dyDescent="0.25">
      <c r="A11" s="75" t="s">
        <v>32</v>
      </c>
      <c r="B11" s="76">
        <f>B$21*B22*(B$36*(B$39*B33-B$39*B31))</f>
        <v>69299.999999999985</v>
      </c>
      <c r="C11" s="76">
        <f t="shared" ref="C11:H11" si="5">C$21*C22*(C$36*(C$39*C33-C$39*C31))</f>
        <v>48509.999999999993</v>
      </c>
      <c r="D11" s="76">
        <f t="shared" si="5"/>
        <v>41579.999999999993</v>
      </c>
      <c r="E11" s="76">
        <f t="shared" si="5"/>
        <v>34649.999999999993</v>
      </c>
      <c r="F11" s="76">
        <f t="shared" si="5"/>
        <v>27719.999999999996</v>
      </c>
      <c r="G11" s="76">
        <f t="shared" si="5"/>
        <v>20790</v>
      </c>
      <c r="H11" s="76">
        <f t="shared" si="5"/>
        <v>0</v>
      </c>
      <c r="I11" s="63"/>
      <c r="J11" s="64"/>
    </row>
    <row r="12" spans="1:10" x14ac:dyDescent="0.25">
      <c r="A12" s="36" t="s">
        <v>2</v>
      </c>
      <c r="B12" s="28">
        <f t="shared" ref="B12:H13" si="6">B$21*B23*((B$38-B32*B$38)*B$35+B$36*(B$39-B$39*B32))</f>
        <v>277200</v>
      </c>
      <c r="C12" s="28">
        <f t="shared" si="6"/>
        <v>231840</v>
      </c>
      <c r="D12" s="28">
        <f t="shared" si="6"/>
        <v>216720</v>
      </c>
      <c r="E12" s="28">
        <f t="shared" si="6"/>
        <v>201600</v>
      </c>
      <c r="F12" s="28">
        <f t="shared" si="6"/>
        <v>186480</v>
      </c>
      <c r="G12" s="28">
        <f t="shared" si="6"/>
        <v>171360</v>
      </c>
      <c r="H12" s="47">
        <f t="shared" si="6"/>
        <v>126000</v>
      </c>
      <c r="I12" s="62">
        <f t="shared" ref="I12:J12" si="7">I$21*I23*((I$38-I32*I$38)*I$35+I$36*(I$39-I$39*I32))</f>
        <v>378000</v>
      </c>
      <c r="J12" s="35">
        <f>J$21*J23*((J$38-J32*J$38)*J$35+J$36*(J$39-J$39*J32))</f>
        <v>184800</v>
      </c>
    </row>
    <row r="13" spans="1:10" x14ac:dyDescent="0.25">
      <c r="A13" s="36" t="s">
        <v>3</v>
      </c>
      <c r="B13" s="28">
        <f t="shared" si="6"/>
        <v>77000</v>
      </c>
      <c r="C13" s="28">
        <f t="shared" si="6"/>
        <v>64400</v>
      </c>
      <c r="D13" s="28">
        <f t="shared" si="6"/>
        <v>60200</v>
      </c>
      <c r="E13" s="28">
        <f t="shared" si="6"/>
        <v>56000</v>
      </c>
      <c r="F13" s="28">
        <f t="shared" si="6"/>
        <v>51800</v>
      </c>
      <c r="G13" s="28">
        <f t="shared" si="6"/>
        <v>47600</v>
      </c>
      <c r="H13" s="47">
        <f t="shared" si="6"/>
        <v>35000</v>
      </c>
      <c r="I13" s="62">
        <f t="shared" ref="I13:J13" si="8">I$21*I24*((I$38-I33*I$38)*I$35+I$36*(I$39-I$39*I33))</f>
        <v>94500</v>
      </c>
      <c r="J13" s="35">
        <f t="shared" si="8"/>
        <v>38500</v>
      </c>
    </row>
    <row r="14" spans="1:10" x14ac:dyDescent="0.25">
      <c r="A14" s="36"/>
      <c r="B14" s="28"/>
      <c r="C14" s="28"/>
      <c r="D14" s="28"/>
      <c r="E14" s="28"/>
      <c r="F14" s="28"/>
      <c r="G14" s="28"/>
      <c r="H14" s="47"/>
      <c r="I14" s="62"/>
      <c r="J14" s="35"/>
    </row>
    <row r="15" spans="1:10" ht="15.6" x14ac:dyDescent="0.3">
      <c r="A15" s="42" t="s">
        <v>27</v>
      </c>
      <c r="B15" s="44">
        <f>SUM(B16:B18)</f>
        <v>3052</v>
      </c>
      <c r="C15" s="44">
        <f t="shared" ref="C15:J15" si="9">SUM(C16:C18)</f>
        <v>3052</v>
      </c>
      <c r="D15" s="44">
        <f t="shared" si="9"/>
        <v>3052</v>
      </c>
      <c r="E15" s="44">
        <f t="shared" si="9"/>
        <v>3052</v>
      </c>
      <c r="F15" s="44">
        <f t="shared" si="9"/>
        <v>3052</v>
      </c>
      <c r="G15" s="44">
        <f t="shared" si="9"/>
        <v>3052</v>
      </c>
      <c r="H15" s="52">
        <f t="shared" si="9"/>
        <v>3052</v>
      </c>
      <c r="I15" s="65">
        <f t="shared" si="9"/>
        <v>3052</v>
      </c>
      <c r="J15" s="66">
        <f t="shared" si="9"/>
        <v>3052</v>
      </c>
    </row>
    <row r="16" spans="1:10" x14ac:dyDescent="0.25">
      <c r="A16" s="36" t="s">
        <v>1</v>
      </c>
      <c r="B16" s="43">
        <f>B26*B22*B$21</f>
        <v>567</v>
      </c>
      <c r="C16" s="43">
        <f t="shared" ref="C16:H16" si="10">C26*C22*C$21</f>
        <v>567</v>
      </c>
      <c r="D16" s="43">
        <f t="shared" si="10"/>
        <v>567</v>
      </c>
      <c r="E16" s="43">
        <f t="shared" si="10"/>
        <v>567</v>
      </c>
      <c r="F16" s="43">
        <f t="shared" si="10"/>
        <v>567</v>
      </c>
      <c r="G16" s="43">
        <f t="shared" si="10"/>
        <v>567</v>
      </c>
      <c r="H16" s="48">
        <f t="shared" si="10"/>
        <v>567</v>
      </c>
      <c r="I16" s="67">
        <f t="shared" ref="I16:J16" si="11">I26*I22*I$21</f>
        <v>567</v>
      </c>
      <c r="J16" s="68">
        <f t="shared" si="11"/>
        <v>567</v>
      </c>
    </row>
    <row r="17" spans="1:10" x14ac:dyDescent="0.25">
      <c r="A17" s="36" t="s">
        <v>2</v>
      </c>
      <c r="B17" s="43">
        <f t="shared" ref="B17:H18" si="12">B27*B23*B$21</f>
        <v>1260</v>
      </c>
      <c r="C17" s="43">
        <f t="shared" si="12"/>
        <v>1260</v>
      </c>
      <c r="D17" s="43">
        <f t="shared" si="12"/>
        <v>1260</v>
      </c>
      <c r="E17" s="43">
        <f t="shared" si="12"/>
        <v>1260</v>
      </c>
      <c r="F17" s="43">
        <f t="shared" si="12"/>
        <v>1260</v>
      </c>
      <c r="G17" s="43">
        <f t="shared" si="12"/>
        <v>1260</v>
      </c>
      <c r="H17" s="48">
        <f t="shared" si="12"/>
        <v>1260</v>
      </c>
      <c r="I17" s="67">
        <f t="shared" ref="I17:J17" si="13">I27*I23*I$21</f>
        <v>1260</v>
      </c>
      <c r="J17" s="68">
        <f t="shared" si="13"/>
        <v>1260</v>
      </c>
    </row>
    <row r="18" spans="1:10" x14ac:dyDescent="0.25">
      <c r="A18" s="36" t="s">
        <v>3</v>
      </c>
      <c r="B18" s="43">
        <f t="shared" si="12"/>
        <v>1225</v>
      </c>
      <c r="C18" s="43">
        <f t="shared" si="12"/>
        <v>1225</v>
      </c>
      <c r="D18" s="43">
        <f t="shared" si="12"/>
        <v>1225</v>
      </c>
      <c r="E18" s="43">
        <f t="shared" si="12"/>
        <v>1225</v>
      </c>
      <c r="F18" s="43">
        <f t="shared" si="12"/>
        <v>1225</v>
      </c>
      <c r="G18" s="43">
        <f t="shared" si="12"/>
        <v>1225</v>
      </c>
      <c r="H18" s="48">
        <f t="shared" si="12"/>
        <v>1225</v>
      </c>
      <c r="I18" s="67">
        <f t="shared" ref="I18:J18" si="14">I28*I24*I$21</f>
        <v>1225</v>
      </c>
      <c r="J18" s="68">
        <f t="shared" si="14"/>
        <v>1225</v>
      </c>
    </row>
    <row r="19" spans="1:10" x14ac:dyDescent="0.25">
      <c r="A19" s="36"/>
      <c r="B19" s="43"/>
      <c r="C19" s="43"/>
      <c r="D19" s="43"/>
      <c r="E19" s="43"/>
      <c r="F19" s="43"/>
      <c r="G19" s="43"/>
      <c r="H19" s="48"/>
      <c r="I19" s="67"/>
      <c r="J19" s="68"/>
    </row>
    <row r="20" spans="1:10" ht="15.6" x14ac:dyDescent="0.3">
      <c r="A20" s="34" t="s">
        <v>20</v>
      </c>
      <c r="B20" s="26"/>
      <c r="C20" s="26"/>
      <c r="D20" s="26"/>
      <c r="E20" s="26"/>
      <c r="F20" s="26"/>
      <c r="G20" s="26"/>
      <c r="H20" s="51"/>
      <c r="I20" s="33"/>
      <c r="J20" s="37"/>
    </row>
    <row r="21" spans="1:10" x14ac:dyDescent="0.25">
      <c r="A21" s="33" t="s">
        <v>25</v>
      </c>
      <c r="B21" s="26">
        <v>0.7</v>
      </c>
      <c r="C21" s="26">
        <v>0.7</v>
      </c>
      <c r="D21" s="26">
        <v>0.7</v>
      </c>
      <c r="E21" s="26">
        <v>0.7</v>
      </c>
      <c r="F21" s="26">
        <v>0.7</v>
      </c>
      <c r="G21" s="26">
        <v>0.7</v>
      </c>
      <c r="H21" s="51">
        <v>0.7</v>
      </c>
      <c r="I21" s="33">
        <v>0.7</v>
      </c>
      <c r="J21" s="37">
        <v>0.7</v>
      </c>
    </row>
    <row r="22" spans="1:10" x14ac:dyDescent="0.25">
      <c r="A22" s="36" t="s">
        <v>1</v>
      </c>
      <c r="B22" s="26">
        <v>45</v>
      </c>
      <c r="C22" s="26">
        <v>45</v>
      </c>
      <c r="D22" s="26">
        <v>45</v>
      </c>
      <c r="E22" s="26">
        <v>45</v>
      </c>
      <c r="F22" s="26">
        <v>45</v>
      </c>
      <c r="G22" s="26">
        <v>45</v>
      </c>
      <c r="H22" s="51">
        <v>45</v>
      </c>
      <c r="I22" s="69">
        <v>45</v>
      </c>
      <c r="J22" s="70">
        <v>45</v>
      </c>
    </row>
    <row r="23" spans="1:10" x14ac:dyDescent="0.25">
      <c r="A23" s="36" t="s">
        <v>2</v>
      </c>
      <c r="B23" s="26">
        <v>60</v>
      </c>
      <c r="C23" s="26">
        <v>60</v>
      </c>
      <c r="D23" s="26">
        <v>60</v>
      </c>
      <c r="E23" s="26">
        <v>60</v>
      </c>
      <c r="F23" s="26">
        <v>60</v>
      </c>
      <c r="G23" s="26">
        <v>60</v>
      </c>
      <c r="H23" s="51">
        <v>60</v>
      </c>
      <c r="I23" s="33">
        <v>60</v>
      </c>
      <c r="J23" s="37">
        <v>60</v>
      </c>
    </row>
    <row r="24" spans="1:10" x14ac:dyDescent="0.25">
      <c r="A24" s="36" t="s">
        <v>3</v>
      </c>
      <c r="B24" s="26">
        <v>25</v>
      </c>
      <c r="C24" s="26">
        <v>25</v>
      </c>
      <c r="D24" s="26">
        <v>25</v>
      </c>
      <c r="E24" s="26">
        <v>25</v>
      </c>
      <c r="F24" s="26">
        <v>25</v>
      </c>
      <c r="G24" s="26">
        <v>25</v>
      </c>
      <c r="H24" s="51">
        <v>25</v>
      </c>
      <c r="I24" s="33">
        <v>25</v>
      </c>
      <c r="J24" s="37">
        <v>25</v>
      </c>
    </row>
    <row r="25" spans="1:10" ht="15.6" x14ac:dyDescent="0.3">
      <c r="A25" s="34" t="s">
        <v>18</v>
      </c>
      <c r="B25" s="26"/>
      <c r="C25" s="26"/>
      <c r="D25" s="26"/>
      <c r="E25" s="26"/>
      <c r="F25" s="26"/>
      <c r="G25" s="26"/>
      <c r="H25" s="51"/>
      <c r="I25" s="33"/>
      <c r="J25" s="37"/>
    </row>
    <row r="26" spans="1:10" x14ac:dyDescent="0.25">
      <c r="A26" s="36" t="s">
        <v>1</v>
      </c>
      <c r="B26" s="26">
        <v>18</v>
      </c>
      <c r="C26" s="26">
        <v>18</v>
      </c>
      <c r="D26" s="26">
        <v>18</v>
      </c>
      <c r="E26" s="26">
        <v>18</v>
      </c>
      <c r="F26" s="26">
        <v>18</v>
      </c>
      <c r="G26" s="26">
        <v>18</v>
      </c>
      <c r="H26" s="51">
        <v>18</v>
      </c>
      <c r="I26" s="69">
        <v>18</v>
      </c>
      <c r="J26" s="70">
        <v>18</v>
      </c>
    </row>
    <row r="27" spans="1:10" x14ac:dyDescent="0.25">
      <c r="A27" s="36" t="s">
        <v>2</v>
      </c>
      <c r="B27" s="26">
        <v>30</v>
      </c>
      <c r="C27" s="26">
        <v>30</v>
      </c>
      <c r="D27" s="26">
        <v>30</v>
      </c>
      <c r="E27" s="26">
        <v>30</v>
      </c>
      <c r="F27" s="26">
        <v>30</v>
      </c>
      <c r="G27" s="26">
        <v>30</v>
      </c>
      <c r="H27" s="51">
        <v>30</v>
      </c>
      <c r="I27" s="33">
        <v>30</v>
      </c>
      <c r="J27" s="37">
        <v>30</v>
      </c>
    </row>
    <row r="28" spans="1:10" x14ac:dyDescent="0.25">
      <c r="A28" s="36" t="s">
        <v>3</v>
      </c>
      <c r="B28" s="26">
        <v>70</v>
      </c>
      <c r="C28" s="26">
        <v>70</v>
      </c>
      <c r="D28" s="26">
        <v>70</v>
      </c>
      <c r="E28" s="26">
        <v>70</v>
      </c>
      <c r="F28" s="26">
        <v>70</v>
      </c>
      <c r="G28" s="26">
        <v>70</v>
      </c>
      <c r="H28" s="51">
        <v>70</v>
      </c>
      <c r="I28" s="33">
        <v>70</v>
      </c>
      <c r="J28" s="37">
        <v>70</v>
      </c>
    </row>
    <row r="29" spans="1:10" ht="15.6" x14ac:dyDescent="0.3">
      <c r="A29" s="34" t="s">
        <v>15</v>
      </c>
      <c r="B29" s="26"/>
      <c r="C29" s="26"/>
      <c r="D29" s="26"/>
      <c r="E29" s="26"/>
      <c r="F29" s="26"/>
      <c r="G29" s="26"/>
      <c r="H29" s="51"/>
      <c r="I29" s="33"/>
      <c r="J29" s="37"/>
    </row>
    <row r="30" spans="1:10" ht="15.6" x14ac:dyDescent="0.3">
      <c r="A30" s="34" t="s">
        <v>16</v>
      </c>
      <c r="B30" s="26"/>
      <c r="C30" s="26"/>
      <c r="D30" s="26"/>
      <c r="E30" s="26"/>
      <c r="F30" s="26"/>
      <c r="G30" s="26"/>
      <c r="H30" s="51"/>
      <c r="I30" s="33"/>
      <c r="J30" s="37"/>
    </row>
    <row r="31" spans="1:10" x14ac:dyDescent="0.25">
      <c r="A31" s="36" t="s">
        <v>1</v>
      </c>
      <c r="B31" s="26">
        <v>0.4</v>
      </c>
      <c r="C31" s="26">
        <v>0.4</v>
      </c>
      <c r="D31" s="26">
        <v>0.4</v>
      </c>
      <c r="E31" s="26">
        <v>0.4</v>
      </c>
      <c r="F31" s="26">
        <v>0.4</v>
      </c>
      <c r="G31" s="26">
        <v>0.4</v>
      </c>
      <c r="H31" s="51">
        <v>0.4</v>
      </c>
      <c r="I31" s="69">
        <v>0.5</v>
      </c>
      <c r="J31" s="70">
        <v>0.6</v>
      </c>
    </row>
    <row r="32" spans="1:10" x14ac:dyDescent="0.25">
      <c r="A32" s="36" t="s">
        <v>2</v>
      </c>
      <c r="B32" s="26">
        <v>0.4</v>
      </c>
      <c r="C32" s="26">
        <v>0.4</v>
      </c>
      <c r="D32" s="26">
        <v>0.4</v>
      </c>
      <c r="E32" s="26">
        <v>0.4</v>
      </c>
      <c r="F32" s="26">
        <v>0.4</v>
      </c>
      <c r="G32" s="26">
        <v>0.4</v>
      </c>
      <c r="H32" s="51">
        <v>0.4</v>
      </c>
      <c r="I32" s="33">
        <v>0.5</v>
      </c>
      <c r="J32" s="37">
        <v>0.6</v>
      </c>
    </row>
    <row r="33" spans="1:10" x14ac:dyDescent="0.25">
      <c r="A33" s="36" t="s">
        <v>3</v>
      </c>
      <c r="B33" s="26">
        <v>0.6</v>
      </c>
      <c r="C33" s="26">
        <v>0.6</v>
      </c>
      <c r="D33" s="26">
        <v>0.6</v>
      </c>
      <c r="E33" s="26">
        <v>0.6</v>
      </c>
      <c r="F33" s="26">
        <v>0.6</v>
      </c>
      <c r="G33" s="26">
        <v>0.6</v>
      </c>
      <c r="H33" s="51">
        <v>0.6</v>
      </c>
      <c r="I33" s="33">
        <v>0.7</v>
      </c>
      <c r="J33" s="37">
        <v>0.8</v>
      </c>
    </row>
    <row r="34" spans="1:10" ht="15.6" x14ac:dyDescent="0.3">
      <c r="A34" s="34" t="s">
        <v>19</v>
      </c>
      <c r="B34" s="26"/>
      <c r="C34" s="26"/>
      <c r="D34" s="26"/>
      <c r="E34" s="26"/>
      <c r="F34" s="26"/>
      <c r="G34" s="26"/>
      <c r="H34" s="51"/>
      <c r="I34" s="33"/>
      <c r="J34" s="37"/>
    </row>
    <row r="35" spans="1:10" x14ac:dyDescent="0.25">
      <c r="A35" s="36" t="s">
        <v>11</v>
      </c>
      <c r="B35" s="26">
        <v>0</v>
      </c>
      <c r="C35" s="26">
        <v>0.3</v>
      </c>
      <c r="D35" s="26">
        <v>0.4</v>
      </c>
      <c r="E35" s="26">
        <v>0.5</v>
      </c>
      <c r="F35" s="26">
        <v>0.6</v>
      </c>
      <c r="G35" s="26">
        <v>0.7</v>
      </c>
      <c r="H35" s="51">
        <v>1</v>
      </c>
      <c r="I35" s="33">
        <v>0</v>
      </c>
      <c r="J35" s="37">
        <v>0.4</v>
      </c>
    </row>
    <row r="36" spans="1:10" x14ac:dyDescent="0.25">
      <c r="A36" s="36" t="s">
        <v>10</v>
      </c>
      <c r="B36" s="26">
        <f>1-B35</f>
        <v>1</v>
      </c>
      <c r="C36" s="26">
        <v>0.7</v>
      </c>
      <c r="D36" s="26">
        <f>1-D35</f>
        <v>0.6</v>
      </c>
      <c r="E36" s="26">
        <f t="shared" ref="E36:J36" si="15">1-E35</f>
        <v>0.5</v>
      </c>
      <c r="F36" s="26">
        <f t="shared" si="15"/>
        <v>0.4</v>
      </c>
      <c r="G36" s="26">
        <f t="shared" si="15"/>
        <v>0.30000000000000004</v>
      </c>
      <c r="H36" s="51">
        <f t="shared" si="15"/>
        <v>0</v>
      </c>
      <c r="I36" s="33">
        <f t="shared" si="15"/>
        <v>1</v>
      </c>
      <c r="J36" s="37">
        <f t="shared" si="15"/>
        <v>0.6</v>
      </c>
    </row>
    <row r="37" spans="1:10" ht="15.6" x14ac:dyDescent="0.3">
      <c r="A37" s="34" t="s">
        <v>17</v>
      </c>
      <c r="B37" s="26"/>
      <c r="C37" s="26"/>
      <c r="D37" s="26"/>
      <c r="E37" s="26"/>
      <c r="F37" s="26"/>
      <c r="G37" s="26"/>
      <c r="H37" s="51"/>
      <c r="I37" s="33"/>
      <c r="J37" s="37"/>
    </row>
    <row r="38" spans="1:10" x14ac:dyDescent="0.25">
      <c r="A38" s="36" t="s">
        <v>11</v>
      </c>
      <c r="B38" s="29">
        <v>5000</v>
      </c>
      <c r="C38" s="29">
        <v>5000</v>
      </c>
      <c r="D38" s="29">
        <v>5000</v>
      </c>
      <c r="E38" s="29">
        <v>5000</v>
      </c>
      <c r="F38" s="29">
        <v>5000</v>
      </c>
      <c r="G38" s="29">
        <v>5000</v>
      </c>
      <c r="H38" s="53">
        <v>5000</v>
      </c>
      <c r="I38" s="71">
        <v>0</v>
      </c>
      <c r="J38" s="38">
        <v>5000</v>
      </c>
    </row>
    <row r="39" spans="1:10" ht="15.6" thickBot="1" x14ac:dyDescent="0.3">
      <c r="A39" s="39" t="s">
        <v>10</v>
      </c>
      <c r="B39" s="40">
        <v>11000</v>
      </c>
      <c r="C39" s="40">
        <v>11000</v>
      </c>
      <c r="D39" s="40">
        <v>11000</v>
      </c>
      <c r="E39" s="40">
        <v>11000</v>
      </c>
      <c r="F39" s="40">
        <v>11000</v>
      </c>
      <c r="G39" s="40">
        <v>11000</v>
      </c>
      <c r="H39" s="54">
        <v>11000</v>
      </c>
      <c r="I39" s="72">
        <v>18000</v>
      </c>
      <c r="J39" s="41">
        <v>15000</v>
      </c>
    </row>
    <row r="44" spans="1:10" x14ac:dyDescent="0.25">
      <c r="B44" s="25"/>
    </row>
  </sheetData>
  <mergeCells count="1">
    <mergeCell ref="B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EC108-ED5A-4E0E-9FD7-52C4ED519D50}">
  <sheetPr codeName="Лист4"/>
  <dimension ref="A1:J37"/>
  <sheetViews>
    <sheetView topLeftCell="A12" zoomScale="85" zoomScaleNormal="85" workbookViewId="0">
      <selection activeCell="F2" sqref="F1:F1048576"/>
    </sheetView>
  </sheetViews>
  <sheetFormatPr defaultColWidth="20.21875" defaultRowHeight="15" x14ac:dyDescent="0.25"/>
  <cols>
    <col min="1" max="1" width="54.6640625" style="24" customWidth="1"/>
    <col min="2" max="16384" width="20.21875" style="24"/>
  </cols>
  <sheetData>
    <row r="1" spans="1:10" ht="15.6" thickBot="1" x14ac:dyDescent="0.3">
      <c r="A1" s="30"/>
      <c r="B1" s="31">
        <v>2022</v>
      </c>
      <c r="C1" s="31"/>
      <c r="D1" s="31"/>
      <c r="E1" s="31"/>
      <c r="F1" s="31"/>
      <c r="G1" s="31"/>
      <c r="H1" s="32"/>
    </row>
    <row r="2" spans="1:10" x14ac:dyDescent="0.25">
      <c r="A2" s="33" t="s">
        <v>24</v>
      </c>
      <c r="B2" s="27">
        <v>1</v>
      </c>
      <c r="C2" s="27">
        <v>2</v>
      </c>
      <c r="D2" s="27">
        <v>3</v>
      </c>
      <c r="E2" s="27">
        <v>4</v>
      </c>
      <c r="F2" s="27">
        <v>5</v>
      </c>
      <c r="G2" s="27">
        <v>6</v>
      </c>
      <c r="H2" s="49">
        <v>7</v>
      </c>
      <c r="I2" s="59" t="s">
        <v>29</v>
      </c>
      <c r="J2" s="60" t="s">
        <v>28</v>
      </c>
    </row>
    <row r="3" spans="1:10" ht="15.6" x14ac:dyDescent="0.3">
      <c r="A3" s="34" t="s">
        <v>14</v>
      </c>
      <c r="B3" s="45">
        <f>SUM(B4:B6)</f>
        <v>21987000</v>
      </c>
      <c r="C3" s="45">
        <f t="shared" ref="C3:H3" si="0">SUM(C4:C6)</f>
        <v>17039925</v>
      </c>
      <c r="D3" s="45">
        <f t="shared" si="0"/>
        <v>15390900</v>
      </c>
      <c r="E3" s="45">
        <f t="shared" si="0"/>
        <v>13741875</v>
      </c>
      <c r="F3" s="45">
        <f t="shared" si="0"/>
        <v>12092850</v>
      </c>
      <c r="G3" s="45">
        <f t="shared" si="0"/>
        <v>10443825</v>
      </c>
      <c r="H3" s="50">
        <f t="shared" si="0"/>
        <v>5496750</v>
      </c>
      <c r="I3" s="61"/>
      <c r="J3" s="46"/>
    </row>
    <row r="4" spans="1:10" x14ac:dyDescent="0.25">
      <c r="A4" s="36" t="s">
        <v>21</v>
      </c>
      <c r="B4" s="28">
        <f>B$19*B20*B24*B29*(B$36*B$33+B$37*B$34)</f>
        <v>3401999.9999999995</v>
      </c>
      <c r="C4" s="28">
        <f t="shared" ref="C4:H4" si="1">C$19*C20*C24*C29*(C$36*C$33+C$37*C$34)</f>
        <v>2636549.9999999995</v>
      </c>
      <c r="D4" s="28">
        <f t="shared" si="1"/>
        <v>2381399.9999999995</v>
      </c>
      <c r="E4" s="28">
        <f t="shared" si="1"/>
        <v>2126249.9999999995</v>
      </c>
      <c r="F4" s="28">
        <f t="shared" si="1"/>
        <v>1871099.9999999995</v>
      </c>
      <c r="G4" s="28">
        <f t="shared" si="1"/>
        <v>1615949.9999999998</v>
      </c>
      <c r="H4" s="47">
        <f t="shared" si="1"/>
        <v>850499.99999999988</v>
      </c>
      <c r="I4" s="62"/>
      <c r="J4" s="35"/>
    </row>
    <row r="5" spans="1:10" x14ac:dyDescent="0.25">
      <c r="A5" s="36" t="s">
        <v>22</v>
      </c>
      <c r="B5" s="28">
        <f t="shared" ref="B5:B6" si="2">B$19*B21*B25*B30*(B$36*B$33+B$37*B$34)</f>
        <v>7560000</v>
      </c>
      <c r="C5" s="28">
        <f t="shared" ref="B5:H6" si="3">C$19*C21*C25*C30*(C$36*C$33+C$37*C$34)</f>
        <v>5859000</v>
      </c>
      <c r="D5" s="28">
        <f t="shared" si="3"/>
        <v>5292000</v>
      </c>
      <c r="E5" s="28">
        <f t="shared" si="3"/>
        <v>4725000</v>
      </c>
      <c r="F5" s="28">
        <f t="shared" si="3"/>
        <v>4158000</v>
      </c>
      <c r="G5" s="28">
        <f t="shared" si="3"/>
        <v>3591000.0000000005</v>
      </c>
      <c r="H5" s="47">
        <f t="shared" si="3"/>
        <v>1890000</v>
      </c>
      <c r="I5" s="62"/>
      <c r="J5" s="35"/>
    </row>
    <row r="6" spans="1:10" x14ac:dyDescent="0.25">
      <c r="A6" s="36" t="s">
        <v>23</v>
      </c>
      <c r="B6" s="28">
        <f t="shared" si="2"/>
        <v>11025000</v>
      </c>
      <c r="C6" s="28">
        <f t="shared" si="3"/>
        <v>8544375</v>
      </c>
      <c r="D6" s="28">
        <f t="shared" si="3"/>
        <v>7717500</v>
      </c>
      <c r="E6" s="28">
        <f t="shared" si="3"/>
        <v>6890625</v>
      </c>
      <c r="F6" s="28">
        <f t="shared" si="3"/>
        <v>6063750</v>
      </c>
      <c r="G6" s="28">
        <f t="shared" si="3"/>
        <v>5236875.0000000009</v>
      </c>
      <c r="H6" s="47">
        <f t="shared" si="3"/>
        <v>2756250</v>
      </c>
      <c r="I6" s="62"/>
      <c r="J6" s="35"/>
    </row>
    <row r="7" spans="1:10" x14ac:dyDescent="0.25">
      <c r="A7" s="36"/>
      <c r="B7" s="28"/>
      <c r="C7" s="28"/>
      <c r="D7" s="28"/>
      <c r="E7" s="28"/>
      <c r="F7" s="28"/>
      <c r="G7" s="28"/>
      <c r="H7" s="47"/>
      <c r="I7" s="62"/>
      <c r="J7" s="35"/>
    </row>
    <row r="8" spans="1:10" ht="15.6" x14ac:dyDescent="0.3">
      <c r="A8" s="34" t="s">
        <v>26</v>
      </c>
      <c r="B8" s="26"/>
      <c r="C8" s="26"/>
      <c r="D8" s="26"/>
      <c r="E8" s="26"/>
      <c r="F8" s="26"/>
      <c r="G8" s="26"/>
      <c r="H8" s="51"/>
      <c r="I8" s="33"/>
      <c r="J8" s="37"/>
    </row>
    <row r="9" spans="1:10" x14ac:dyDescent="0.25">
      <c r="A9" s="36" t="s">
        <v>1</v>
      </c>
      <c r="B9" s="28">
        <f>B$19*B20*((B$36*B31-B29*B$36)*B$33+B$34*(B$37*B31-B$37*B29))</f>
        <v>94499.999999999985</v>
      </c>
      <c r="C9" s="28">
        <f t="shared" ref="C9:J9" si="4">C$19*C20*((C$36*C31-C29*C$36)*C$33+C$34*(C$37*C31-C$37*C29))</f>
        <v>73237.499999999985</v>
      </c>
      <c r="D9" s="28">
        <f t="shared" si="4"/>
        <v>66149.999999999985</v>
      </c>
      <c r="E9" s="28">
        <f t="shared" si="4"/>
        <v>59062.499999999993</v>
      </c>
      <c r="F9" s="28">
        <f t="shared" si="4"/>
        <v>51974.999999999993</v>
      </c>
      <c r="G9" s="28">
        <f t="shared" si="4"/>
        <v>44887.499999999993</v>
      </c>
      <c r="H9" s="47">
        <f t="shared" si="4"/>
        <v>23624.999999999996</v>
      </c>
      <c r="I9" s="63">
        <f t="shared" si="4"/>
        <v>166949.99999999997</v>
      </c>
      <c r="J9" s="64">
        <f t="shared" si="4"/>
        <v>122345.99999999999</v>
      </c>
    </row>
    <row r="10" spans="1:10" x14ac:dyDescent="0.25">
      <c r="A10" s="36" t="s">
        <v>2</v>
      </c>
      <c r="B10" s="28">
        <f t="shared" ref="B10:B11" si="5">B$19*B21*((B$36-B30*B$36)*B$33+B$34*(B$37-B$37*B30))</f>
        <v>378000</v>
      </c>
      <c r="C10" s="28">
        <f t="shared" ref="B10:J11" si="6">C$19*C21*((C$36-C30*C$36)*C$33+C$34*(C$37-C$37*C30))</f>
        <v>292950</v>
      </c>
      <c r="D10" s="28">
        <f t="shared" si="6"/>
        <v>264600</v>
      </c>
      <c r="E10" s="28">
        <f t="shared" si="6"/>
        <v>236250</v>
      </c>
      <c r="F10" s="28">
        <f t="shared" si="6"/>
        <v>207900</v>
      </c>
      <c r="G10" s="28">
        <f t="shared" si="6"/>
        <v>179550</v>
      </c>
      <c r="H10" s="47">
        <f t="shared" si="6"/>
        <v>94500</v>
      </c>
      <c r="I10" s="62">
        <f t="shared" si="6"/>
        <v>556500</v>
      </c>
      <c r="J10" s="35">
        <f>J$19*J21*((J$36-J30*J$36)*J$33+J$34*(J$37-J$37*J30))</f>
        <v>326256</v>
      </c>
    </row>
    <row r="11" spans="1:10" x14ac:dyDescent="0.25">
      <c r="A11" s="36" t="s">
        <v>3</v>
      </c>
      <c r="B11" s="28">
        <f t="shared" si="5"/>
        <v>105000</v>
      </c>
      <c r="C11" s="28">
        <f t="shared" si="6"/>
        <v>81375</v>
      </c>
      <c r="D11" s="28">
        <f t="shared" si="6"/>
        <v>73500</v>
      </c>
      <c r="E11" s="28">
        <f t="shared" si="6"/>
        <v>65625</v>
      </c>
      <c r="F11" s="28">
        <f t="shared" si="6"/>
        <v>57750</v>
      </c>
      <c r="G11" s="28">
        <f t="shared" si="6"/>
        <v>49875</v>
      </c>
      <c r="H11" s="47">
        <f t="shared" si="6"/>
        <v>26250</v>
      </c>
      <c r="I11" s="62">
        <f t="shared" si="6"/>
        <v>139125</v>
      </c>
      <c r="J11" s="35">
        <f t="shared" si="6"/>
        <v>67970</v>
      </c>
    </row>
    <row r="12" spans="1:10" x14ac:dyDescent="0.25">
      <c r="A12" s="36"/>
      <c r="B12" s="28"/>
      <c r="C12" s="28"/>
      <c r="D12" s="28"/>
      <c r="E12" s="28"/>
      <c r="F12" s="28"/>
      <c r="G12" s="28"/>
      <c r="H12" s="47"/>
      <c r="I12" s="62"/>
      <c r="J12" s="35"/>
    </row>
    <row r="13" spans="1:10" ht="15.6" x14ac:dyDescent="0.3">
      <c r="A13" s="42" t="s">
        <v>27</v>
      </c>
      <c r="B13" s="44">
        <f>SUM(B14:B16)</f>
        <v>3052</v>
      </c>
      <c r="C13" s="44">
        <f t="shared" ref="C13:J13" si="7">SUM(C14:C16)</f>
        <v>3052</v>
      </c>
      <c r="D13" s="44">
        <f t="shared" si="7"/>
        <v>3052</v>
      </c>
      <c r="E13" s="44">
        <f t="shared" si="7"/>
        <v>3052</v>
      </c>
      <c r="F13" s="44">
        <f t="shared" si="7"/>
        <v>3052</v>
      </c>
      <c r="G13" s="44">
        <f t="shared" si="7"/>
        <v>3052</v>
      </c>
      <c r="H13" s="52">
        <f t="shared" si="7"/>
        <v>3052</v>
      </c>
      <c r="I13" s="65">
        <f t="shared" si="7"/>
        <v>2485</v>
      </c>
      <c r="J13" s="66">
        <f t="shared" si="7"/>
        <v>2485</v>
      </c>
    </row>
    <row r="14" spans="1:10" x14ac:dyDescent="0.25">
      <c r="A14" s="36" t="s">
        <v>1</v>
      </c>
      <c r="B14" s="43">
        <f>B24*B20*B$19</f>
        <v>567</v>
      </c>
      <c r="C14" s="43">
        <f t="shared" ref="C14:J16" si="8">C24*C20*C$19</f>
        <v>567</v>
      </c>
      <c r="D14" s="43">
        <f t="shared" si="8"/>
        <v>567</v>
      </c>
      <c r="E14" s="43">
        <f t="shared" si="8"/>
        <v>567</v>
      </c>
      <c r="F14" s="43">
        <f t="shared" si="8"/>
        <v>567</v>
      </c>
      <c r="G14" s="43">
        <f t="shared" si="8"/>
        <v>567</v>
      </c>
      <c r="H14" s="48">
        <f t="shared" si="8"/>
        <v>567</v>
      </c>
      <c r="I14" s="67">
        <f t="shared" si="8"/>
        <v>0</v>
      </c>
      <c r="J14" s="68">
        <f t="shared" si="8"/>
        <v>0</v>
      </c>
    </row>
    <row r="15" spans="1:10" x14ac:dyDescent="0.25">
      <c r="A15" s="36" t="s">
        <v>2</v>
      </c>
      <c r="B15" s="43">
        <f t="shared" ref="B15:B16" si="9">B25*B21*B$19</f>
        <v>1260</v>
      </c>
      <c r="C15" s="43">
        <f t="shared" ref="B15:H16" si="10">C25*C21*C$19</f>
        <v>1260</v>
      </c>
      <c r="D15" s="43">
        <f t="shared" si="10"/>
        <v>1260</v>
      </c>
      <c r="E15" s="43">
        <f t="shared" si="10"/>
        <v>1260</v>
      </c>
      <c r="F15" s="43">
        <f t="shared" si="10"/>
        <v>1260</v>
      </c>
      <c r="G15" s="43">
        <f t="shared" si="10"/>
        <v>1260</v>
      </c>
      <c r="H15" s="48">
        <f t="shared" si="10"/>
        <v>1260</v>
      </c>
      <c r="I15" s="67">
        <f t="shared" si="8"/>
        <v>1260</v>
      </c>
      <c r="J15" s="68">
        <f t="shared" si="8"/>
        <v>1260</v>
      </c>
    </row>
    <row r="16" spans="1:10" x14ac:dyDescent="0.25">
      <c r="A16" s="36" t="s">
        <v>3</v>
      </c>
      <c r="B16" s="43">
        <f t="shared" si="9"/>
        <v>1225</v>
      </c>
      <c r="C16" s="43">
        <f t="shared" si="10"/>
        <v>1225</v>
      </c>
      <c r="D16" s="43">
        <f t="shared" si="10"/>
        <v>1225</v>
      </c>
      <c r="E16" s="43">
        <f t="shared" si="10"/>
        <v>1225</v>
      </c>
      <c r="F16" s="43">
        <f t="shared" si="10"/>
        <v>1225</v>
      </c>
      <c r="G16" s="43">
        <f t="shared" si="10"/>
        <v>1225</v>
      </c>
      <c r="H16" s="48">
        <f t="shared" si="10"/>
        <v>1225</v>
      </c>
      <c r="I16" s="67">
        <f t="shared" si="8"/>
        <v>1225</v>
      </c>
      <c r="J16" s="68">
        <f t="shared" si="8"/>
        <v>1225</v>
      </c>
    </row>
    <row r="17" spans="1:10" x14ac:dyDescent="0.25">
      <c r="A17" s="36"/>
      <c r="B17" s="43"/>
      <c r="C17" s="43"/>
      <c r="D17" s="43"/>
      <c r="E17" s="43"/>
      <c r="F17" s="43"/>
      <c r="G17" s="43"/>
      <c r="H17" s="48"/>
      <c r="I17" s="67"/>
      <c r="J17" s="68"/>
    </row>
    <row r="18" spans="1:10" ht="15.6" x14ac:dyDescent="0.3">
      <c r="A18" s="34" t="s">
        <v>20</v>
      </c>
      <c r="B18" s="26"/>
      <c r="C18" s="26"/>
      <c r="D18" s="26"/>
      <c r="E18" s="26"/>
      <c r="F18" s="26"/>
      <c r="G18" s="26"/>
      <c r="H18" s="51"/>
      <c r="I18" s="33"/>
      <c r="J18" s="37"/>
    </row>
    <row r="19" spans="1:10" x14ac:dyDescent="0.25">
      <c r="A19" s="33" t="s">
        <v>25</v>
      </c>
      <c r="B19" s="26">
        <v>0.7</v>
      </c>
      <c r="C19" s="26">
        <v>0.7</v>
      </c>
      <c r="D19" s="26">
        <v>0.7</v>
      </c>
      <c r="E19" s="26">
        <v>0.7</v>
      </c>
      <c r="F19" s="26">
        <v>0.7</v>
      </c>
      <c r="G19" s="26">
        <v>0.7</v>
      </c>
      <c r="H19" s="51">
        <v>0.7</v>
      </c>
      <c r="I19" s="33">
        <v>0.7</v>
      </c>
      <c r="J19" s="37">
        <v>0.7</v>
      </c>
    </row>
    <row r="20" spans="1:10" x14ac:dyDescent="0.25">
      <c r="A20" s="36" t="s">
        <v>1</v>
      </c>
      <c r="B20" s="26">
        <v>45</v>
      </c>
      <c r="C20" s="26">
        <v>45</v>
      </c>
      <c r="D20" s="26">
        <v>45</v>
      </c>
      <c r="E20" s="26">
        <v>45</v>
      </c>
      <c r="F20" s="26">
        <v>45</v>
      </c>
      <c r="G20" s="26">
        <v>45</v>
      </c>
      <c r="H20" s="51">
        <v>45</v>
      </c>
      <c r="I20" s="69">
        <v>45</v>
      </c>
      <c r="J20" s="70">
        <v>45</v>
      </c>
    </row>
    <row r="21" spans="1:10" x14ac:dyDescent="0.25">
      <c r="A21" s="36" t="s">
        <v>2</v>
      </c>
      <c r="B21" s="26">
        <v>60</v>
      </c>
      <c r="C21" s="26">
        <v>60</v>
      </c>
      <c r="D21" s="26">
        <v>60</v>
      </c>
      <c r="E21" s="26">
        <v>60</v>
      </c>
      <c r="F21" s="26">
        <v>60</v>
      </c>
      <c r="G21" s="26">
        <v>60</v>
      </c>
      <c r="H21" s="51">
        <v>60</v>
      </c>
      <c r="I21" s="33">
        <v>60</v>
      </c>
      <c r="J21" s="37">
        <v>60</v>
      </c>
    </row>
    <row r="22" spans="1:10" x14ac:dyDescent="0.25">
      <c r="A22" s="36" t="s">
        <v>3</v>
      </c>
      <c r="B22" s="26">
        <v>25</v>
      </c>
      <c r="C22" s="26">
        <v>25</v>
      </c>
      <c r="D22" s="26">
        <v>25</v>
      </c>
      <c r="E22" s="26">
        <v>25</v>
      </c>
      <c r="F22" s="26">
        <v>25</v>
      </c>
      <c r="G22" s="26">
        <v>25</v>
      </c>
      <c r="H22" s="51">
        <v>25</v>
      </c>
      <c r="I22" s="33">
        <v>25</v>
      </c>
      <c r="J22" s="37">
        <v>25</v>
      </c>
    </row>
    <row r="23" spans="1:10" ht="15.6" x14ac:dyDescent="0.3">
      <c r="A23" s="34" t="s">
        <v>18</v>
      </c>
      <c r="B23" s="26"/>
      <c r="C23" s="26"/>
      <c r="D23" s="26"/>
      <c r="E23" s="26"/>
      <c r="F23" s="26"/>
      <c r="G23" s="26"/>
      <c r="H23" s="51"/>
      <c r="I23" s="33"/>
      <c r="J23" s="37"/>
    </row>
    <row r="24" spans="1:10" x14ac:dyDescent="0.25">
      <c r="A24" s="36" t="s">
        <v>1</v>
      </c>
      <c r="B24" s="26">
        <v>18</v>
      </c>
      <c r="C24" s="26">
        <v>18</v>
      </c>
      <c r="D24" s="26">
        <v>18</v>
      </c>
      <c r="E24" s="26">
        <v>18</v>
      </c>
      <c r="F24" s="26">
        <v>18</v>
      </c>
      <c r="G24" s="26">
        <v>18</v>
      </c>
      <c r="H24" s="51">
        <v>18</v>
      </c>
      <c r="I24" s="33">
        <v>0</v>
      </c>
      <c r="J24" s="37">
        <v>0</v>
      </c>
    </row>
    <row r="25" spans="1:10" x14ac:dyDescent="0.25">
      <c r="A25" s="36" t="s">
        <v>2</v>
      </c>
      <c r="B25" s="26">
        <v>30</v>
      </c>
      <c r="C25" s="26">
        <v>30</v>
      </c>
      <c r="D25" s="26">
        <v>30</v>
      </c>
      <c r="E25" s="26">
        <v>30</v>
      </c>
      <c r="F25" s="26">
        <v>30</v>
      </c>
      <c r="G25" s="26">
        <v>30</v>
      </c>
      <c r="H25" s="51">
        <v>30</v>
      </c>
      <c r="I25" s="33">
        <v>30</v>
      </c>
      <c r="J25" s="37">
        <v>30</v>
      </c>
    </row>
    <row r="26" spans="1:10" x14ac:dyDescent="0.25">
      <c r="A26" s="36" t="s">
        <v>3</v>
      </c>
      <c r="B26" s="26">
        <v>70</v>
      </c>
      <c r="C26" s="26">
        <v>70</v>
      </c>
      <c r="D26" s="26">
        <v>70</v>
      </c>
      <c r="E26" s="26">
        <v>70</v>
      </c>
      <c r="F26" s="26">
        <v>70</v>
      </c>
      <c r="G26" s="26">
        <v>70</v>
      </c>
      <c r="H26" s="51">
        <v>70</v>
      </c>
      <c r="I26" s="33">
        <v>70</v>
      </c>
      <c r="J26" s="37">
        <v>70</v>
      </c>
    </row>
    <row r="27" spans="1:10" ht="15.6" x14ac:dyDescent="0.3">
      <c r="A27" s="34" t="s">
        <v>15</v>
      </c>
      <c r="B27" s="26"/>
      <c r="C27" s="26"/>
      <c r="D27" s="26"/>
      <c r="E27" s="26"/>
      <c r="F27" s="26"/>
      <c r="G27" s="26"/>
      <c r="H27" s="51"/>
      <c r="I27" s="33"/>
      <c r="J27" s="37"/>
    </row>
    <row r="28" spans="1:10" ht="15.6" x14ac:dyDescent="0.3">
      <c r="A28" s="34" t="s">
        <v>16</v>
      </c>
      <c r="B28" s="26"/>
      <c r="C28" s="26"/>
      <c r="D28" s="26"/>
      <c r="E28" s="26"/>
      <c r="F28" s="26"/>
      <c r="G28" s="26"/>
      <c r="H28" s="51"/>
      <c r="I28" s="33"/>
      <c r="J28" s="37"/>
    </row>
    <row r="29" spans="1:10" x14ac:dyDescent="0.25">
      <c r="A29" s="36" t="s">
        <v>1</v>
      </c>
      <c r="B29" s="26">
        <v>0.4</v>
      </c>
      <c r="C29" s="26">
        <v>0.4</v>
      </c>
      <c r="D29" s="26">
        <v>0.4</v>
      </c>
      <c r="E29" s="26">
        <v>0.4</v>
      </c>
      <c r="F29" s="26">
        <v>0.4</v>
      </c>
      <c r="G29" s="26">
        <v>0.4</v>
      </c>
      <c r="H29" s="51">
        <v>0.4</v>
      </c>
      <c r="I29" s="33">
        <v>0.5</v>
      </c>
      <c r="J29" s="37">
        <v>0.6</v>
      </c>
    </row>
    <row r="30" spans="1:10" x14ac:dyDescent="0.25">
      <c r="A30" s="36" t="s">
        <v>2</v>
      </c>
      <c r="B30" s="26">
        <v>0.4</v>
      </c>
      <c r="C30" s="26">
        <v>0.4</v>
      </c>
      <c r="D30" s="26">
        <v>0.4</v>
      </c>
      <c r="E30" s="26">
        <v>0.4</v>
      </c>
      <c r="F30" s="26">
        <v>0.4</v>
      </c>
      <c r="G30" s="26">
        <v>0.4</v>
      </c>
      <c r="H30" s="51">
        <v>0.4</v>
      </c>
      <c r="I30" s="33">
        <v>0.5</v>
      </c>
      <c r="J30" s="37">
        <v>0.6</v>
      </c>
    </row>
    <row r="31" spans="1:10" x14ac:dyDescent="0.25">
      <c r="A31" s="36" t="s">
        <v>3</v>
      </c>
      <c r="B31" s="26">
        <v>0.6</v>
      </c>
      <c r="C31" s="26">
        <v>0.6</v>
      </c>
      <c r="D31" s="26">
        <v>0.6</v>
      </c>
      <c r="E31" s="26">
        <v>0.6</v>
      </c>
      <c r="F31" s="26">
        <v>0.6</v>
      </c>
      <c r="G31" s="26">
        <v>0.6</v>
      </c>
      <c r="H31" s="51">
        <v>0.6</v>
      </c>
      <c r="I31" s="33">
        <v>0.7</v>
      </c>
      <c r="J31" s="37">
        <v>0.8</v>
      </c>
    </row>
    <row r="32" spans="1:10" ht="15.6" x14ac:dyDescent="0.3">
      <c r="A32" s="34" t="s">
        <v>19</v>
      </c>
      <c r="B32" s="26"/>
      <c r="C32" s="26"/>
      <c r="D32" s="26"/>
      <c r="E32" s="26"/>
      <c r="F32" s="26"/>
      <c r="G32" s="26"/>
      <c r="H32" s="51"/>
      <c r="I32" s="33"/>
      <c r="J32" s="37"/>
    </row>
    <row r="33" spans="1:10" x14ac:dyDescent="0.25">
      <c r="A33" s="36" t="s">
        <v>11</v>
      </c>
      <c r="B33" s="26">
        <v>0</v>
      </c>
      <c r="C33" s="26">
        <v>0.3</v>
      </c>
      <c r="D33" s="26">
        <v>0.4</v>
      </c>
      <c r="E33" s="26">
        <v>0.5</v>
      </c>
      <c r="F33" s="26">
        <v>0.6</v>
      </c>
      <c r="G33" s="26">
        <v>0.7</v>
      </c>
      <c r="H33" s="51">
        <v>1</v>
      </c>
      <c r="I33" s="33">
        <v>0</v>
      </c>
      <c r="J33" s="37">
        <v>0.3</v>
      </c>
    </row>
    <row r="34" spans="1:10" x14ac:dyDescent="0.25">
      <c r="A34" s="36" t="s">
        <v>10</v>
      </c>
      <c r="B34" s="26">
        <f>1-B33</f>
        <v>1</v>
      </c>
      <c r="C34" s="26">
        <v>0.7</v>
      </c>
      <c r="D34" s="26">
        <f>1-D33</f>
        <v>0.6</v>
      </c>
      <c r="E34" s="26">
        <f t="shared" ref="E34:J34" si="11">1-E33</f>
        <v>0.5</v>
      </c>
      <c r="F34" s="26">
        <f t="shared" si="11"/>
        <v>0.4</v>
      </c>
      <c r="G34" s="26">
        <f t="shared" si="11"/>
        <v>0.30000000000000004</v>
      </c>
      <c r="H34" s="51">
        <f t="shared" si="11"/>
        <v>0</v>
      </c>
      <c r="I34" s="33">
        <f t="shared" si="11"/>
        <v>1</v>
      </c>
      <c r="J34" s="37">
        <f t="shared" si="11"/>
        <v>0.7</v>
      </c>
    </row>
    <row r="35" spans="1:10" ht="15.6" x14ac:dyDescent="0.3">
      <c r="A35" s="34" t="s">
        <v>17</v>
      </c>
      <c r="B35" s="26"/>
      <c r="C35" s="26"/>
      <c r="D35" s="26"/>
      <c r="E35" s="26"/>
      <c r="F35" s="26"/>
      <c r="G35" s="26"/>
      <c r="H35" s="51"/>
      <c r="I35" s="33"/>
      <c r="J35" s="37"/>
    </row>
    <row r="36" spans="1:10" x14ac:dyDescent="0.25">
      <c r="A36" s="36" t="s">
        <v>11</v>
      </c>
      <c r="B36" s="38">
        <v>3750</v>
      </c>
      <c r="C36" s="38">
        <v>3750</v>
      </c>
      <c r="D36" s="38">
        <v>3750</v>
      </c>
      <c r="E36" s="38">
        <v>3750</v>
      </c>
      <c r="F36" s="38">
        <v>3750</v>
      </c>
      <c r="G36" s="38">
        <v>3750</v>
      </c>
      <c r="H36" s="53">
        <v>3750</v>
      </c>
      <c r="I36" s="71">
        <v>0</v>
      </c>
      <c r="J36" s="38">
        <v>6400</v>
      </c>
    </row>
    <row r="37" spans="1:10" ht="15.6" thickBot="1" x14ac:dyDescent="0.3">
      <c r="A37" s="39" t="s">
        <v>10</v>
      </c>
      <c r="B37" s="41">
        <v>15000</v>
      </c>
      <c r="C37" s="41">
        <v>15000</v>
      </c>
      <c r="D37" s="41">
        <v>15000</v>
      </c>
      <c r="E37" s="41">
        <v>15000</v>
      </c>
      <c r="F37" s="41">
        <v>15000</v>
      </c>
      <c r="G37" s="41">
        <v>15000</v>
      </c>
      <c r="H37" s="54">
        <v>15000</v>
      </c>
      <c r="I37" s="72">
        <v>26500</v>
      </c>
      <c r="J37" s="41">
        <v>25000</v>
      </c>
    </row>
  </sheetData>
  <mergeCells count="1">
    <mergeCell ref="B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39427-CBA7-4653-AC65-ED72EC09E345}">
  <sheetPr codeName="Лист5"/>
  <dimension ref="A1:J42"/>
  <sheetViews>
    <sheetView topLeftCell="A2" zoomScale="85" zoomScaleNormal="85" workbookViewId="0">
      <selection activeCell="C21" sqref="C21"/>
    </sheetView>
  </sheetViews>
  <sheetFormatPr defaultColWidth="20.21875" defaultRowHeight="15" x14ac:dyDescent="0.25"/>
  <cols>
    <col min="1" max="1" width="56.6640625" style="24" customWidth="1"/>
    <col min="2" max="16384" width="20.21875" style="24"/>
  </cols>
  <sheetData>
    <row r="1" spans="1:10" x14ac:dyDescent="0.25">
      <c r="A1" s="30"/>
      <c r="B1" s="55">
        <v>2022</v>
      </c>
      <c r="C1" s="55">
        <v>2023</v>
      </c>
      <c r="D1" s="55">
        <v>2024</v>
      </c>
      <c r="E1" s="55">
        <v>2025</v>
      </c>
      <c r="F1" s="55"/>
      <c r="G1" s="55"/>
      <c r="H1" s="56"/>
    </row>
    <row r="2" spans="1:10" x14ac:dyDescent="0.25">
      <c r="A2" s="33" t="s">
        <v>24</v>
      </c>
      <c r="B2" s="27"/>
      <c r="C2" s="27"/>
      <c r="D2" s="27"/>
      <c r="E2" s="27"/>
      <c r="F2" s="27"/>
      <c r="G2" s="27"/>
      <c r="H2" s="49"/>
      <c r="I2" s="27"/>
      <c r="J2" s="26"/>
    </row>
    <row r="3" spans="1:10" ht="15.6" x14ac:dyDescent="0.3">
      <c r="A3" s="34" t="s">
        <v>14</v>
      </c>
      <c r="B3" s="45">
        <f>SUM(B4:B6)</f>
        <v>19180800</v>
      </c>
      <c r="C3" s="45">
        <f t="shared" ref="C3:E3" si="0">SUM(C4:C6)</f>
        <v>47200608</v>
      </c>
      <c r="D3" s="45">
        <f t="shared" si="0"/>
        <v>101208240</v>
      </c>
      <c r="E3" s="45">
        <f t="shared" si="0"/>
        <v>166170735</v>
      </c>
      <c r="F3" s="45"/>
      <c r="G3" s="45"/>
      <c r="H3" s="50"/>
      <c r="I3" s="45"/>
      <c r="J3" s="45"/>
    </row>
    <row r="4" spans="1:10" x14ac:dyDescent="0.25">
      <c r="A4" s="36" t="s">
        <v>21</v>
      </c>
      <c r="B4" s="28">
        <f>B$19*B20*B24*B29*(B$36*B$33+B$37*B$34)</f>
        <v>6393600</v>
      </c>
      <c r="C4" s="28">
        <f>C$19*C20*C24*C29*(C$36*C$33+C$37*C$34)</f>
        <v>14265888</v>
      </c>
      <c r="D4" s="28">
        <f>D$19*D20*D24*D29*(D$36*D$33+D$37*D$34)</f>
        <v>34097040</v>
      </c>
      <c r="E4" s="28">
        <f>E$19*E20*E24*E29*(E$36*E$33+E$37*E$34)</f>
        <v>61800884.999999993</v>
      </c>
      <c r="F4" s="28"/>
      <c r="G4" s="28"/>
      <c r="H4" s="47"/>
      <c r="I4" s="28"/>
      <c r="J4" s="28"/>
    </row>
    <row r="5" spans="1:10" x14ac:dyDescent="0.25">
      <c r="A5" s="36" t="s">
        <v>22</v>
      </c>
      <c r="B5" s="28">
        <f>B$19*B21*B25*B30*(B$36*B$33+B$37*B$34)</f>
        <v>5328000</v>
      </c>
      <c r="C5" s="28">
        <f>C$19*C21*C25*C30*(C$36*C$33+C$37*C$34)</f>
        <v>14196000</v>
      </c>
      <c r="D5" s="28">
        <f>D$19*D21*D25*D30*(D$36*D$33+D$37*D$34)</f>
        <v>31590000</v>
      </c>
      <c r="E5" s="28">
        <f>E$19*E21*E25*E30*(E$36*E$33+E$37*E$34)</f>
        <v>53308125</v>
      </c>
      <c r="F5" s="28"/>
      <c r="G5" s="28"/>
      <c r="H5" s="47"/>
      <c r="I5" s="28"/>
      <c r="J5" s="28"/>
    </row>
    <row r="6" spans="1:10" x14ac:dyDescent="0.25">
      <c r="A6" s="36" t="s">
        <v>23</v>
      </c>
      <c r="B6" s="28">
        <f>B$19*B22*B26*B31*(B$36*B$33+B$37*B$34)</f>
        <v>7459200</v>
      </c>
      <c r="C6" s="28">
        <f>C$19*C22*C26*C31*(C$36*C$33+C$37*C$34)</f>
        <v>18738720</v>
      </c>
      <c r="D6" s="28">
        <f>D$19*D22*D26*D31*(D$36*D$33+D$37*D$34)</f>
        <v>35521200</v>
      </c>
      <c r="E6" s="28">
        <f>E$19*E22*E26*E31*(E$36*E$33+E$37*E$34)</f>
        <v>51061725</v>
      </c>
      <c r="F6" s="28"/>
      <c r="G6" s="28"/>
      <c r="H6" s="47"/>
      <c r="I6" s="28"/>
      <c r="J6" s="28"/>
    </row>
    <row r="7" spans="1:10" x14ac:dyDescent="0.25">
      <c r="A7" s="36"/>
      <c r="B7" s="28"/>
      <c r="C7" s="28"/>
      <c r="D7" s="28"/>
      <c r="E7" s="28"/>
      <c r="F7" s="28"/>
      <c r="G7" s="28"/>
      <c r="H7" s="47"/>
      <c r="I7" s="28"/>
      <c r="J7" s="28"/>
    </row>
    <row r="8" spans="1:10" ht="15.6" x14ac:dyDescent="0.3">
      <c r="A8" s="34" t="s">
        <v>26</v>
      </c>
      <c r="B8" s="26"/>
      <c r="C8" s="26"/>
      <c r="D8" s="26"/>
      <c r="E8" s="26"/>
      <c r="F8" s="26"/>
      <c r="G8" s="26"/>
      <c r="H8" s="51"/>
      <c r="I8" s="26"/>
      <c r="J8" s="26"/>
    </row>
    <row r="9" spans="1:10" x14ac:dyDescent="0.25">
      <c r="A9" s="36" t="s">
        <v>1</v>
      </c>
      <c r="B9" s="28">
        <f>B$19*B20*((B$36*B31-B29*B$36)*B$33+B$34*(B$37*B31-B$37*B29))</f>
        <v>177600</v>
      </c>
      <c r="C9" s="28">
        <f>C$19*C20*((C$36*C31-C29*C$36)*C$33+C$34*(C$37*C31-C$37*C29))</f>
        <v>310128</v>
      </c>
      <c r="D9" s="28">
        <f>D$19*D20*((D$36*D31-D29*D$36)*D$33+D$34*(D$37*D31-D$37*D29))</f>
        <v>592992</v>
      </c>
      <c r="E9" s="28">
        <f>E$19*E20*((E$36*E31-E29*E$36)*E$33+E$34*(E$37*E31-E$37*E29))</f>
        <v>859838.39999999991</v>
      </c>
      <c r="F9" s="28">
        <f>SUM(B9:E9)</f>
        <v>1940558.4</v>
      </c>
      <c r="G9" s="26"/>
      <c r="H9" s="51"/>
      <c r="I9" s="26"/>
      <c r="J9" s="26"/>
    </row>
    <row r="10" spans="1:10" x14ac:dyDescent="0.25">
      <c r="A10" s="36" t="s">
        <v>2</v>
      </c>
      <c r="B10" s="28">
        <f>B$19*B21*((B$36-B30*B$36)*B$33+B$34*(B$37-B$37*B30))</f>
        <v>266400</v>
      </c>
      <c r="C10" s="28">
        <f>C$19*C21*((C$36-C30*C$36)*C$33+C$34*(C$37-C$37*C30))</f>
        <v>425880</v>
      </c>
      <c r="D10" s="28">
        <f>D$19*D21*((D$36-D30*D$36)*D$33+D$34*(D$37-D$37*D30))</f>
        <v>758160</v>
      </c>
      <c r="E10" s="28">
        <f>E$19*E21*((E$36-E30*E$36)*E$33+E$34*(E$37-E$37*E30))</f>
        <v>1023516</v>
      </c>
      <c r="F10" s="28">
        <f t="shared" ref="F10:F11" si="1">SUM(B10:E10)</f>
        <v>2473956</v>
      </c>
      <c r="G10" s="28"/>
      <c r="H10" s="47"/>
      <c r="I10" s="28"/>
      <c r="J10" s="28"/>
    </row>
    <row r="11" spans="1:10" x14ac:dyDescent="0.25">
      <c r="A11" s="36" t="s">
        <v>3</v>
      </c>
      <c r="B11" s="28">
        <f>B$19*B22*((B$36-B31*B$36)*B$33+B$34*(B$37-B$37*B31))</f>
        <v>71040</v>
      </c>
      <c r="C11" s="28">
        <f>C$19*C22*((C$36-C31*C$36)*C$33+C$34*(C$37-C$37*C31))</f>
        <v>113568</v>
      </c>
      <c r="D11" s="28">
        <f>D$19*D22*((D$36-D31*D$36)*D$33+D$34*(D$37-D$37*D31))</f>
        <v>172224</v>
      </c>
      <c r="E11" s="28">
        <f>E$19*E22*((E$36-E31*E$36)*E$33+E$34*(E$37-E$37*E31))</f>
        <v>198057.60000000001</v>
      </c>
      <c r="F11" s="28">
        <f t="shared" si="1"/>
        <v>554889.6</v>
      </c>
      <c r="G11" s="28"/>
      <c r="H11" s="47"/>
      <c r="I11" s="28"/>
      <c r="J11" s="28"/>
    </row>
    <row r="12" spans="1:10" x14ac:dyDescent="0.25">
      <c r="A12" s="36"/>
      <c r="B12" s="28"/>
      <c r="C12" s="28"/>
      <c r="D12" s="28"/>
      <c r="E12" s="28"/>
      <c r="F12" s="28"/>
      <c r="G12" s="28"/>
      <c r="H12" s="47"/>
      <c r="I12" s="28"/>
      <c r="J12" s="28"/>
    </row>
    <row r="13" spans="1:10" ht="15.6" x14ac:dyDescent="0.3">
      <c r="A13" s="42" t="s">
        <v>27</v>
      </c>
      <c r="B13" s="44">
        <f>SUM(B14:B16)</f>
        <v>5640</v>
      </c>
      <c r="C13" s="44">
        <f t="shared" ref="C13:E13" si="2">SUM(C14:C16)</f>
        <v>13126.4</v>
      </c>
      <c r="D13" s="44">
        <f t="shared" si="2"/>
        <v>24824.400000000001</v>
      </c>
      <c r="E13" s="44">
        <f t="shared" si="2"/>
        <v>41430.6</v>
      </c>
      <c r="F13" s="44"/>
      <c r="G13" s="44"/>
      <c r="H13" s="52"/>
      <c r="I13" s="44"/>
      <c r="J13" s="44"/>
    </row>
    <row r="14" spans="1:10" x14ac:dyDescent="0.25">
      <c r="A14" s="36" t="s">
        <v>1</v>
      </c>
      <c r="B14" s="43">
        <f>B24*B20*B$19</f>
        <v>2160</v>
      </c>
      <c r="C14" s="43">
        <f>C24*C20*C$19</f>
        <v>4572.3999999999996</v>
      </c>
      <c r="D14" s="43">
        <f>D24*D20*D$19</f>
        <v>9471.4</v>
      </c>
      <c r="E14" s="43">
        <f>E24*E20*E$19</f>
        <v>17166.912499999999</v>
      </c>
      <c r="F14" s="43"/>
      <c r="G14" s="43"/>
      <c r="H14" s="48"/>
      <c r="I14" s="43"/>
      <c r="J14" s="43"/>
    </row>
    <row r="15" spans="1:10" x14ac:dyDescent="0.25">
      <c r="A15" s="36" t="s">
        <v>2</v>
      </c>
      <c r="B15" s="43">
        <f>B25*B21*B$19</f>
        <v>1800</v>
      </c>
      <c r="C15" s="43">
        <f>C25*C21*C$19</f>
        <v>4550</v>
      </c>
      <c r="D15" s="43">
        <f>D25*D21*D$19</f>
        <v>8775</v>
      </c>
      <c r="E15" s="43">
        <f>E25*E21*E$19</f>
        <v>14807.8125</v>
      </c>
      <c r="F15" s="43"/>
      <c r="G15" s="43"/>
      <c r="H15" s="48"/>
      <c r="I15" s="43"/>
      <c r="J15" s="43"/>
    </row>
    <row r="16" spans="1:10" x14ac:dyDescent="0.25">
      <c r="A16" s="36" t="s">
        <v>3</v>
      </c>
      <c r="B16" s="43">
        <f>B26*B22*B$19</f>
        <v>1680</v>
      </c>
      <c r="C16" s="43">
        <f>C26*C22*C$19</f>
        <v>4003.9999999999995</v>
      </c>
      <c r="D16" s="43">
        <f>D26*D22*D$19</f>
        <v>6578</v>
      </c>
      <c r="E16" s="43">
        <f>E26*E22*E$19</f>
        <v>9455.875</v>
      </c>
      <c r="F16" s="43"/>
      <c r="G16" s="43"/>
      <c r="H16" s="48"/>
      <c r="I16" s="43"/>
      <c r="J16" s="43"/>
    </row>
    <row r="17" spans="1:10" x14ac:dyDescent="0.25">
      <c r="A17" s="36"/>
      <c r="B17" s="43"/>
      <c r="C17" s="43"/>
      <c r="D17" s="43"/>
      <c r="E17" s="43"/>
      <c r="F17" s="43"/>
      <c r="G17" s="43"/>
      <c r="H17" s="48"/>
      <c r="I17" s="43"/>
      <c r="J17" s="43"/>
    </row>
    <row r="18" spans="1:10" ht="15.6" x14ac:dyDescent="0.3">
      <c r="A18" s="34" t="s">
        <v>20</v>
      </c>
      <c r="B18" s="26"/>
      <c r="C18" s="26"/>
      <c r="D18" s="26"/>
      <c r="E18" s="26"/>
      <c r="F18" s="26"/>
      <c r="G18" s="26"/>
      <c r="H18" s="51"/>
      <c r="I18" s="26"/>
      <c r="J18" s="26"/>
    </row>
    <row r="19" spans="1:10" x14ac:dyDescent="0.25">
      <c r="A19" s="33" t="s">
        <v>25</v>
      </c>
      <c r="B19" s="26">
        <v>0.6</v>
      </c>
      <c r="C19" s="26">
        <v>0.7</v>
      </c>
      <c r="D19" s="26">
        <v>0.8</v>
      </c>
      <c r="E19" s="26">
        <v>0.8</v>
      </c>
      <c r="F19" s="26"/>
      <c r="G19" s="26"/>
      <c r="H19" s="51"/>
      <c r="I19" s="26"/>
      <c r="J19" s="26"/>
    </row>
    <row r="20" spans="1:10" x14ac:dyDescent="0.25">
      <c r="A20" s="36" t="s">
        <v>1</v>
      </c>
      <c r="B20" s="57">
        <v>200</v>
      </c>
      <c r="C20" s="57">
        <f>B20+B20*B33*0.7</f>
        <v>284</v>
      </c>
      <c r="D20" s="57">
        <f>C20*1.15+C20*C33*0.5</f>
        <v>411.79999999999995</v>
      </c>
      <c r="E20" s="57">
        <f>D20*1.15+D20*D33*0.5</f>
        <v>597.1099999999999</v>
      </c>
      <c r="F20" s="57">
        <f>SUM(B20:E20)</f>
        <v>1492.9099999999999</v>
      </c>
      <c r="G20" s="26"/>
      <c r="H20" s="51">
        <v>200</v>
      </c>
      <c r="I20" s="26">
        <f>200+H20*0.7</f>
        <v>340</v>
      </c>
      <c r="J20" s="26"/>
    </row>
    <row r="21" spans="1:10" x14ac:dyDescent="0.25">
      <c r="A21" s="36" t="s">
        <v>2</v>
      </c>
      <c r="B21" s="57">
        <v>100</v>
      </c>
      <c r="C21" s="57">
        <f>B21+B21*B33*0.5</f>
        <v>130</v>
      </c>
      <c r="D21" s="57">
        <f>C21*1.15+C21*C34*0.5</f>
        <v>175.5</v>
      </c>
      <c r="E21" s="57">
        <f>D21*1.15+D21*D34*0.5</f>
        <v>236.92499999999998</v>
      </c>
      <c r="F21" s="26"/>
      <c r="G21" s="26"/>
      <c r="H21" s="51"/>
      <c r="I21" s="26"/>
      <c r="J21" s="26"/>
    </row>
    <row r="22" spans="1:10" x14ac:dyDescent="0.25">
      <c r="A22" s="36" t="s">
        <v>3</v>
      </c>
      <c r="B22" s="57">
        <v>40</v>
      </c>
      <c r="C22" s="57">
        <f>B22+B22*B33*0.5</f>
        <v>52</v>
      </c>
      <c r="D22" s="57">
        <f>C22*1.15+C22*C35*0.5</f>
        <v>59.8</v>
      </c>
      <c r="E22" s="57">
        <f>D22*1.15+D22*D35*0.5</f>
        <v>68.77</v>
      </c>
      <c r="F22" s="26"/>
      <c r="G22" s="26"/>
      <c r="H22" s="51"/>
      <c r="I22" s="26"/>
      <c r="J22" s="26"/>
    </row>
    <row r="23" spans="1:10" ht="15.6" x14ac:dyDescent="0.3">
      <c r="A23" s="34" t="s">
        <v>18</v>
      </c>
      <c r="B23" s="26"/>
      <c r="C23" s="26"/>
      <c r="D23" s="26"/>
      <c r="E23" s="26"/>
      <c r="F23" s="26"/>
      <c r="G23" s="26"/>
      <c r="H23" s="51"/>
      <c r="I23" s="26"/>
      <c r="J23" s="26"/>
    </row>
    <row r="24" spans="1:10" x14ac:dyDescent="0.25">
      <c r="A24" s="36" t="s">
        <v>1</v>
      </c>
      <c r="B24" s="26">
        <v>18</v>
      </c>
      <c r="C24" s="26">
        <v>23</v>
      </c>
      <c r="D24" s="58">
        <v>28.75</v>
      </c>
      <c r="E24" s="58">
        <v>35.9375</v>
      </c>
      <c r="F24" s="26"/>
      <c r="G24" s="26"/>
      <c r="H24" s="51"/>
      <c r="I24" s="26"/>
      <c r="J24" s="26"/>
    </row>
    <row r="25" spans="1:10" x14ac:dyDescent="0.25">
      <c r="A25" s="36" t="s">
        <v>2</v>
      </c>
      <c r="B25" s="26">
        <v>30</v>
      </c>
      <c r="C25" s="26">
        <v>50</v>
      </c>
      <c r="D25" s="58">
        <v>62.5</v>
      </c>
      <c r="E25" s="58">
        <v>78.125</v>
      </c>
      <c r="F25" s="26"/>
      <c r="G25" s="26"/>
      <c r="H25" s="51"/>
      <c r="I25" s="26"/>
      <c r="J25" s="26"/>
    </row>
    <row r="26" spans="1:10" x14ac:dyDescent="0.25">
      <c r="A26" s="36" t="s">
        <v>3</v>
      </c>
      <c r="B26" s="26">
        <v>70</v>
      </c>
      <c r="C26" s="26">
        <v>110</v>
      </c>
      <c r="D26" s="58">
        <v>137.5</v>
      </c>
      <c r="E26" s="58">
        <v>171.875</v>
      </c>
      <c r="F26" s="26"/>
      <c r="G26" s="26"/>
      <c r="H26" s="51"/>
      <c r="I26" s="26"/>
      <c r="J26" s="26"/>
    </row>
    <row r="27" spans="1:10" ht="15.6" x14ac:dyDescent="0.3">
      <c r="A27" s="34" t="s">
        <v>15</v>
      </c>
      <c r="B27" s="26"/>
      <c r="C27" s="26"/>
      <c r="D27" s="26"/>
      <c r="E27" s="26"/>
      <c r="F27" s="26"/>
      <c r="G27" s="26"/>
      <c r="H27" s="51"/>
      <c r="I27" s="26"/>
      <c r="J27" s="26"/>
    </row>
    <row r="28" spans="1:10" ht="15.6" x14ac:dyDescent="0.3">
      <c r="A28" s="34" t="s">
        <v>16</v>
      </c>
      <c r="B28" s="26"/>
      <c r="C28" s="26"/>
      <c r="D28" s="26"/>
      <c r="E28" s="26"/>
      <c r="F28" s="26"/>
      <c r="G28" s="26"/>
      <c r="H28" s="51"/>
      <c r="I28" s="26"/>
      <c r="J28" s="26"/>
    </row>
    <row r="29" spans="1:10" x14ac:dyDescent="0.25">
      <c r="A29" s="36" t="s">
        <v>1</v>
      </c>
      <c r="B29" s="26">
        <v>0.4</v>
      </c>
      <c r="C29" s="26">
        <v>0.4</v>
      </c>
      <c r="D29" s="26">
        <v>0.4</v>
      </c>
      <c r="E29" s="26">
        <v>0.4</v>
      </c>
      <c r="F29" s="26"/>
      <c r="G29" s="26"/>
      <c r="H29" s="26"/>
      <c r="I29" s="26"/>
      <c r="J29" s="26"/>
    </row>
    <row r="30" spans="1:10" x14ac:dyDescent="0.25">
      <c r="A30" s="36" t="s">
        <v>2</v>
      </c>
      <c r="B30" s="26">
        <v>0.4</v>
      </c>
      <c r="C30" s="26">
        <v>0.4</v>
      </c>
      <c r="D30" s="26">
        <v>0.4</v>
      </c>
      <c r="E30" s="26">
        <v>0.4</v>
      </c>
      <c r="F30" s="26"/>
      <c r="G30" s="26"/>
      <c r="H30" s="26"/>
      <c r="I30" s="26"/>
      <c r="J30" s="26"/>
    </row>
    <row r="31" spans="1:10" x14ac:dyDescent="0.25">
      <c r="A31" s="36" t="s">
        <v>3</v>
      </c>
      <c r="B31" s="26">
        <v>0.6</v>
      </c>
      <c r="C31" s="26">
        <v>0.6</v>
      </c>
      <c r="D31" s="26">
        <v>0.6</v>
      </c>
      <c r="E31" s="26">
        <v>0.6</v>
      </c>
      <c r="F31" s="26"/>
      <c r="G31" s="26"/>
      <c r="H31" s="26"/>
      <c r="I31" s="26"/>
      <c r="J31" s="26"/>
    </row>
    <row r="32" spans="1:10" ht="15.6" x14ac:dyDescent="0.3">
      <c r="A32" s="34" t="s">
        <v>30</v>
      </c>
      <c r="B32" s="26"/>
      <c r="C32" s="26"/>
      <c r="D32" s="26"/>
      <c r="E32" s="26"/>
      <c r="F32" s="26"/>
      <c r="G32" s="26"/>
      <c r="H32" s="51"/>
      <c r="I32" s="26"/>
      <c r="J32" s="26"/>
    </row>
    <row r="33" spans="1:10" x14ac:dyDescent="0.25">
      <c r="A33" s="36" t="s">
        <v>11</v>
      </c>
      <c r="B33" s="26">
        <v>0.6</v>
      </c>
      <c r="C33" s="26">
        <v>0.6</v>
      </c>
      <c r="D33" s="26">
        <v>0.6</v>
      </c>
      <c r="E33" s="26">
        <v>0.6</v>
      </c>
      <c r="F33" s="26"/>
      <c r="G33" s="26"/>
      <c r="H33" s="51"/>
      <c r="I33" s="26"/>
      <c r="J33" s="26"/>
    </row>
    <row r="34" spans="1:10" x14ac:dyDescent="0.25">
      <c r="A34" s="36" t="s">
        <v>10</v>
      </c>
      <c r="B34" s="26">
        <f>1-B33</f>
        <v>0.4</v>
      </c>
      <c r="C34" s="26">
        <f t="shared" ref="C34:E34" si="3">1-C33</f>
        <v>0.4</v>
      </c>
      <c r="D34" s="26">
        <f t="shared" si="3"/>
        <v>0.4</v>
      </c>
      <c r="E34" s="26">
        <f t="shared" si="3"/>
        <v>0.4</v>
      </c>
      <c r="F34" s="26"/>
      <c r="G34" s="26"/>
      <c r="H34" s="51"/>
      <c r="I34" s="26"/>
      <c r="J34" s="26"/>
    </row>
    <row r="35" spans="1:10" ht="15.6" x14ac:dyDescent="0.3">
      <c r="A35" s="34" t="s">
        <v>17</v>
      </c>
      <c r="B35" s="26"/>
      <c r="C35" s="26"/>
      <c r="D35" s="26"/>
      <c r="E35" s="26"/>
      <c r="F35" s="26"/>
      <c r="G35" s="26"/>
      <c r="H35" s="51"/>
      <c r="I35" s="26"/>
      <c r="J35" s="26"/>
    </row>
    <row r="36" spans="1:10" x14ac:dyDescent="0.25">
      <c r="A36" s="36" t="s">
        <v>11</v>
      </c>
      <c r="B36" s="29">
        <v>5000</v>
      </c>
      <c r="C36" s="29">
        <v>5000</v>
      </c>
      <c r="D36" s="29">
        <v>5000</v>
      </c>
      <c r="E36" s="29">
        <v>5000</v>
      </c>
      <c r="F36" s="29"/>
      <c r="G36" s="29"/>
      <c r="H36" s="53"/>
      <c r="I36" s="29"/>
      <c r="J36" s="29"/>
    </row>
    <row r="37" spans="1:10" ht="15.6" thickBot="1" x14ac:dyDescent="0.3">
      <c r="A37" s="39" t="s">
        <v>10</v>
      </c>
      <c r="B37" s="40">
        <v>11000</v>
      </c>
      <c r="C37" s="40">
        <v>12000</v>
      </c>
      <c r="D37" s="40">
        <v>15000</v>
      </c>
      <c r="E37" s="40">
        <v>15000</v>
      </c>
      <c r="F37" s="40"/>
      <c r="G37" s="40"/>
      <c r="H37" s="54"/>
      <c r="I37" s="29"/>
      <c r="J37" s="29"/>
    </row>
    <row r="42" spans="1:10" x14ac:dyDescent="0.25">
      <c r="B42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18BEF-BCF5-4C7B-9AC3-96B002413FE6}">
  <sheetPr codeName="Лист1"/>
  <dimension ref="A1:S96"/>
  <sheetViews>
    <sheetView tabSelected="1" topLeftCell="A49" zoomScale="85" zoomScaleNormal="85" workbookViewId="0">
      <selection activeCell="A62" sqref="A62"/>
    </sheetView>
  </sheetViews>
  <sheetFormatPr defaultRowHeight="14.4" x14ac:dyDescent="0.3"/>
  <cols>
    <col min="1" max="2" width="35.21875" customWidth="1"/>
    <col min="3" max="3" width="12.33203125" customWidth="1"/>
    <col min="4" max="4" width="11.6640625" bestFit="1" customWidth="1"/>
    <col min="5" max="5" width="12" customWidth="1"/>
    <col min="6" max="6" width="11" customWidth="1"/>
    <col min="7" max="7" width="12.21875" customWidth="1"/>
    <col min="8" max="8" width="13.21875" customWidth="1"/>
    <col min="9" max="9" width="10.5546875" bestFit="1" customWidth="1"/>
    <col min="10" max="10" width="12.33203125" customWidth="1"/>
    <col min="11" max="11" width="12.5546875" customWidth="1"/>
    <col min="12" max="12" width="11.109375" customWidth="1"/>
    <col min="13" max="13" width="14.5546875" customWidth="1"/>
    <col min="14" max="14" width="11.21875" customWidth="1"/>
    <col min="15" max="15" width="10.5546875" customWidth="1"/>
    <col min="16" max="16" width="10.33203125" customWidth="1"/>
    <col min="17" max="17" width="11.21875" customWidth="1"/>
  </cols>
  <sheetData>
    <row r="1" spans="1:19" x14ac:dyDescent="0.3">
      <c r="C1" s="77"/>
      <c r="D1" s="78"/>
      <c r="E1" s="78"/>
      <c r="F1" s="78"/>
      <c r="G1" s="79"/>
      <c r="H1" s="77"/>
      <c r="I1" s="78"/>
      <c r="J1" s="78"/>
      <c r="K1" s="78"/>
      <c r="L1" s="79"/>
      <c r="M1" s="77"/>
      <c r="N1" s="78"/>
      <c r="O1" s="78"/>
      <c r="P1" s="78"/>
      <c r="Q1" s="79"/>
    </row>
    <row r="2" spans="1:19" x14ac:dyDescent="0.3">
      <c r="A2" t="s">
        <v>33</v>
      </c>
      <c r="C2" s="80"/>
      <c r="D2" s="21"/>
      <c r="E2" s="21"/>
      <c r="F2" s="21"/>
      <c r="G2" s="81"/>
      <c r="H2" s="80"/>
      <c r="I2" s="21"/>
      <c r="J2" s="21"/>
      <c r="K2" s="21"/>
      <c r="L2" s="81"/>
      <c r="M2" s="80"/>
      <c r="N2" s="21"/>
      <c r="O2" s="21"/>
      <c r="P2" s="21"/>
      <c r="Q2" s="81"/>
    </row>
    <row r="3" spans="1:19" x14ac:dyDescent="0.3">
      <c r="B3" t="s">
        <v>1</v>
      </c>
      <c r="C3" s="80">
        <v>0.4</v>
      </c>
      <c r="D3" s="21">
        <f>1-E3</f>
        <v>0.72499999999999998</v>
      </c>
      <c r="E3" s="21">
        <v>0.27500000000000002</v>
      </c>
      <c r="F3" s="21"/>
      <c r="G3" s="81"/>
      <c r="H3" s="80"/>
      <c r="I3" s="21"/>
      <c r="J3" s="21"/>
      <c r="K3" s="21"/>
      <c r="L3" s="81"/>
      <c r="M3" s="80"/>
      <c r="N3" s="21"/>
      <c r="O3" s="21"/>
      <c r="P3" s="21"/>
      <c r="Q3" s="81"/>
    </row>
    <row r="4" spans="1:19" x14ac:dyDescent="0.3">
      <c r="B4" t="s">
        <v>2</v>
      </c>
      <c r="C4" s="80">
        <v>0.4</v>
      </c>
      <c r="D4" s="21">
        <f t="shared" ref="D4:D5" si="0">1-E4</f>
        <v>0.72499999999999998</v>
      </c>
      <c r="E4" s="21">
        <v>0.27500000000000002</v>
      </c>
      <c r="F4" s="21"/>
      <c r="G4" s="81"/>
      <c r="H4" s="80"/>
      <c r="I4" s="21"/>
      <c r="J4" s="21"/>
      <c r="K4" s="21"/>
      <c r="L4" s="81"/>
      <c r="M4" s="80"/>
      <c r="N4" s="21"/>
      <c r="O4" s="21"/>
      <c r="P4" s="21"/>
      <c r="Q4" s="81"/>
    </row>
    <row r="5" spans="1:19" x14ac:dyDescent="0.3">
      <c r="B5" t="s">
        <v>3</v>
      </c>
      <c r="C5" s="80">
        <v>0.6</v>
      </c>
      <c r="D5" s="21">
        <f t="shared" si="0"/>
        <v>0.88</v>
      </c>
      <c r="E5" s="21">
        <v>0.12</v>
      </c>
      <c r="F5" s="21"/>
      <c r="G5" s="81"/>
      <c r="H5" s="80"/>
      <c r="I5" s="21"/>
      <c r="J5" s="21"/>
      <c r="K5" s="21"/>
      <c r="L5" s="81"/>
      <c r="M5" s="80"/>
      <c r="N5" s="21"/>
      <c r="O5" s="21"/>
      <c r="P5" s="21"/>
      <c r="Q5" s="81"/>
    </row>
    <row r="6" spans="1:19" x14ac:dyDescent="0.3">
      <c r="A6" t="s">
        <v>34</v>
      </c>
      <c r="C6" s="80"/>
      <c r="D6" s="21"/>
      <c r="E6" s="21"/>
      <c r="F6" s="21"/>
      <c r="G6" s="81"/>
      <c r="H6" s="80"/>
      <c r="I6" s="21"/>
      <c r="J6" s="21"/>
      <c r="K6" s="21"/>
      <c r="L6" s="81"/>
      <c r="M6" s="80"/>
      <c r="N6" s="21"/>
      <c r="O6" s="21"/>
      <c r="P6" s="21"/>
      <c r="Q6" s="81"/>
    </row>
    <row r="7" spans="1:19" x14ac:dyDescent="0.3">
      <c r="B7" t="s">
        <v>35</v>
      </c>
      <c r="C7" s="80"/>
      <c r="D7" s="21"/>
      <c r="E7" s="21"/>
      <c r="F7" s="21"/>
      <c r="G7" s="81"/>
      <c r="H7" s="80"/>
      <c r="I7" s="21"/>
      <c r="J7" s="21"/>
      <c r="K7" s="21"/>
      <c r="L7" s="81"/>
      <c r="M7" s="80"/>
      <c r="N7" s="21"/>
      <c r="O7" s="21"/>
      <c r="P7" s="21"/>
      <c r="Q7" s="81"/>
    </row>
    <row r="8" spans="1:19" x14ac:dyDescent="0.3">
      <c r="A8" t="s">
        <v>36</v>
      </c>
      <c r="C8" s="80"/>
      <c r="D8" s="21"/>
      <c r="E8" s="21"/>
      <c r="F8" s="21"/>
      <c r="G8" s="81"/>
      <c r="H8" s="80"/>
      <c r="I8" s="21"/>
      <c r="J8" s="21"/>
      <c r="K8" s="21"/>
      <c r="L8" s="81"/>
      <c r="M8" s="80"/>
      <c r="N8" s="21"/>
      <c r="O8" s="21"/>
      <c r="P8" s="21"/>
      <c r="Q8" s="81"/>
    </row>
    <row r="9" spans="1:19" x14ac:dyDescent="0.3">
      <c r="B9" t="s">
        <v>37</v>
      </c>
      <c r="C9" s="80"/>
      <c r="D9" s="21"/>
      <c r="E9" s="21"/>
      <c r="F9" s="21"/>
      <c r="G9" s="81"/>
      <c r="H9" s="80"/>
      <c r="I9" s="21"/>
      <c r="J9" s="21"/>
      <c r="K9" s="21"/>
      <c r="L9" s="81"/>
      <c r="M9" s="80"/>
      <c r="N9" s="21"/>
      <c r="O9" s="21"/>
      <c r="P9" s="21"/>
      <c r="Q9" s="81"/>
    </row>
    <row r="10" spans="1:19" x14ac:dyDescent="0.3">
      <c r="B10" t="s">
        <v>39</v>
      </c>
      <c r="C10" s="80"/>
      <c r="D10" s="21"/>
      <c r="E10" s="21"/>
      <c r="F10" s="21"/>
      <c r="G10" s="81"/>
      <c r="H10" s="80"/>
      <c r="I10" s="21"/>
      <c r="J10" s="21"/>
      <c r="K10" s="21"/>
      <c r="L10" s="81"/>
      <c r="M10" s="80"/>
      <c r="N10" s="21"/>
      <c r="O10" s="21"/>
      <c r="P10" s="21"/>
      <c r="Q10" s="81"/>
    </row>
    <row r="11" spans="1:19" x14ac:dyDescent="0.3">
      <c r="B11" t="s">
        <v>40</v>
      </c>
      <c r="C11" s="80"/>
      <c r="D11" s="21"/>
      <c r="E11" s="21"/>
      <c r="F11" s="21"/>
      <c r="G11" s="81"/>
      <c r="H11" s="80"/>
      <c r="I11" s="21"/>
      <c r="J11" s="21"/>
      <c r="K11" s="21"/>
      <c r="L11" s="81"/>
      <c r="M11" s="80"/>
      <c r="N11" s="21"/>
      <c r="O11" s="21"/>
      <c r="P11" s="21"/>
      <c r="Q11" s="81"/>
    </row>
    <row r="12" spans="1:19" ht="15" thickBot="1" x14ac:dyDescent="0.35">
      <c r="C12" s="80"/>
      <c r="D12" s="21"/>
      <c r="E12" s="21"/>
      <c r="F12" s="21"/>
      <c r="G12" s="81"/>
      <c r="H12" s="80"/>
      <c r="I12" s="21"/>
      <c r="J12" s="21"/>
      <c r="K12" s="21"/>
      <c r="L12" s="81"/>
      <c r="M12" s="80"/>
      <c r="N12" s="21"/>
      <c r="O12" s="21"/>
      <c r="P12" s="21"/>
      <c r="Q12" s="81"/>
    </row>
    <row r="13" spans="1:19" x14ac:dyDescent="0.3">
      <c r="A13" s="97"/>
      <c r="B13" s="98"/>
      <c r="C13" s="99" t="s">
        <v>1</v>
      </c>
      <c r="D13" s="100"/>
      <c r="E13" s="100"/>
      <c r="F13" s="100"/>
      <c r="G13" s="101"/>
      <c r="H13" s="99" t="s">
        <v>2</v>
      </c>
      <c r="I13" s="100"/>
      <c r="J13" s="100"/>
      <c r="K13" s="100"/>
      <c r="L13" s="101"/>
      <c r="M13" s="99" t="s">
        <v>3</v>
      </c>
      <c r="N13" s="100"/>
      <c r="O13" s="100"/>
      <c r="P13" s="100"/>
      <c r="Q13" s="101"/>
    </row>
    <row r="14" spans="1:19" x14ac:dyDescent="0.3">
      <c r="A14" s="97" t="s">
        <v>63</v>
      </c>
      <c r="B14" s="102"/>
      <c r="C14" s="103" t="s">
        <v>4</v>
      </c>
      <c r="D14" s="104" t="s">
        <v>5</v>
      </c>
      <c r="E14" s="104" t="s">
        <v>6</v>
      </c>
      <c r="F14" s="104" t="s">
        <v>7</v>
      </c>
      <c r="G14" s="105" t="s">
        <v>8</v>
      </c>
      <c r="H14" s="103" t="s">
        <v>4</v>
      </c>
      <c r="I14" s="104" t="s">
        <v>5</v>
      </c>
      <c r="J14" s="104" t="s">
        <v>6</v>
      </c>
      <c r="K14" s="104" t="s">
        <v>7</v>
      </c>
      <c r="L14" s="105" t="s">
        <v>8</v>
      </c>
      <c r="M14" s="103" t="s">
        <v>4</v>
      </c>
      <c r="N14" s="104" t="s">
        <v>5</v>
      </c>
      <c r="O14" s="104" t="s">
        <v>6</v>
      </c>
      <c r="P14" s="104" t="s">
        <v>7</v>
      </c>
      <c r="Q14" s="105" t="s">
        <v>8</v>
      </c>
    </row>
    <row r="15" spans="1:19" x14ac:dyDescent="0.3">
      <c r="A15" s="97"/>
      <c r="B15" s="102" t="s">
        <v>38</v>
      </c>
      <c r="C15" s="103">
        <v>700</v>
      </c>
      <c r="D15" s="104">
        <v>150</v>
      </c>
      <c r="E15" s="104">
        <v>180</v>
      </c>
      <c r="F15" s="104">
        <v>170</v>
      </c>
      <c r="G15" s="105">
        <v>200</v>
      </c>
      <c r="H15" s="103">
        <v>350</v>
      </c>
      <c r="I15" s="104">
        <v>50</v>
      </c>
      <c r="J15" s="104">
        <v>100</v>
      </c>
      <c r="K15" s="104">
        <v>90</v>
      </c>
      <c r="L15" s="105">
        <v>110</v>
      </c>
      <c r="M15" s="103">
        <v>100</v>
      </c>
      <c r="N15" s="104">
        <v>15</v>
      </c>
      <c r="O15" s="104">
        <v>30</v>
      </c>
      <c r="P15" s="104">
        <v>25</v>
      </c>
      <c r="Q15" s="105">
        <v>30</v>
      </c>
    </row>
    <row r="16" spans="1:19" ht="15" thickBot="1" x14ac:dyDescent="0.35">
      <c r="A16" s="97"/>
      <c r="B16" s="106" t="s">
        <v>40</v>
      </c>
      <c r="C16" s="107">
        <v>45</v>
      </c>
      <c r="D16" s="108">
        <v>0</v>
      </c>
      <c r="E16" s="108">
        <v>15</v>
      </c>
      <c r="F16" s="108">
        <v>10</v>
      </c>
      <c r="G16" s="109">
        <v>20</v>
      </c>
      <c r="H16" s="107">
        <v>60</v>
      </c>
      <c r="I16" s="108">
        <v>0</v>
      </c>
      <c r="J16" s="108">
        <v>20</v>
      </c>
      <c r="K16" s="108">
        <v>15</v>
      </c>
      <c r="L16" s="109">
        <v>25</v>
      </c>
      <c r="M16" s="107">
        <v>50</v>
      </c>
      <c r="N16" s="108">
        <v>0</v>
      </c>
      <c r="O16" s="108">
        <v>10</v>
      </c>
      <c r="P16" s="108">
        <v>5</v>
      </c>
      <c r="Q16" s="109">
        <v>10</v>
      </c>
      <c r="S16" t="s">
        <v>64</v>
      </c>
    </row>
    <row r="17" spans="1:19" x14ac:dyDescent="0.3">
      <c r="A17" s="97"/>
      <c r="B17" s="98"/>
      <c r="C17" s="99" t="s">
        <v>1</v>
      </c>
      <c r="D17" s="100"/>
      <c r="E17" s="100"/>
      <c r="F17" s="100"/>
      <c r="G17" s="101"/>
      <c r="H17" s="99" t="s">
        <v>2</v>
      </c>
      <c r="I17" s="100"/>
      <c r="J17" s="100"/>
      <c r="K17" s="100"/>
      <c r="L17" s="101"/>
      <c r="M17" s="99" t="s">
        <v>3</v>
      </c>
      <c r="N17" s="100"/>
      <c r="O17" s="100"/>
      <c r="P17" s="100"/>
      <c r="Q17" s="101"/>
    </row>
    <row r="18" spans="1:19" x14ac:dyDescent="0.3">
      <c r="A18" s="97" t="s">
        <v>72</v>
      </c>
      <c r="B18" s="102"/>
      <c r="C18" s="103" t="s">
        <v>4</v>
      </c>
      <c r="D18" s="104" t="s">
        <v>5</v>
      </c>
      <c r="E18" s="104" t="s">
        <v>6</v>
      </c>
      <c r="F18" s="104" t="s">
        <v>7</v>
      </c>
      <c r="G18" s="105" t="s">
        <v>8</v>
      </c>
      <c r="H18" s="103" t="s">
        <v>4</v>
      </c>
      <c r="I18" s="104" t="s">
        <v>5</v>
      </c>
      <c r="J18" s="104" t="s">
        <v>6</v>
      </c>
      <c r="K18" s="104" t="s">
        <v>7</v>
      </c>
      <c r="L18" s="105" t="s">
        <v>8</v>
      </c>
      <c r="M18" s="103" t="s">
        <v>4</v>
      </c>
      <c r="N18" s="104" t="s">
        <v>5</v>
      </c>
      <c r="O18" s="104" t="s">
        <v>6</v>
      </c>
      <c r="P18" s="104" t="s">
        <v>7</v>
      </c>
      <c r="Q18" s="105" t="s">
        <v>8</v>
      </c>
    </row>
    <row r="19" spans="1:19" x14ac:dyDescent="0.3">
      <c r="A19" s="97"/>
      <c r="B19" s="102" t="s">
        <v>38</v>
      </c>
      <c r="C19" s="103">
        <v>700</v>
      </c>
      <c r="D19" s="104">
        <v>150</v>
      </c>
      <c r="E19" s="104">
        <v>180</v>
      </c>
      <c r="F19" s="104">
        <v>170</v>
      </c>
      <c r="G19" s="105">
        <v>200</v>
      </c>
      <c r="H19" s="103">
        <v>350</v>
      </c>
      <c r="I19" s="104">
        <v>50</v>
      </c>
      <c r="J19" s="104">
        <v>100</v>
      </c>
      <c r="K19" s="104">
        <v>90</v>
      </c>
      <c r="L19" s="105">
        <v>110</v>
      </c>
      <c r="M19" s="103">
        <v>100</v>
      </c>
      <c r="N19" s="104">
        <v>15</v>
      </c>
      <c r="O19" s="104">
        <v>30</v>
      </c>
      <c r="P19" s="104">
        <v>25</v>
      </c>
      <c r="Q19" s="105">
        <v>30</v>
      </c>
    </row>
    <row r="20" spans="1:19" ht="15" thickBot="1" x14ac:dyDescent="0.35">
      <c r="A20" s="97"/>
      <c r="B20" s="106" t="s">
        <v>40</v>
      </c>
      <c r="C20" s="107">
        <v>45</v>
      </c>
      <c r="D20" s="108">
        <v>0</v>
      </c>
      <c r="E20" s="108">
        <v>15</v>
      </c>
      <c r="F20" s="108">
        <v>10</v>
      </c>
      <c r="G20" s="109">
        <v>20</v>
      </c>
      <c r="H20" s="107">
        <v>60</v>
      </c>
      <c r="I20" s="108">
        <v>0</v>
      </c>
      <c r="J20" s="108">
        <v>20</v>
      </c>
      <c r="K20" s="108">
        <v>15</v>
      </c>
      <c r="L20" s="109">
        <v>25</v>
      </c>
      <c r="M20" s="107">
        <v>50</v>
      </c>
      <c r="N20" s="108">
        <v>0</v>
      </c>
      <c r="O20" s="108">
        <v>10</v>
      </c>
      <c r="P20" s="108">
        <v>5</v>
      </c>
      <c r="Q20" s="109">
        <v>10</v>
      </c>
      <c r="S20" t="s">
        <v>64</v>
      </c>
    </row>
    <row r="21" spans="1:19" x14ac:dyDescent="0.3">
      <c r="A21" s="97"/>
      <c r="B21" s="98"/>
      <c r="C21" s="99" t="s">
        <v>1</v>
      </c>
      <c r="D21" s="100"/>
      <c r="E21" s="100"/>
      <c r="F21" s="100"/>
      <c r="G21" s="101"/>
      <c r="H21" s="99" t="s">
        <v>2</v>
      </c>
      <c r="I21" s="100"/>
      <c r="J21" s="100"/>
      <c r="K21" s="100"/>
      <c r="L21" s="101"/>
      <c r="M21" s="99" t="s">
        <v>3</v>
      </c>
      <c r="N21" s="100"/>
      <c r="O21" s="100"/>
      <c r="P21" s="100"/>
      <c r="Q21" s="101"/>
    </row>
    <row r="22" spans="1:19" x14ac:dyDescent="0.3">
      <c r="A22" s="97" t="s">
        <v>73</v>
      </c>
      <c r="B22" s="102"/>
      <c r="C22" s="103" t="s">
        <v>4</v>
      </c>
      <c r="D22" s="104" t="s">
        <v>5</v>
      </c>
      <c r="E22" s="104" t="s">
        <v>6</v>
      </c>
      <c r="F22" s="104" t="s">
        <v>7</v>
      </c>
      <c r="G22" s="105" t="s">
        <v>8</v>
      </c>
      <c r="H22" s="103" t="s">
        <v>4</v>
      </c>
      <c r="I22" s="104" t="s">
        <v>5</v>
      </c>
      <c r="J22" s="104" t="s">
        <v>6</v>
      </c>
      <c r="K22" s="104" t="s">
        <v>7</v>
      </c>
      <c r="L22" s="105" t="s">
        <v>8</v>
      </c>
      <c r="M22" s="103" t="s">
        <v>4</v>
      </c>
      <c r="N22" s="104" t="s">
        <v>5</v>
      </c>
      <c r="O22" s="104" t="s">
        <v>6</v>
      </c>
      <c r="P22" s="104" t="s">
        <v>7</v>
      </c>
      <c r="Q22" s="105" t="s">
        <v>8</v>
      </c>
    </row>
    <row r="23" spans="1:19" x14ac:dyDescent="0.3">
      <c r="A23" s="97"/>
      <c r="B23" s="102" t="s">
        <v>38</v>
      </c>
      <c r="C23" s="103">
        <v>700</v>
      </c>
      <c r="D23" s="104">
        <v>150</v>
      </c>
      <c r="E23" s="104">
        <v>180</v>
      </c>
      <c r="F23" s="104">
        <v>170</v>
      </c>
      <c r="G23" s="105">
        <v>200</v>
      </c>
      <c r="H23" s="103">
        <v>350</v>
      </c>
      <c r="I23" s="104">
        <v>50</v>
      </c>
      <c r="J23" s="104">
        <v>100</v>
      </c>
      <c r="K23" s="104">
        <v>90</v>
      </c>
      <c r="L23" s="105">
        <v>110</v>
      </c>
      <c r="M23" s="103">
        <v>100</v>
      </c>
      <c r="N23" s="104">
        <v>15</v>
      </c>
      <c r="O23" s="104">
        <v>30</v>
      </c>
      <c r="P23" s="104">
        <v>25</v>
      </c>
      <c r="Q23" s="105">
        <v>30</v>
      </c>
    </row>
    <row r="24" spans="1:19" ht="15" thickBot="1" x14ac:dyDescent="0.35">
      <c r="A24" s="97"/>
      <c r="B24" s="106" t="s">
        <v>40</v>
      </c>
      <c r="C24" s="107">
        <v>45</v>
      </c>
      <c r="D24" s="108">
        <v>0</v>
      </c>
      <c r="E24" s="108">
        <v>15</v>
      </c>
      <c r="F24" s="108">
        <v>10</v>
      </c>
      <c r="G24" s="109">
        <v>20</v>
      </c>
      <c r="H24" s="107">
        <v>60</v>
      </c>
      <c r="I24" s="108">
        <v>0</v>
      </c>
      <c r="J24" s="108">
        <v>20</v>
      </c>
      <c r="K24" s="108">
        <v>15</v>
      </c>
      <c r="L24" s="109">
        <v>25</v>
      </c>
      <c r="M24" s="107">
        <v>50</v>
      </c>
      <c r="N24" s="108">
        <v>0</v>
      </c>
      <c r="O24" s="108">
        <v>10</v>
      </c>
      <c r="P24" s="108">
        <v>5</v>
      </c>
      <c r="Q24" s="109">
        <v>10</v>
      </c>
      <c r="S24" t="s">
        <v>64</v>
      </c>
    </row>
    <row r="25" spans="1:19" x14ac:dyDescent="0.3">
      <c r="A25" s="97"/>
      <c r="B25" s="98"/>
      <c r="C25" s="99" t="s">
        <v>1</v>
      </c>
      <c r="D25" s="100"/>
      <c r="E25" s="100"/>
      <c r="F25" s="100"/>
      <c r="G25" s="101"/>
      <c r="H25" s="99" t="s">
        <v>2</v>
      </c>
      <c r="I25" s="100"/>
      <c r="J25" s="100"/>
      <c r="K25" s="100"/>
      <c r="L25" s="101"/>
      <c r="M25" s="99" t="s">
        <v>3</v>
      </c>
      <c r="N25" s="100"/>
      <c r="O25" s="100"/>
      <c r="P25" s="100"/>
      <c r="Q25" s="101"/>
    </row>
    <row r="26" spans="1:19" x14ac:dyDescent="0.3">
      <c r="A26" s="97" t="s">
        <v>74</v>
      </c>
      <c r="B26" s="102"/>
      <c r="C26" s="103" t="s">
        <v>4</v>
      </c>
      <c r="D26" s="104" t="s">
        <v>5</v>
      </c>
      <c r="E26" s="104" t="s">
        <v>6</v>
      </c>
      <c r="F26" s="104" t="s">
        <v>7</v>
      </c>
      <c r="G26" s="105" t="s">
        <v>8</v>
      </c>
      <c r="H26" s="103" t="s">
        <v>4</v>
      </c>
      <c r="I26" s="104" t="s">
        <v>5</v>
      </c>
      <c r="J26" s="104" t="s">
        <v>6</v>
      </c>
      <c r="K26" s="104" t="s">
        <v>7</v>
      </c>
      <c r="L26" s="105" t="s">
        <v>8</v>
      </c>
      <c r="M26" s="103" t="s">
        <v>4</v>
      </c>
      <c r="N26" s="104" t="s">
        <v>5</v>
      </c>
      <c r="O26" s="104" t="s">
        <v>6</v>
      </c>
      <c r="P26" s="104" t="s">
        <v>7</v>
      </c>
      <c r="Q26" s="105" t="s">
        <v>8</v>
      </c>
    </row>
    <row r="27" spans="1:19" x14ac:dyDescent="0.3">
      <c r="A27" s="97"/>
      <c r="B27" s="102" t="s">
        <v>38</v>
      </c>
      <c r="C27" s="103">
        <v>700</v>
      </c>
      <c r="D27" s="104">
        <v>150</v>
      </c>
      <c r="E27" s="104">
        <v>180</v>
      </c>
      <c r="F27" s="104">
        <v>170</v>
      </c>
      <c r="G27" s="105">
        <v>200</v>
      </c>
      <c r="H27" s="103">
        <v>350</v>
      </c>
      <c r="I27" s="104">
        <v>50</v>
      </c>
      <c r="J27" s="104">
        <v>100</v>
      </c>
      <c r="K27" s="104">
        <v>90</v>
      </c>
      <c r="L27" s="105">
        <v>110</v>
      </c>
      <c r="M27" s="103">
        <v>100</v>
      </c>
      <c r="N27" s="104">
        <v>15</v>
      </c>
      <c r="O27" s="104">
        <v>30</v>
      </c>
      <c r="P27" s="104">
        <v>25</v>
      </c>
      <c r="Q27" s="105">
        <v>30</v>
      </c>
    </row>
    <row r="28" spans="1:19" ht="15" thickBot="1" x14ac:dyDescent="0.35">
      <c r="A28" s="97"/>
      <c r="B28" s="106" t="s">
        <v>40</v>
      </c>
      <c r="C28" s="107">
        <v>45</v>
      </c>
      <c r="D28" s="108">
        <v>0</v>
      </c>
      <c r="E28" s="108">
        <v>15</v>
      </c>
      <c r="F28" s="108">
        <v>10</v>
      </c>
      <c r="G28" s="109">
        <v>20</v>
      </c>
      <c r="H28" s="107">
        <v>60</v>
      </c>
      <c r="I28" s="108">
        <v>0</v>
      </c>
      <c r="J28" s="108">
        <v>20</v>
      </c>
      <c r="K28" s="108">
        <v>15</v>
      </c>
      <c r="L28" s="109">
        <v>25</v>
      </c>
      <c r="M28" s="107">
        <v>50</v>
      </c>
      <c r="N28" s="108">
        <v>0</v>
      </c>
      <c r="O28" s="108">
        <v>10</v>
      </c>
      <c r="P28" s="108">
        <v>5</v>
      </c>
      <c r="Q28" s="109">
        <v>10</v>
      </c>
      <c r="S28" t="s">
        <v>64</v>
      </c>
    </row>
    <row r="29" spans="1:19" x14ac:dyDescent="0.3">
      <c r="A29" s="110"/>
      <c r="B29" s="110"/>
      <c r="C29" s="111"/>
      <c r="D29" s="112"/>
      <c r="E29" s="112"/>
      <c r="F29" s="112"/>
      <c r="G29" s="113"/>
      <c r="H29" s="111"/>
      <c r="I29" s="112"/>
      <c r="J29" s="112"/>
      <c r="K29" s="112"/>
      <c r="L29" s="113"/>
      <c r="M29" s="111"/>
      <c r="N29" s="112"/>
      <c r="O29" s="112"/>
      <c r="P29" s="112"/>
      <c r="Q29" s="113"/>
    </row>
    <row r="30" spans="1:19" ht="15" thickBot="1" x14ac:dyDescent="0.35">
      <c r="A30" s="110"/>
      <c r="B30" s="110" t="s">
        <v>67</v>
      </c>
      <c r="C30" s="114">
        <v>75</v>
      </c>
      <c r="D30" s="112"/>
      <c r="E30" s="112"/>
      <c r="F30" s="112"/>
      <c r="G30" s="113"/>
      <c r="H30" s="111"/>
      <c r="I30" s="112"/>
      <c r="J30" s="112"/>
      <c r="K30" s="112"/>
      <c r="L30" s="113"/>
      <c r="M30" s="111"/>
      <c r="N30" s="112"/>
      <c r="O30" s="112"/>
      <c r="P30" s="112"/>
      <c r="Q30" s="113"/>
    </row>
    <row r="31" spans="1:19" x14ac:dyDescent="0.3">
      <c r="A31" s="110" t="s">
        <v>43</v>
      </c>
      <c r="B31" s="110"/>
      <c r="C31" s="115" t="s">
        <v>1</v>
      </c>
      <c r="D31" s="116"/>
      <c r="E31" s="116"/>
      <c r="F31" s="116"/>
      <c r="G31" s="117"/>
      <c r="H31" s="115" t="s">
        <v>2</v>
      </c>
      <c r="I31" s="116"/>
      <c r="J31" s="116"/>
      <c r="K31" s="116"/>
      <c r="L31" s="117"/>
      <c r="M31" s="115" t="s">
        <v>3</v>
      </c>
      <c r="N31" s="116"/>
      <c r="O31" s="116"/>
      <c r="P31" s="116"/>
      <c r="Q31" s="117"/>
    </row>
    <row r="32" spans="1:19" x14ac:dyDescent="0.3">
      <c r="A32" s="110"/>
      <c r="B32" s="110" t="s">
        <v>38</v>
      </c>
      <c r="C32" s="118" t="s">
        <v>44</v>
      </c>
      <c r="D32" s="119" t="s">
        <v>17</v>
      </c>
      <c r="E32" s="119" t="s">
        <v>45</v>
      </c>
      <c r="F32" s="119" t="s">
        <v>65</v>
      </c>
      <c r="G32" s="120" t="s">
        <v>66</v>
      </c>
      <c r="H32" s="118" t="s">
        <v>44</v>
      </c>
      <c r="I32" s="119" t="s">
        <v>17</v>
      </c>
      <c r="J32" s="119" t="s">
        <v>45</v>
      </c>
      <c r="K32" s="119"/>
      <c r="L32" s="120"/>
      <c r="M32" s="118" t="s">
        <v>44</v>
      </c>
      <c r="N32" s="119" t="s">
        <v>17</v>
      </c>
      <c r="O32" s="119" t="s">
        <v>45</v>
      </c>
      <c r="P32" s="119"/>
      <c r="Q32" s="120"/>
    </row>
    <row r="33" spans="1:17" x14ac:dyDescent="0.3">
      <c r="A33" s="110"/>
      <c r="B33" s="121">
        <v>310</v>
      </c>
      <c r="C33" s="118">
        <f>D33*D3</f>
        <v>16856.25</v>
      </c>
      <c r="D33" s="121">
        <f>B33*75</f>
        <v>23250</v>
      </c>
      <c r="E33" s="119"/>
      <c r="F33" s="119"/>
      <c r="G33" s="120"/>
      <c r="H33" s="118"/>
      <c r="I33" s="119"/>
      <c r="J33" s="119"/>
      <c r="K33" s="119"/>
      <c r="L33" s="120"/>
      <c r="M33" s="118"/>
      <c r="N33" s="119"/>
      <c r="O33" s="119"/>
      <c r="P33" s="119"/>
      <c r="Q33" s="120"/>
    </row>
    <row r="34" spans="1:17" x14ac:dyDescent="0.3">
      <c r="A34" s="110"/>
      <c r="B34" s="121"/>
      <c r="C34" s="118"/>
      <c r="D34" s="119"/>
      <c r="E34" s="119"/>
      <c r="F34" s="119"/>
      <c r="G34" s="120"/>
      <c r="H34" s="118"/>
      <c r="I34" s="119"/>
      <c r="J34" s="119"/>
      <c r="K34" s="119"/>
      <c r="L34" s="120"/>
      <c r="M34" s="118"/>
      <c r="N34" s="119"/>
      <c r="O34" s="119"/>
      <c r="P34" s="119"/>
      <c r="Q34" s="120"/>
    </row>
    <row r="35" spans="1:17" x14ac:dyDescent="0.3">
      <c r="A35" s="110"/>
      <c r="B35" s="121"/>
      <c r="C35" s="118"/>
      <c r="D35" s="119"/>
      <c r="E35" s="119"/>
      <c r="F35" s="119"/>
      <c r="G35" s="120"/>
      <c r="H35" s="118"/>
      <c r="I35" s="119"/>
      <c r="J35" s="119"/>
      <c r="K35" s="119"/>
      <c r="L35" s="120"/>
      <c r="M35" s="118"/>
      <c r="N35" s="119"/>
      <c r="O35" s="119"/>
      <c r="P35" s="119"/>
      <c r="Q35" s="120"/>
    </row>
    <row r="36" spans="1:17" x14ac:dyDescent="0.3">
      <c r="A36" s="110"/>
      <c r="B36" s="121"/>
      <c r="C36" s="118"/>
      <c r="D36" s="119"/>
      <c r="E36" s="119"/>
      <c r="F36" s="119"/>
      <c r="G36" s="120"/>
      <c r="H36" s="118"/>
      <c r="I36" s="119"/>
      <c r="J36" s="119"/>
      <c r="K36" s="119"/>
      <c r="L36" s="120"/>
      <c r="M36" s="118"/>
      <c r="N36" s="119"/>
      <c r="O36" s="119"/>
      <c r="P36" s="119"/>
      <c r="Q36" s="120"/>
    </row>
    <row r="37" spans="1:17" x14ac:dyDescent="0.3">
      <c r="A37" s="110"/>
      <c r="B37" s="121"/>
      <c r="C37" s="118"/>
      <c r="D37" s="119"/>
      <c r="E37" s="119"/>
      <c r="F37" s="119"/>
      <c r="G37" s="120"/>
      <c r="H37" s="118"/>
      <c r="I37" s="119"/>
      <c r="J37" s="119"/>
      <c r="K37" s="119"/>
      <c r="L37" s="120"/>
      <c r="M37" s="118"/>
      <c r="N37" s="119"/>
      <c r="O37" s="119"/>
      <c r="P37" s="119"/>
      <c r="Q37" s="120"/>
    </row>
    <row r="38" spans="1:17" x14ac:dyDescent="0.3">
      <c r="A38" s="110"/>
      <c r="B38" s="110" t="s">
        <v>40</v>
      </c>
      <c r="C38" s="118"/>
      <c r="D38" s="119"/>
      <c r="E38" s="119"/>
      <c r="F38" s="119"/>
      <c r="G38" s="120"/>
      <c r="H38" s="118"/>
      <c r="I38" s="119"/>
      <c r="J38" s="119"/>
      <c r="K38" s="119"/>
      <c r="L38" s="120"/>
      <c r="M38" s="118"/>
      <c r="N38" s="119"/>
      <c r="O38" s="119"/>
      <c r="P38" s="119"/>
      <c r="Q38" s="120"/>
    </row>
    <row r="39" spans="1:17" x14ac:dyDescent="0.3">
      <c r="A39" s="110"/>
      <c r="B39" s="121" t="s">
        <v>41</v>
      </c>
      <c r="C39" s="122">
        <f>D39*C3</f>
        <v>2000</v>
      </c>
      <c r="D39" s="123">
        <v>5000</v>
      </c>
      <c r="E39" s="124">
        <f>D39-C39</f>
        <v>3000</v>
      </c>
      <c r="F39" s="124">
        <f>M39</f>
        <v>3000</v>
      </c>
      <c r="G39" s="125">
        <f>F39-C39</f>
        <v>1000</v>
      </c>
      <c r="H39" s="122">
        <f>I39*C3</f>
        <v>2000</v>
      </c>
      <c r="I39" s="124">
        <f>D39</f>
        <v>5000</v>
      </c>
      <c r="J39" s="124">
        <f>I39-H39</f>
        <v>3000</v>
      </c>
      <c r="K39" s="119"/>
      <c r="L39" s="120"/>
      <c r="M39" s="122">
        <f>N39*C5</f>
        <v>3000</v>
      </c>
      <c r="N39" s="124">
        <f>D39</f>
        <v>5000</v>
      </c>
      <c r="O39" s="124">
        <f>N39-M39</f>
        <v>2000</v>
      </c>
      <c r="P39" s="119"/>
      <c r="Q39" s="120"/>
    </row>
    <row r="40" spans="1:17" x14ac:dyDescent="0.3">
      <c r="A40" s="110"/>
      <c r="B40" s="121" t="s">
        <v>10</v>
      </c>
      <c r="C40" s="122">
        <f>D40*C3</f>
        <v>4400</v>
      </c>
      <c r="D40" s="123">
        <v>11000</v>
      </c>
      <c r="E40" s="124">
        <f>D40-C40</f>
        <v>6600</v>
      </c>
      <c r="F40" s="124">
        <f>M40</f>
        <v>6600</v>
      </c>
      <c r="G40" s="125">
        <f>F40-C40</f>
        <v>2200</v>
      </c>
      <c r="H40" s="122">
        <f>I40*C4</f>
        <v>4400</v>
      </c>
      <c r="I40" s="124">
        <f>D40</f>
        <v>11000</v>
      </c>
      <c r="J40" s="124">
        <f>I40-H40</f>
        <v>6600</v>
      </c>
      <c r="K40" s="119"/>
      <c r="L40" s="120"/>
      <c r="M40" s="122">
        <f>N40*C5</f>
        <v>6600</v>
      </c>
      <c r="N40" s="124">
        <f>D40</f>
        <v>11000</v>
      </c>
      <c r="O40" s="124">
        <f>N40-M40</f>
        <v>4400</v>
      </c>
      <c r="P40" s="119"/>
      <c r="Q40" s="120"/>
    </row>
    <row r="41" spans="1:17" ht="15" thickBot="1" x14ac:dyDescent="0.35">
      <c r="A41" s="110"/>
      <c r="B41" s="110"/>
      <c r="C41" s="126"/>
      <c r="D41" s="127" t="s">
        <v>68</v>
      </c>
      <c r="E41" s="127"/>
      <c r="F41" s="127"/>
      <c r="G41" s="128"/>
      <c r="H41" s="126"/>
      <c r="I41" s="127"/>
      <c r="J41" s="127"/>
      <c r="K41" s="127"/>
      <c r="L41" s="128"/>
      <c r="M41" s="126"/>
      <c r="N41" s="127"/>
      <c r="O41" s="127"/>
      <c r="P41" s="127"/>
      <c r="Q41" s="128"/>
    </row>
    <row r="42" spans="1:17" x14ac:dyDescent="0.3">
      <c r="A42" t="s">
        <v>47</v>
      </c>
      <c r="C42" s="80"/>
      <c r="D42" s="21"/>
      <c r="E42" s="21"/>
      <c r="F42" s="21"/>
      <c r="G42" s="81"/>
      <c r="H42" s="80"/>
      <c r="I42" s="21"/>
      <c r="J42" s="21"/>
      <c r="K42" s="21"/>
      <c r="L42" s="81"/>
      <c r="M42" s="80"/>
      <c r="N42" s="21"/>
      <c r="O42" s="21"/>
      <c r="P42" s="21"/>
      <c r="Q42" s="81"/>
    </row>
    <row r="43" spans="1:17" x14ac:dyDescent="0.3">
      <c r="B43" t="s">
        <v>48</v>
      </c>
      <c r="C43" s="80"/>
      <c r="D43" s="21"/>
      <c r="E43" s="21"/>
      <c r="F43" s="21"/>
      <c r="G43" s="81"/>
      <c r="H43" s="80"/>
      <c r="I43" s="21"/>
      <c r="J43" s="21"/>
      <c r="K43" s="21"/>
      <c r="L43" s="81"/>
      <c r="M43" s="80"/>
      <c r="N43" s="21"/>
      <c r="O43" s="21"/>
      <c r="P43" s="21"/>
      <c r="Q43" s="81"/>
    </row>
    <row r="44" spans="1:17" x14ac:dyDescent="0.3">
      <c r="B44" t="s">
        <v>49</v>
      </c>
      <c r="C44" s="80"/>
      <c r="D44" s="21"/>
      <c r="E44" s="21"/>
      <c r="F44" s="21"/>
      <c r="G44" s="81"/>
      <c r="H44" s="80"/>
      <c r="I44" s="21"/>
      <c r="J44" s="21"/>
      <c r="K44" s="21"/>
      <c r="L44" s="81"/>
      <c r="M44" s="80"/>
      <c r="N44" s="21"/>
      <c r="O44" s="21"/>
      <c r="P44" s="21"/>
      <c r="Q44" s="81"/>
    </row>
    <row r="45" spans="1:17" x14ac:dyDescent="0.3">
      <c r="B45" t="s">
        <v>50</v>
      </c>
      <c r="C45" s="80"/>
      <c r="D45" s="21"/>
      <c r="E45" s="21"/>
      <c r="F45" s="21"/>
      <c r="G45" s="81"/>
      <c r="H45" s="80"/>
      <c r="I45" s="21"/>
      <c r="J45" s="21"/>
      <c r="K45" s="21"/>
      <c r="L45" s="81"/>
      <c r="M45" s="80"/>
      <c r="N45" s="21"/>
      <c r="O45" s="21"/>
      <c r="P45" s="21"/>
      <c r="Q45" s="81"/>
    </row>
    <row r="46" spans="1:17" x14ac:dyDescent="0.3">
      <c r="C46" s="80"/>
      <c r="D46" s="21"/>
      <c r="E46" s="21"/>
      <c r="F46" s="21"/>
      <c r="G46" s="81"/>
      <c r="H46" s="80"/>
      <c r="I46" s="21"/>
      <c r="J46" s="21"/>
      <c r="K46" s="21"/>
      <c r="L46" s="81"/>
      <c r="M46" s="80"/>
      <c r="N46" s="21"/>
      <c r="O46" s="21"/>
      <c r="P46" s="21"/>
      <c r="Q46" s="81"/>
    </row>
    <row r="47" spans="1:17" x14ac:dyDescent="0.3">
      <c r="A47" t="s">
        <v>69</v>
      </c>
      <c r="B47" t="s">
        <v>70</v>
      </c>
      <c r="C47" s="80"/>
      <c r="D47" s="21"/>
      <c r="E47" s="21"/>
      <c r="F47" s="21"/>
      <c r="G47" s="81"/>
      <c r="H47" s="80"/>
      <c r="I47" s="21"/>
      <c r="J47" s="21"/>
      <c r="K47" s="21"/>
      <c r="L47" s="81"/>
      <c r="M47" s="80"/>
      <c r="N47" s="21"/>
      <c r="O47" s="21"/>
      <c r="P47" s="21"/>
      <c r="Q47" s="81"/>
    </row>
    <row r="48" spans="1:17" x14ac:dyDescent="0.3">
      <c r="A48" t="s">
        <v>71</v>
      </c>
      <c r="B48">
        <v>0.4</v>
      </c>
      <c r="C48" s="80"/>
      <c r="D48" s="21"/>
      <c r="E48" s="21"/>
      <c r="F48" s="21"/>
      <c r="G48" s="81"/>
      <c r="H48" s="80"/>
      <c r="I48" s="21"/>
      <c r="J48" s="21"/>
      <c r="K48" s="21"/>
      <c r="L48" s="81"/>
      <c r="M48" s="80"/>
      <c r="N48" s="21"/>
      <c r="O48" s="21"/>
      <c r="P48" s="21"/>
      <c r="Q48" s="81"/>
    </row>
    <row r="49" spans="1:17" x14ac:dyDescent="0.3">
      <c r="A49" t="s">
        <v>10</v>
      </c>
      <c r="B49">
        <f>1-B48</f>
        <v>0.6</v>
      </c>
      <c r="C49" s="80"/>
      <c r="D49" s="21"/>
      <c r="E49" s="21"/>
      <c r="F49" s="21"/>
      <c r="G49" s="81"/>
      <c r="H49" s="80"/>
      <c r="I49" s="21"/>
      <c r="J49" s="21"/>
      <c r="K49" s="21"/>
      <c r="L49" s="81"/>
      <c r="M49" s="80"/>
      <c r="N49" s="21"/>
      <c r="O49" s="21"/>
      <c r="P49" s="21"/>
      <c r="Q49" s="81"/>
    </row>
    <row r="50" spans="1:17" x14ac:dyDescent="0.3">
      <c r="C50" s="80"/>
      <c r="D50" s="21"/>
      <c r="E50" s="21"/>
      <c r="F50" s="21"/>
      <c r="G50" s="81"/>
      <c r="H50" s="80"/>
      <c r="I50" s="21"/>
      <c r="J50" s="21"/>
      <c r="K50" s="21"/>
      <c r="L50" s="81"/>
      <c r="M50" s="80"/>
      <c r="N50" s="21"/>
      <c r="O50" s="21"/>
      <c r="P50" s="21"/>
      <c r="Q50" s="81"/>
    </row>
    <row r="51" spans="1:17" x14ac:dyDescent="0.3">
      <c r="C51" s="80"/>
      <c r="D51" s="21"/>
      <c r="E51" s="21"/>
      <c r="F51" s="21"/>
      <c r="G51" s="81"/>
      <c r="H51" s="80"/>
      <c r="I51" s="21"/>
      <c r="J51" s="21"/>
      <c r="K51" s="21"/>
      <c r="L51" s="81"/>
      <c r="M51" s="80"/>
      <c r="N51" s="21"/>
      <c r="O51" s="21"/>
      <c r="P51" s="21"/>
      <c r="Q51" s="81"/>
    </row>
    <row r="52" spans="1:17" x14ac:dyDescent="0.3">
      <c r="A52" t="s">
        <v>42</v>
      </c>
      <c r="C52" s="80" t="s">
        <v>46</v>
      </c>
      <c r="D52" s="21"/>
      <c r="E52" s="21"/>
      <c r="F52" s="21"/>
      <c r="G52" s="81"/>
      <c r="H52" s="80"/>
      <c r="I52" s="21"/>
      <c r="J52" s="21"/>
      <c r="K52" s="21"/>
      <c r="L52" s="81"/>
      <c r="M52" s="80"/>
      <c r="N52" s="21"/>
      <c r="O52" s="21"/>
      <c r="P52" s="21"/>
      <c r="Q52" s="81"/>
    </row>
    <row r="53" spans="1:17" x14ac:dyDescent="0.3">
      <c r="B53" t="s">
        <v>38</v>
      </c>
      <c r="D53" s="21"/>
      <c r="E53" s="21"/>
      <c r="F53" s="21"/>
      <c r="G53" s="81"/>
      <c r="H53" s="80"/>
      <c r="I53" s="21"/>
      <c r="J53" s="21"/>
      <c r="K53" s="21"/>
      <c r="L53" s="81"/>
      <c r="M53" s="80"/>
      <c r="N53" s="21"/>
      <c r="O53" s="21"/>
      <c r="P53" s="21"/>
      <c r="Q53" s="81"/>
    </row>
    <row r="54" spans="1:17" ht="15" thickBot="1" x14ac:dyDescent="0.35">
      <c r="B54" t="s">
        <v>40</v>
      </c>
      <c r="C54" s="80"/>
      <c r="D54" s="21"/>
      <c r="E54" s="21"/>
      <c r="F54" s="21"/>
      <c r="G54" s="81"/>
      <c r="H54" s="80"/>
      <c r="I54" s="21"/>
      <c r="J54" s="21"/>
      <c r="K54" s="21"/>
      <c r="L54" s="81"/>
      <c r="M54" s="80"/>
      <c r="N54" s="21"/>
      <c r="O54" s="21"/>
      <c r="P54" s="21"/>
      <c r="Q54" s="81"/>
    </row>
    <row r="55" spans="1:17" x14ac:dyDescent="0.3">
      <c r="A55">
        <v>0</v>
      </c>
      <c r="B55" t="s">
        <v>41</v>
      </c>
      <c r="C55" s="91">
        <f>$G39*$A55*C$16</f>
        <v>0</v>
      </c>
      <c r="D55" s="92">
        <f t="shared" ref="D55:G55" si="1">$G39*$A55*D$16</f>
        <v>0</v>
      </c>
      <c r="E55" s="92">
        <f t="shared" si="1"/>
        <v>0</v>
      </c>
      <c r="F55" s="92">
        <f t="shared" si="1"/>
        <v>0</v>
      </c>
      <c r="G55" s="93">
        <f t="shared" si="1"/>
        <v>0</v>
      </c>
      <c r="H55" s="91">
        <f>$J39*$A55*H$16</f>
        <v>0</v>
      </c>
      <c r="I55" s="92">
        <f t="shared" ref="I55:L55" si="2">$J39*$A55*I$16</f>
        <v>0</v>
      </c>
      <c r="J55" s="92">
        <f t="shared" si="2"/>
        <v>0</v>
      </c>
      <c r="K55" s="92">
        <f t="shared" si="2"/>
        <v>0</v>
      </c>
      <c r="L55" s="93">
        <f t="shared" si="2"/>
        <v>0</v>
      </c>
      <c r="M55" s="91">
        <f>$O39*$A55*M$16</f>
        <v>0</v>
      </c>
      <c r="N55" s="92">
        <f t="shared" ref="N55:Q55" si="3">$O39*$A55*N$16</f>
        <v>0</v>
      </c>
      <c r="O55" s="92">
        <f t="shared" si="3"/>
        <v>0</v>
      </c>
      <c r="P55" s="92">
        <f t="shared" si="3"/>
        <v>0</v>
      </c>
      <c r="Q55" s="93">
        <f t="shared" si="3"/>
        <v>0</v>
      </c>
    </row>
    <row r="56" spans="1:17" ht="15" thickBot="1" x14ac:dyDescent="0.35">
      <c r="A56">
        <f>1-A55</f>
        <v>1</v>
      </c>
      <c r="B56" t="s">
        <v>10</v>
      </c>
      <c r="C56" s="94">
        <f>$G40*$A56*C$16</f>
        <v>99000</v>
      </c>
      <c r="D56" s="95">
        <f t="shared" ref="D56:G56" si="4">$G40*$A56*D$16</f>
        <v>0</v>
      </c>
      <c r="E56" s="95">
        <f t="shared" si="4"/>
        <v>33000</v>
      </c>
      <c r="F56" s="95">
        <f t="shared" si="4"/>
        <v>22000</v>
      </c>
      <c r="G56" s="96">
        <f t="shared" si="4"/>
        <v>44000</v>
      </c>
      <c r="H56" s="94">
        <f>$J40*$A56*H$16</f>
        <v>396000</v>
      </c>
      <c r="I56" s="95">
        <f t="shared" ref="I56:L56" si="5">$J40*$A56*I$16</f>
        <v>0</v>
      </c>
      <c r="J56" s="95">
        <f t="shared" si="5"/>
        <v>132000</v>
      </c>
      <c r="K56" s="95">
        <f t="shared" si="5"/>
        <v>99000</v>
      </c>
      <c r="L56" s="96">
        <f t="shared" si="5"/>
        <v>165000</v>
      </c>
      <c r="M56" s="94">
        <f>$O40*$A56*M$16</f>
        <v>220000</v>
      </c>
      <c r="N56" s="95">
        <f t="shared" ref="N56:Q56" si="6">$O40*$A56*N$16</f>
        <v>0</v>
      </c>
      <c r="O56" s="95">
        <f t="shared" si="6"/>
        <v>44000</v>
      </c>
      <c r="P56" s="95">
        <f t="shared" si="6"/>
        <v>22000</v>
      </c>
      <c r="Q56" s="96">
        <f t="shared" si="6"/>
        <v>44000</v>
      </c>
    </row>
    <row r="57" spans="1:17" ht="16.8" customHeight="1" x14ac:dyDescent="0.3">
      <c r="C57" s="129"/>
      <c r="D57" s="130"/>
      <c r="E57" s="130"/>
      <c r="F57" s="130"/>
      <c r="G57" s="130"/>
      <c r="H57" s="129"/>
      <c r="I57" s="130"/>
      <c r="J57" s="130"/>
      <c r="K57" s="130"/>
      <c r="L57" s="130"/>
      <c r="M57" s="129"/>
      <c r="N57" s="130"/>
      <c r="O57" s="130"/>
      <c r="P57" s="130"/>
      <c r="Q57" s="131"/>
    </row>
    <row r="58" spans="1:17" ht="16.8" customHeight="1" x14ac:dyDescent="0.3">
      <c r="C58" s="88" t="s">
        <v>4</v>
      </c>
      <c r="D58" s="132">
        <v>2022</v>
      </c>
      <c r="E58" s="132">
        <v>2023</v>
      </c>
      <c r="F58" s="132">
        <v>2024</v>
      </c>
      <c r="G58" s="133">
        <v>2025</v>
      </c>
      <c r="H58" s="89" t="s">
        <v>4</v>
      </c>
      <c r="I58" s="135">
        <v>2022</v>
      </c>
      <c r="J58" s="135">
        <v>2023</v>
      </c>
      <c r="K58" s="135">
        <v>2024</v>
      </c>
      <c r="L58" s="136">
        <v>2025</v>
      </c>
      <c r="M58" s="89" t="str">
        <f t="shared" ref="M58:Q65" si="7">H58</f>
        <v>Итого</v>
      </c>
      <c r="N58" s="135">
        <f t="shared" si="7"/>
        <v>2022</v>
      </c>
      <c r="O58" s="135">
        <f t="shared" si="7"/>
        <v>2023</v>
      </c>
      <c r="P58" s="135">
        <f t="shared" si="7"/>
        <v>2024</v>
      </c>
      <c r="Q58" s="137">
        <f t="shared" si="7"/>
        <v>2025</v>
      </c>
    </row>
    <row r="59" spans="1:17" x14ac:dyDescent="0.3">
      <c r="B59" t="s">
        <v>38</v>
      </c>
      <c r="C59" s="88"/>
      <c r="D59" s="88"/>
      <c r="E59" s="88"/>
      <c r="F59" s="88"/>
      <c r="G59" s="134"/>
      <c r="H59" s="89"/>
      <c r="I59" s="88"/>
      <c r="J59" s="88"/>
      <c r="K59" s="88"/>
      <c r="L59" s="134"/>
      <c r="M59" s="89"/>
      <c r="N59" s="88"/>
      <c r="O59" s="88"/>
      <c r="P59" s="88"/>
      <c r="Q59" s="90"/>
    </row>
    <row r="60" spans="1:17" x14ac:dyDescent="0.3">
      <c r="B60" t="s">
        <v>55</v>
      </c>
      <c r="C60" s="88"/>
      <c r="D60" s="88"/>
      <c r="E60" s="88"/>
      <c r="F60" s="88"/>
      <c r="G60" s="134"/>
      <c r="H60" s="89"/>
      <c r="I60" s="88"/>
      <c r="J60" s="88"/>
      <c r="K60" s="88"/>
      <c r="L60" s="134"/>
      <c r="M60" s="89"/>
      <c r="N60" s="88"/>
      <c r="O60" s="88"/>
      <c r="P60" s="88"/>
      <c r="Q60" s="90"/>
    </row>
    <row r="61" spans="1:17" x14ac:dyDescent="0.3">
      <c r="B61" t="s">
        <v>40</v>
      </c>
      <c r="C61" s="88"/>
      <c r="D61" s="88"/>
      <c r="E61" s="88"/>
      <c r="F61" s="88"/>
      <c r="G61" s="134"/>
      <c r="H61" s="89"/>
      <c r="I61" s="88"/>
      <c r="J61" s="88"/>
      <c r="K61" s="88"/>
      <c r="L61" s="134"/>
      <c r="M61" s="89"/>
      <c r="N61" s="88"/>
      <c r="O61" s="88"/>
      <c r="P61" s="88"/>
      <c r="Q61" s="90"/>
    </row>
    <row r="62" spans="1:17" x14ac:dyDescent="0.3">
      <c r="A62">
        <v>0</v>
      </c>
      <c r="B62" t="s">
        <v>41</v>
      </c>
      <c r="C62" s="88">
        <f>SUM(D62:G62)</f>
        <v>0</v>
      </c>
      <c r="D62" s="88">
        <f>A62*C16*G39</f>
        <v>0</v>
      </c>
      <c r="E62" s="88">
        <f>A62*C20*G39</f>
        <v>0</v>
      </c>
      <c r="F62" s="88">
        <f>A62*C24*G39</f>
        <v>0</v>
      </c>
      <c r="G62" s="134">
        <f>A62*C28*G39</f>
        <v>0</v>
      </c>
      <c r="H62" s="89">
        <f>SUM(I62:L62)</f>
        <v>0</v>
      </c>
      <c r="I62" s="88">
        <f>A62*H16*J39</f>
        <v>0</v>
      </c>
      <c r="J62" s="88">
        <f>A62*H20*J39</f>
        <v>0</v>
      </c>
      <c r="K62" s="88">
        <f>A62*H24*J39</f>
        <v>0</v>
      </c>
      <c r="L62" s="134">
        <f>A62*H28*J39</f>
        <v>0</v>
      </c>
      <c r="M62" s="89">
        <f>SUM(N62:Q62)</f>
        <v>0</v>
      </c>
      <c r="N62" s="88">
        <f>A62*M16*O39</f>
        <v>0</v>
      </c>
      <c r="O62" s="88">
        <f>A62*M20*O39</f>
        <v>0</v>
      </c>
      <c r="P62" s="88">
        <f>A62*M24*O39</f>
        <v>0</v>
      </c>
      <c r="Q62" s="90">
        <f>A62*M28*O39</f>
        <v>0</v>
      </c>
    </row>
    <row r="63" spans="1:17" x14ac:dyDescent="0.3">
      <c r="A63">
        <v>0.7</v>
      </c>
      <c r="B63" t="s">
        <v>62</v>
      </c>
      <c r="C63" s="88">
        <f t="shared" ref="C63:C64" si="8">SUM(D63:G63)</f>
        <v>0</v>
      </c>
      <c r="D63" s="88"/>
      <c r="E63" s="88">
        <f>A62*C16*G39*A63</f>
        <v>0</v>
      </c>
      <c r="F63" s="88">
        <f>A62*C16*G39*A63+A62*C20*G39*A63</f>
        <v>0</v>
      </c>
      <c r="G63" s="134">
        <f>A62*C16*G39*A63+A62*C20*G39*A63+A62*C24*G39*A63</f>
        <v>0</v>
      </c>
      <c r="H63" s="89">
        <f t="shared" ref="H63:H64" si="9">SUM(I63:L63)</f>
        <v>0</v>
      </c>
      <c r="I63" s="88"/>
      <c r="J63" s="88">
        <f>A62*H16*J39*A63</f>
        <v>0</v>
      </c>
      <c r="K63" s="88">
        <f>A62*H16*J39*A63+A62*H20*J39*A63</f>
        <v>0</v>
      </c>
      <c r="L63" s="134">
        <f>A62*H16*J39*A63+A62*H20*J39*A63+A62*H24*J39*A63</f>
        <v>0</v>
      </c>
      <c r="M63" s="89">
        <f t="shared" ref="M63:M64" si="10">SUM(N63:Q63)</f>
        <v>0</v>
      </c>
      <c r="N63" s="88"/>
      <c r="O63" s="88">
        <f>A62*M16*O39*A63</f>
        <v>0</v>
      </c>
      <c r="P63" s="88">
        <f>A62*M16*O39*A63+A62*M20*O39*A63</f>
        <v>0</v>
      </c>
      <c r="Q63" s="90">
        <f>A62*M16*O39*A63+A62*M20*O39*A63+A62*M24*O39*A63</f>
        <v>0</v>
      </c>
    </row>
    <row r="64" spans="1:17" x14ac:dyDescent="0.3">
      <c r="A64">
        <f>1-A62</f>
        <v>1</v>
      </c>
      <c r="B64" t="s">
        <v>10</v>
      </c>
      <c r="C64" s="88">
        <f t="shared" si="8"/>
        <v>396000</v>
      </c>
      <c r="D64" s="88">
        <f>A64*G40*C16</f>
        <v>99000</v>
      </c>
      <c r="E64" s="88">
        <f>A64*G40*C20</f>
        <v>99000</v>
      </c>
      <c r="F64" s="88">
        <f>A64*G40*C24</f>
        <v>99000</v>
      </c>
      <c r="G64" s="134">
        <f>A64*G40*C28</f>
        <v>99000</v>
      </c>
      <c r="H64" s="89">
        <f t="shared" si="9"/>
        <v>1368000</v>
      </c>
      <c r="I64" s="88">
        <f>A64*J39*H16</f>
        <v>180000</v>
      </c>
      <c r="J64" s="88">
        <f>A64*J40*H20</f>
        <v>396000</v>
      </c>
      <c r="K64" s="88">
        <f>A64*J40*H24</f>
        <v>396000</v>
      </c>
      <c r="L64" s="134">
        <f>A64*J40*H28</f>
        <v>396000</v>
      </c>
      <c r="M64" s="89">
        <f t="shared" si="10"/>
        <v>760000</v>
      </c>
      <c r="N64" s="88">
        <f>A64*O39*M16</f>
        <v>100000</v>
      </c>
      <c r="O64" s="88">
        <f>A64*O40*M20</f>
        <v>220000</v>
      </c>
      <c r="P64" s="88">
        <f>A64*O40*M24</f>
        <v>220000</v>
      </c>
      <c r="Q64" s="90">
        <f>A64*O40*M28</f>
        <v>220000</v>
      </c>
    </row>
    <row r="65" spans="1:17" x14ac:dyDescent="0.3">
      <c r="B65" t="s">
        <v>4</v>
      </c>
      <c r="C65" s="88">
        <f>SUM(C59:C64)</f>
        <v>396000</v>
      </c>
      <c r="D65" s="88">
        <f t="shared" ref="D65:G65" si="11">SUM(D59:D64)</f>
        <v>99000</v>
      </c>
      <c r="E65" s="88">
        <f t="shared" si="11"/>
        <v>99000</v>
      </c>
      <c r="F65" s="88">
        <f t="shared" si="11"/>
        <v>99000</v>
      </c>
      <c r="G65" s="134">
        <f t="shared" si="11"/>
        <v>99000</v>
      </c>
      <c r="H65" s="89">
        <f>SUM(H59:H64)</f>
        <v>1368000</v>
      </c>
      <c r="I65" s="88">
        <f>SUM(I59:I64)</f>
        <v>180000</v>
      </c>
      <c r="J65" s="88">
        <f t="shared" ref="J65" si="12">SUM(J59:J64)</f>
        <v>396000</v>
      </c>
      <c r="K65" s="88">
        <f t="shared" ref="K65" si="13">SUM(K59:K64)</f>
        <v>396000</v>
      </c>
      <c r="L65" s="134">
        <f t="shared" ref="L65" si="14">SUM(L59:L64)</f>
        <v>396000</v>
      </c>
      <c r="M65" s="89">
        <f>SUM(M59:M64)</f>
        <v>760000</v>
      </c>
      <c r="N65" s="88">
        <f>SUM(N59:N64)</f>
        <v>100000</v>
      </c>
      <c r="O65" s="88">
        <f t="shared" ref="O65" si="15">SUM(O59:O64)</f>
        <v>220000</v>
      </c>
      <c r="P65" s="88">
        <f t="shared" ref="P65" si="16">SUM(P59:P64)</f>
        <v>220000</v>
      </c>
      <c r="Q65" s="90">
        <f t="shared" ref="Q65" si="17">SUM(Q59:Q64)</f>
        <v>220000</v>
      </c>
    </row>
    <row r="66" spans="1:17" x14ac:dyDescent="0.3">
      <c r="C66" s="80"/>
      <c r="D66" s="21"/>
      <c r="E66" s="21"/>
      <c r="F66" s="21"/>
      <c r="G66" s="21"/>
      <c r="H66" s="80"/>
      <c r="I66" s="21"/>
      <c r="J66" s="21"/>
      <c r="K66" s="21"/>
      <c r="L66" s="21"/>
      <c r="M66" s="80"/>
      <c r="N66" s="21"/>
      <c r="O66" s="21"/>
      <c r="P66" s="21"/>
      <c r="Q66" s="81"/>
    </row>
    <row r="67" spans="1:17" x14ac:dyDescent="0.3">
      <c r="A67" t="s">
        <v>51</v>
      </c>
      <c r="C67" s="80" t="s">
        <v>52</v>
      </c>
      <c r="D67" s="21"/>
      <c r="E67" s="21"/>
      <c r="F67" s="21"/>
      <c r="G67" s="21"/>
      <c r="H67" s="80"/>
      <c r="I67" s="21"/>
      <c r="J67" s="21"/>
      <c r="K67" s="21"/>
      <c r="L67" s="21"/>
      <c r="M67" s="80"/>
      <c r="N67" s="21"/>
      <c r="O67" s="21"/>
      <c r="P67" s="21"/>
      <c r="Q67" s="81"/>
    </row>
    <row r="68" spans="1:17" x14ac:dyDescent="0.3">
      <c r="B68" t="s">
        <v>38</v>
      </c>
      <c r="C68" s="80"/>
      <c r="D68" s="21"/>
      <c r="E68" s="21"/>
      <c r="F68" s="21"/>
      <c r="G68" s="21"/>
      <c r="H68" s="80"/>
      <c r="I68" s="21"/>
      <c r="J68" s="21"/>
      <c r="K68" s="21"/>
      <c r="L68" s="21"/>
      <c r="M68" s="80"/>
      <c r="N68" s="21"/>
      <c r="O68" s="21"/>
      <c r="P68" s="21"/>
      <c r="Q68" s="81"/>
    </row>
    <row r="69" spans="1:17" ht="15" thickBot="1" x14ac:dyDescent="0.35">
      <c r="B69" t="s">
        <v>40</v>
      </c>
      <c r="C69" s="82"/>
      <c r="D69" s="83"/>
      <c r="E69" s="83"/>
      <c r="F69" s="83"/>
      <c r="G69" s="83"/>
      <c r="H69" s="82"/>
      <c r="I69" s="83"/>
      <c r="J69" s="83"/>
      <c r="K69" s="83"/>
      <c r="L69" s="83"/>
      <c r="M69" s="82"/>
      <c r="N69" s="83"/>
      <c r="O69" s="83"/>
      <c r="P69" s="83"/>
      <c r="Q69" s="84"/>
    </row>
    <row r="70" spans="1:17" x14ac:dyDescent="0.3">
      <c r="A70">
        <v>0</v>
      </c>
      <c r="B70" t="s">
        <v>41</v>
      </c>
      <c r="C70" s="91">
        <f>$G39*$A70*C$16</f>
        <v>0</v>
      </c>
      <c r="D70" s="92">
        <f t="shared" ref="D70:G70" si="18">$G39*$A70*D$16</f>
        <v>0</v>
      </c>
      <c r="E70" s="92">
        <f t="shared" si="18"/>
        <v>0</v>
      </c>
      <c r="F70" s="92">
        <f t="shared" si="18"/>
        <v>0</v>
      </c>
      <c r="G70" s="92">
        <f t="shared" si="18"/>
        <v>0</v>
      </c>
      <c r="H70" s="92">
        <f>$J39*$A70*H$16</f>
        <v>0</v>
      </c>
      <c r="I70" s="92">
        <f t="shared" ref="I70:L70" si="19">$J39*$A70*I$16</f>
        <v>0</v>
      </c>
      <c r="J70" s="92">
        <f t="shared" si="19"/>
        <v>0</v>
      </c>
      <c r="K70" s="92">
        <f t="shared" si="19"/>
        <v>0</v>
      </c>
      <c r="L70" s="92">
        <f t="shared" si="19"/>
        <v>0</v>
      </c>
      <c r="M70" s="92">
        <f>$O39*$A70*M$16</f>
        <v>0</v>
      </c>
      <c r="N70" s="92">
        <f t="shared" ref="N70:Q70" si="20">$O39*$A70*N$16</f>
        <v>0</v>
      </c>
      <c r="O70" s="92">
        <f t="shared" si="20"/>
        <v>0</v>
      </c>
      <c r="P70" s="92">
        <f t="shared" si="20"/>
        <v>0</v>
      </c>
      <c r="Q70" s="93">
        <f t="shared" si="20"/>
        <v>0</v>
      </c>
    </row>
    <row r="71" spans="1:17" ht="15" thickBot="1" x14ac:dyDescent="0.35">
      <c r="A71">
        <v>1</v>
      </c>
      <c r="B71" t="s">
        <v>10</v>
      </c>
      <c r="C71" s="94">
        <f>$G40*$A71*C$16</f>
        <v>99000</v>
      </c>
      <c r="D71" s="95">
        <f t="shared" ref="D71:G71" si="21">$G40*$A71*D$16</f>
        <v>0</v>
      </c>
      <c r="E71" s="95">
        <f t="shared" si="21"/>
        <v>33000</v>
      </c>
      <c r="F71" s="95">
        <f t="shared" si="21"/>
        <v>22000</v>
      </c>
      <c r="G71" s="95">
        <f t="shared" si="21"/>
        <v>44000</v>
      </c>
      <c r="H71" s="95">
        <f>$J40*$A71*H$16</f>
        <v>396000</v>
      </c>
      <c r="I71" s="95">
        <f t="shared" ref="I71:L71" si="22">$J40*$A71*I$16</f>
        <v>0</v>
      </c>
      <c r="J71" s="95">
        <f t="shared" si="22"/>
        <v>132000</v>
      </c>
      <c r="K71" s="95">
        <f t="shared" si="22"/>
        <v>99000</v>
      </c>
      <c r="L71" s="95">
        <f t="shared" si="22"/>
        <v>165000</v>
      </c>
      <c r="M71" s="95">
        <f>$O40*$A71*M$16</f>
        <v>220000</v>
      </c>
      <c r="N71" s="95">
        <f t="shared" ref="N71:Q71" si="23">$O40*$A71*N$16</f>
        <v>0</v>
      </c>
      <c r="O71" s="95">
        <f t="shared" si="23"/>
        <v>44000</v>
      </c>
      <c r="P71" s="95">
        <f t="shared" si="23"/>
        <v>22000</v>
      </c>
      <c r="Q71" s="96">
        <f t="shared" si="23"/>
        <v>44000</v>
      </c>
    </row>
    <row r="72" spans="1:17" x14ac:dyDescent="0.3">
      <c r="C72" s="85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7"/>
    </row>
    <row r="73" spans="1:17" ht="16.8" customHeight="1" x14ac:dyDescent="0.3">
      <c r="C73" s="88" t="s">
        <v>4</v>
      </c>
      <c r="D73" s="132">
        <v>2022</v>
      </c>
      <c r="E73" s="132">
        <v>2023</v>
      </c>
      <c r="F73" s="132">
        <v>2024</v>
      </c>
      <c r="G73" s="132">
        <v>2025</v>
      </c>
      <c r="H73" s="88" t="s">
        <v>4</v>
      </c>
      <c r="I73" s="132">
        <v>2022</v>
      </c>
      <c r="J73" s="132">
        <v>2023</v>
      </c>
      <c r="K73" s="132">
        <v>2024</v>
      </c>
      <c r="L73" s="132">
        <v>2025</v>
      </c>
      <c r="M73" s="88" t="s">
        <v>4</v>
      </c>
      <c r="N73" s="88">
        <v>2022</v>
      </c>
      <c r="O73" s="88">
        <v>2023</v>
      </c>
      <c r="P73" s="88">
        <v>2024</v>
      </c>
      <c r="Q73" s="88">
        <v>2025</v>
      </c>
    </row>
    <row r="74" spans="1:17" x14ac:dyDescent="0.3">
      <c r="B74" t="s">
        <v>38</v>
      </c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</row>
    <row r="75" spans="1:17" x14ac:dyDescent="0.3">
      <c r="B75" t="s">
        <v>55</v>
      </c>
      <c r="C75" s="88"/>
      <c r="D75" s="88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</row>
    <row r="76" spans="1:17" x14ac:dyDescent="0.3">
      <c r="B76" t="s">
        <v>40</v>
      </c>
      <c r="C76" s="88"/>
      <c r="D76" s="88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</row>
    <row r="77" spans="1:17" x14ac:dyDescent="0.3">
      <c r="A77">
        <v>0</v>
      </c>
      <c r="B77" t="s">
        <v>41</v>
      </c>
      <c r="C77" s="88">
        <v>0</v>
      </c>
      <c r="D77" s="88">
        <v>0</v>
      </c>
      <c r="E77" s="88">
        <v>0</v>
      </c>
      <c r="F77" s="88">
        <v>0</v>
      </c>
      <c r="G77" s="88">
        <v>0</v>
      </c>
      <c r="H77" s="88">
        <v>0</v>
      </c>
      <c r="I77" s="88">
        <v>0</v>
      </c>
      <c r="J77" s="88">
        <v>0</v>
      </c>
      <c r="K77" s="88">
        <v>0</v>
      </c>
      <c r="L77" s="88">
        <v>0</v>
      </c>
      <c r="M77" s="88">
        <v>0</v>
      </c>
      <c r="N77" s="88">
        <v>0</v>
      </c>
      <c r="O77" s="88">
        <v>0</v>
      </c>
      <c r="P77" s="88">
        <v>0</v>
      </c>
      <c r="Q77" s="88">
        <v>0</v>
      </c>
    </row>
    <row r="78" spans="1:17" x14ac:dyDescent="0.3">
      <c r="A78">
        <v>0</v>
      </c>
      <c r="B78" t="s">
        <v>62</v>
      </c>
      <c r="C78" s="88">
        <v>0</v>
      </c>
      <c r="D78" s="88"/>
      <c r="E78" s="88">
        <v>0</v>
      </c>
      <c r="F78" s="88">
        <v>0</v>
      </c>
      <c r="G78" s="88">
        <v>0</v>
      </c>
      <c r="H78" s="88">
        <v>0</v>
      </c>
      <c r="I78" s="88"/>
      <c r="J78" s="88">
        <v>0</v>
      </c>
      <c r="K78" s="88">
        <v>0</v>
      </c>
      <c r="L78" s="88">
        <v>0</v>
      </c>
      <c r="M78" s="88">
        <v>0</v>
      </c>
      <c r="N78" s="88"/>
      <c r="O78" s="88">
        <v>0</v>
      </c>
      <c r="P78" s="88">
        <v>0</v>
      </c>
      <c r="Q78" s="88">
        <v>0</v>
      </c>
    </row>
    <row r="79" spans="1:17" x14ac:dyDescent="0.3">
      <c r="A79">
        <v>1</v>
      </c>
      <c r="B79" t="s">
        <v>10</v>
      </c>
      <c r="C79" s="88">
        <v>396000</v>
      </c>
      <c r="D79" s="88">
        <v>99000</v>
      </c>
      <c r="E79" s="88">
        <v>99000</v>
      </c>
      <c r="F79" s="88">
        <v>99000</v>
      </c>
      <c r="G79" s="88">
        <v>99000</v>
      </c>
      <c r="H79" s="88">
        <v>1368000</v>
      </c>
      <c r="I79" s="88">
        <v>180000</v>
      </c>
      <c r="J79" s="88">
        <v>396000</v>
      </c>
      <c r="K79" s="88">
        <v>396000</v>
      </c>
      <c r="L79" s="88">
        <v>396000</v>
      </c>
      <c r="M79" s="88">
        <v>760000</v>
      </c>
      <c r="N79" s="88">
        <v>100000</v>
      </c>
      <c r="O79" s="88">
        <v>220000</v>
      </c>
      <c r="P79" s="88">
        <v>220000</v>
      </c>
      <c r="Q79" s="88">
        <v>220000</v>
      </c>
    </row>
    <row r="80" spans="1:17" x14ac:dyDescent="0.3">
      <c r="B80" t="s">
        <v>4</v>
      </c>
      <c r="C80" s="88">
        <v>396000</v>
      </c>
      <c r="D80" s="88">
        <v>99000</v>
      </c>
      <c r="E80" s="88">
        <v>99000</v>
      </c>
      <c r="F80" s="88">
        <v>99000</v>
      </c>
      <c r="G80" s="88">
        <v>99000</v>
      </c>
      <c r="H80" s="88">
        <v>1368000</v>
      </c>
      <c r="I80" s="88">
        <v>180000</v>
      </c>
      <c r="J80" s="88">
        <v>396000</v>
      </c>
      <c r="K80" s="88">
        <v>396000</v>
      </c>
      <c r="L80" s="88">
        <v>396000</v>
      </c>
      <c r="M80" s="3">
        <v>760000</v>
      </c>
      <c r="N80" s="3">
        <v>100000</v>
      </c>
      <c r="O80" s="3">
        <v>220000</v>
      </c>
      <c r="P80" s="3">
        <v>220000</v>
      </c>
      <c r="Q80" s="3">
        <v>220000</v>
      </c>
    </row>
    <row r="81" spans="1:19" x14ac:dyDescent="0.3">
      <c r="A81" t="s">
        <v>53</v>
      </c>
      <c r="C81" s="80"/>
      <c r="D81" s="21"/>
      <c r="E81" s="21"/>
      <c r="F81" s="21"/>
      <c r="G81" s="81"/>
      <c r="H81" s="80"/>
      <c r="I81" s="21"/>
      <c r="J81" s="21"/>
      <c r="K81" s="21"/>
      <c r="L81" s="81"/>
      <c r="M81" s="80"/>
      <c r="N81" s="21"/>
      <c r="O81" s="21"/>
      <c r="P81" s="21"/>
      <c r="Q81" s="81"/>
    </row>
    <row r="82" spans="1:19" x14ac:dyDescent="0.3">
      <c r="B82" t="s">
        <v>38</v>
      </c>
      <c r="C82" s="80" t="s">
        <v>54</v>
      </c>
      <c r="D82" s="21"/>
      <c r="E82" s="21"/>
      <c r="F82" s="21"/>
      <c r="G82" s="81"/>
      <c r="I82" s="21"/>
      <c r="J82" s="21"/>
      <c r="K82" s="21"/>
      <c r="L82" s="81"/>
      <c r="M82" s="80"/>
      <c r="N82" s="21"/>
      <c r="O82" s="21"/>
      <c r="P82" s="21"/>
      <c r="Q82" s="81"/>
      <c r="S82" s="80" t="s">
        <v>56</v>
      </c>
    </row>
    <row r="83" spans="1:19" x14ac:dyDescent="0.3">
      <c r="B83" t="s">
        <v>55</v>
      </c>
      <c r="C83" s="80"/>
      <c r="D83" s="21"/>
      <c r="E83" s="21"/>
      <c r="F83" s="21"/>
      <c r="G83" s="81"/>
      <c r="I83" s="21"/>
      <c r="J83" s="21"/>
      <c r="K83" s="21"/>
      <c r="L83" s="81"/>
      <c r="M83" s="80"/>
      <c r="N83" s="21"/>
      <c r="O83" s="21"/>
      <c r="P83" s="21"/>
      <c r="Q83" s="81"/>
      <c r="S83" s="80" t="s">
        <v>57</v>
      </c>
    </row>
    <row r="84" spans="1:19" ht="15" thickBot="1" x14ac:dyDescent="0.35">
      <c r="B84" t="s">
        <v>40</v>
      </c>
      <c r="C84" s="80"/>
      <c r="D84" s="21"/>
      <c r="E84" s="21"/>
      <c r="F84" s="21"/>
      <c r="G84" s="81"/>
      <c r="I84" s="21"/>
      <c r="J84" s="21"/>
      <c r="K84" s="21"/>
      <c r="L84" s="81"/>
      <c r="M84" s="80"/>
      <c r="N84" s="21"/>
      <c r="O84" s="21"/>
      <c r="P84" s="21"/>
      <c r="Q84" s="81"/>
      <c r="S84" s="80" t="s">
        <v>60</v>
      </c>
    </row>
    <row r="85" spans="1:19" x14ac:dyDescent="0.3">
      <c r="A85">
        <v>0.6</v>
      </c>
      <c r="B85" t="s">
        <v>41</v>
      </c>
      <c r="C85" s="91">
        <f>G39*A85*C16</f>
        <v>27000</v>
      </c>
      <c r="D85" s="92">
        <f>G39*A85*C16</f>
        <v>27000</v>
      </c>
      <c r="E85" s="92">
        <f>G39*A85*C16</f>
        <v>27000</v>
      </c>
      <c r="F85" s="92">
        <f>G39*A85*C16</f>
        <v>27000</v>
      </c>
      <c r="G85" s="93">
        <f>SUM(C85:F85)</f>
        <v>108000</v>
      </c>
      <c r="I85" s="21"/>
      <c r="J85" s="21"/>
      <c r="K85" s="21"/>
      <c r="L85" s="81"/>
      <c r="M85" s="80"/>
      <c r="N85" s="21"/>
      <c r="O85" s="21"/>
      <c r="P85" s="21"/>
      <c r="Q85" s="81"/>
      <c r="S85" s="80" t="s">
        <v>61</v>
      </c>
    </row>
    <row r="86" spans="1:19" x14ac:dyDescent="0.3">
      <c r="A86">
        <v>0.7</v>
      </c>
      <c r="B86" t="s">
        <v>62</v>
      </c>
      <c r="C86" s="7"/>
      <c r="D86" s="88">
        <f>A85*G39*C16*A86</f>
        <v>18900</v>
      </c>
      <c r="E86" s="88">
        <f>A85*G39*C16*A86+A85*G39*C16*A86</f>
        <v>37800</v>
      </c>
      <c r="F86" s="88">
        <f>A85*G39*C16*A86+A85*G39*C16*A86+A85*G39*C16*A86</f>
        <v>56700</v>
      </c>
      <c r="G86" s="90">
        <f>SUM(C86:F86)</f>
        <v>113400</v>
      </c>
      <c r="H86" s="21"/>
      <c r="I86" s="21"/>
      <c r="J86" s="21"/>
      <c r="K86" s="21"/>
      <c r="L86" s="81"/>
      <c r="M86" s="80"/>
      <c r="N86" s="21"/>
      <c r="O86" s="21"/>
      <c r="P86" s="21"/>
      <c r="Q86" s="81"/>
    </row>
    <row r="87" spans="1:19" ht="15" thickBot="1" x14ac:dyDescent="0.35">
      <c r="A87">
        <v>0.4</v>
      </c>
      <c r="B87" t="s">
        <v>10</v>
      </c>
      <c r="C87" s="94">
        <f>G39*A87*C16</f>
        <v>18000</v>
      </c>
      <c r="D87" s="95">
        <f>G39*A87*C16</f>
        <v>18000</v>
      </c>
      <c r="E87" s="95">
        <f>G39*A87*C16</f>
        <v>18000</v>
      </c>
      <c r="F87" s="95">
        <f>G39*A87*C16</f>
        <v>18000</v>
      </c>
      <c r="G87" s="96">
        <f>SUM(C87:F87)</f>
        <v>72000</v>
      </c>
      <c r="H87" s="21"/>
      <c r="I87" s="21"/>
      <c r="J87" s="21"/>
      <c r="K87" s="21"/>
      <c r="L87" s="81"/>
      <c r="M87" s="80"/>
      <c r="N87" s="21"/>
      <c r="O87" s="21"/>
      <c r="P87" s="21"/>
      <c r="Q87" s="81"/>
    </row>
    <row r="88" spans="1:19" x14ac:dyDescent="0.3">
      <c r="C88" s="80"/>
      <c r="D88" s="21"/>
      <c r="E88" s="21"/>
      <c r="F88" s="21"/>
      <c r="G88" s="81"/>
      <c r="H88" s="80"/>
      <c r="I88" s="21"/>
      <c r="J88" s="21"/>
      <c r="K88" s="21"/>
      <c r="L88" s="81"/>
      <c r="M88" s="80"/>
      <c r="N88" s="21"/>
      <c r="O88" s="21"/>
      <c r="P88" s="21"/>
      <c r="Q88" s="81"/>
    </row>
    <row r="89" spans="1:19" x14ac:dyDescent="0.3">
      <c r="A89" t="s">
        <v>58</v>
      </c>
      <c r="C89" s="80"/>
      <c r="D89" s="21"/>
      <c r="E89" s="21"/>
      <c r="F89" s="21"/>
      <c r="G89" s="81"/>
      <c r="H89" s="80"/>
      <c r="I89" s="21"/>
      <c r="J89" s="21"/>
      <c r="K89" s="21"/>
      <c r="L89" s="81"/>
      <c r="M89" s="80"/>
      <c r="N89" s="21"/>
      <c r="O89" s="21"/>
      <c r="P89" s="21"/>
      <c r="Q89" s="81"/>
    </row>
    <row r="90" spans="1:19" x14ac:dyDescent="0.3">
      <c r="B90" t="s">
        <v>59</v>
      </c>
      <c r="C90" s="80"/>
      <c r="D90" s="21"/>
      <c r="E90" s="21"/>
      <c r="F90" s="21"/>
      <c r="G90" s="81"/>
      <c r="H90" s="80"/>
      <c r="I90" s="21"/>
      <c r="J90" s="21"/>
      <c r="K90" s="21"/>
      <c r="L90" s="81"/>
      <c r="M90" s="80"/>
      <c r="N90" s="21"/>
      <c r="O90" s="21"/>
      <c r="P90" s="21"/>
      <c r="Q90" s="81"/>
    </row>
    <row r="91" spans="1:19" x14ac:dyDescent="0.3">
      <c r="C91" s="80"/>
      <c r="D91" s="21"/>
      <c r="E91" s="21"/>
      <c r="F91" s="21"/>
      <c r="G91" s="81"/>
      <c r="H91" s="80"/>
      <c r="I91" s="21"/>
      <c r="J91" s="21"/>
      <c r="K91" s="21"/>
      <c r="L91" s="81"/>
      <c r="M91" s="80"/>
      <c r="N91" s="21"/>
      <c r="O91" s="21"/>
      <c r="P91" s="21"/>
      <c r="Q91" s="81"/>
    </row>
    <row r="92" spans="1:19" x14ac:dyDescent="0.3">
      <c r="C92" s="80"/>
      <c r="D92" s="21"/>
      <c r="E92" s="21"/>
      <c r="F92" s="21"/>
      <c r="G92" s="81"/>
      <c r="H92" s="80"/>
      <c r="I92" s="21"/>
      <c r="J92" s="21"/>
      <c r="K92" s="21"/>
      <c r="L92" s="81"/>
      <c r="M92" s="80"/>
      <c r="N92" s="21"/>
      <c r="O92" s="21"/>
      <c r="P92" s="21"/>
      <c r="Q92" s="81"/>
    </row>
    <row r="93" spans="1:19" x14ac:dyDescent="0.3">
      <c r="C93" s="80"/>
      <c r="D93" s="21"/>
      <c r="E93" s="21"/>
      <c r="F93" s="21"/>
      <c r="G93" s="81"/>
      <c r="H93" s="80"/>
      <c r="I93" s="21"/>
      <c r="J93" s="21"/>
      <c r="K93" s="21"/>
      <c r="L93" s="81"/>
      <c r="M93" s="80"/>
      <c r="N93" s="21"/>
      <c r="O93" s="21"/>
      <c r="P93" s="21"/>
      <c r="Q93" s="81"/>
    </row>
    <row r="94" spans="1:19" x14ac:dyDescent="0.3">
      <c r="C94" s="80"/>
      <c r="D94" s="21"/>
      <c r="E94" s="21"/>
      <c r="F94" s="21"/>
      <c r="G94" s="81"/>
      <c r="H94" s="80"/>
      <c r="I94" s="21"/>
      <c r="J94" s="21"/>
      <c r="K94" s="21"/>
      <c r="L94" s="81"/>
      <c r="M94" s="80"/>
      <c r="N94" s="21"/>
      <c r="O94" s="21"/>
      <c r="P94" s="21"/>
      <c r="Q94" s="81"/>
    </row>
    <row r="95" spans="1:19" x14ac:dyDescent="0.3">
      <c r="C95" s="80"/>
      <c r="D95" s="21"/>
      <c r="E95" s="21"/>
      <c r="F95" s="21"/>
      <c r="G95" s="81"/>
      <c r="H95" s="80"/>
      <c r="I95" s="21"/>
      <c r="J95" s="21"/>
      <c r="K95" s="21"/>
      <c r="L95" s="81"/>
      <c r="M95" s="80"/>
      <c r="N95" s="21"/>
      <c r="O95" s="21"/>
      <c r="P95" s="21"/>
      <c r="Q95" s="81"/>
    </row>
    <row r="96" spans="1:19" ht="15" thickBot="1" x14ac:dyDescent="0.35">
      <c r="C96" s="82"/>
      <c r="D96" s="83"/>
      <c r="E96" s="83"/>
      <c r="F96" s="83"/>
      <c r="G96" s="84"/>
      <c r="H96" s="82"/>
      <c r="I96" s="83"/>
      <c r="J96" s="83"/>
      <c r="K96" s="83"/>
      <c r="L96" s="84"/>
      <c r="M96" s="82"/>
      <c r="N96" s="83"/>
      <c r="O96" s="83"/>
      <c r="P96" s="83"/>
      <c r="Q96" s="84"/>
    </row>
  </sheetData>
  <mergeCells count="15">
    <mergeCell ref="H21:L21"/>
    <mergeCell ref="M21:Q21"/>
    <mergeCell ref="C25:G25"/>
    <mergeCell ref="H25:L25"/>
    <mergeCell ref="M25:Q25"/>
    <mergeCell ref="C13:G13"/>
    <mergeCell ref="H13:L13"/>
    <mergeCell ref="M13:Q13"/>
    <mergeCell ref="C31:G31"/>
    <mergeCell ref="H31:L31"/>
    <mergeCell ref="M31:Q31"/>
    <mergeCell ref="C17:G17"/>
    <mergeCell ref="H17:L17"/>
    <mergeCell ref="M17:Q17"/>
    <mergeCell ref="C21:G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2</vt:i4>
      </vt:variant>
    </vt:vector>
  </HeadingPairs>
  <TitlesOfParts>
    <vt:vector size="7" baseType="lpstr">
      <vt:lpstr>Лист1</vt:lpstr>
      <vt:lpstr>SaaSLifeTime</vt:lpstr>
      <vt:lpstr>Price</vt:lpstr>
      <vt:lpstr>Ретро</vt:lpstr>
      <vt:lpstr>Лист5</vt:lpstr>
      <vt:lpstr>Список</vt:lpstr>
      <vt:lpstr>Средний_заработок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2021-12-29T15:31:49Z</dcterms:modified>
</cp:coreProperties>
</file>