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3\3-2\PM,AMaPL\Labs\"/>
    </mc:Choice>
  </mc:AlternateContent>
  <xr:revisionPtr revIDLastSave="0" documentId="13_ncr:1_{C2E8256D-21DF-4B5C-BC21-64C6C7B81A84}" xr6:coauthVersionLast="47" xr6:coauthVersionMax="47" xr10:uidLastSave="{00000000-0000-0000-0000-000000000000}"/>
  <bookViews>
    <workbookView xWindow="-108" yWindow="-108" windowWidth="23256" windowHeight="12576" activeTab="2" xr2:uid="{685F6175-C15D-4F37-9157-ECB83DFD4D7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" l="1"/>
  <c r="D20" i="2"/>
  <c r="L23" i="2"/>
  <c r="D19" i="2"/>
  <c r="K23" i="2"/>
  <c r="D18" i="2"/>
  <c r="J23" i="2"/>
  <c r="D17" i="2"/>
  <c r="H23" i="2"/>
  <c r="D13" i="2"/>
  <c r="D16" i="2"/>
  <c r="D14" i="2"/>
  <c r="S4" i="2"/>
  <c r="D11" i="2"/>
  <c r="R5" i="2"/>
  <c r="D12" i="2"/>
  <c r="Q5" i="2"/>
  <c r="P5" i="2"/>
  <c r="N5" i="2"/>
  <c r="D10" i="2"/>
  <c r="D9" i="2"/>
  <c r="D7" i="2"/>
  <c r="D8" i="2" s="1"/>
  <c r="L5" i="2"/>
  <c r="K5" i="2"/>
  <c r="J5" i="2"/>
  <c r="I5" i="2"/>
  <c r="H5" i="2"/>
  <c r="F5" i="2"/>
  <c r="D14" i="1"/>
  <c r="D11" i="1"/>
  <c r="D13" i="1"/>
  <c r="D12" i="1"/>
</calcChain>
</file>

<file path=xl/sharedStrings.xml><?xml version="1.0" encoding="utf-8"?>
<sst xmlns="http://schemas.openxmlformats.org/spreadsheetml/2006/main" count="99" uniqueCount="86">
  <si>
    <t>Цель работы: ознакомиться с методикой расчета скоростных параметров однолуче-вых лазерных сканирующих устройств на примере рекордера с фиолетовым лазером.</t>
  </si>
  <si>
    <r>
      <t xml:space="preserve">Лабораторная работа №1
</t>
    </r>
    <r>
      <rPr>
        <sz val="11"/>
        <color theme="1"/>
        <rFont val="Calibri"/>
        <family val="2"/>
        <charset val="204"/>
        <scheme val="minor"/>
      </rPr>
      <t>Скоростные параметры лазерных сканирующих устройств рекордеров</t>
    </r>
  </si>
  <si>
    <t>45×80</t>
  </si>
  <si>
    <t>Вариант</t>
  </si>
  <si>
    <t>Формат изображения, B×L, см</t>
  </si>
  <si>
    <t>Разрешение рекордера, R, dpi</t>
  </si>
  <si>
    <t>Время записи изображения, Т, мин.</t>
  </si>
  <si>
    <t>Число граней дефлектора, m</t>
  </si>
  <si>
    <t>Точность позиционирования светового пятна, δ</t>
  </si>
  <si>
    <t>Коэффициент использования зеркальной грани η</t>
  </si>
  <si>
    <t>СИ</t>
  </si>
  <si>
    <t>Vск</t>
  </si>
  <si>
    <t>n</t>
  </si>
  <si>
    <r>
      <t>v</t>
    </r>
    <r>
      <rPr>
        <vertAlign val="subscript"/>
        <sz val="12"/>
        <color theme="1"/>
        <rFont val="Times New Roman"/>
        <family val="1"/>
        <charset val="204"/>
      </rPr>
      <t>зг</t>
    </r>
  </si>
  <si>
    <t>Vм</t>
  </si>
  <si>
    <t>м/с</t>
  </si>
  <si>
    <t>об/мин</t>
  </si>
  <si>
    <t>Вывод:</t>
  </si>
  <si>
    <t>МГц</t>
  </si>
  <si>
    <t>Лабораторная работа № 2
Тепловой расчет системы термостатирования проявочного процессора</t>
  </si>
  <si>
    <t>Вариант 5</t>
  </si>
  <si>
    <t>Цель работы: изучить принцип работы систем термостатирования, освоить выпол-нение теплового расчета системы термостатирования.</t>
  </si>
  <si>
    <t>tmax = 28 °С + 5 °С = 33 °С</t>
  </si>
  <si>
    <t>t (°C)</t>
  </si>
  <si>
    <t>λ Вт/(м·К)</t>
  </si>
  <si>
    <r>
      <t>υ·10</t>
    </r>
    <r>
      <rPr>
        <b/>
        <vertAlign val="superscript"/>
        <sz val="10"/>
        <color rgb="FF000000"/>
        <rFont val="Times New Roman"/>
        <family val="1"/>
        <charset val="204"/>
      </rPr>
      <t>-6</t>
    </r>
    <r>
      <rPr>
        <b/>
        <sz val="10"/>
        <color rgb="FF000000"/>
        <rFont val="Times New Roman"/>
        <family val="1"/>
        <charset val="204"/>
      </rPr>
      <t xml:space="preserve"> (м</t>
    </r>
    <r>
      <rPr>
        <b/>
        <vertAlign val="superscript"/>
        <sz val="10"/>
        <color rgb="FF000000"/>
        <rFont val="Times New Roman"/>
        <family val="1"/>
        <charset val="204"/>
      </rPr>
      <t>2</t>
    </r>
    <r>
      <rPr>
        <b/>
        <sz val="10"/>
        <color rgb="FF000000"/>
        <rFont val="Times New Roman"/>
        <family val="1"/>
        <charset val="204"/>
      </rPr>
      <t>/с)</t>
    </r>
  </si>
  <si>
    <t>Pr</t>
  </si>
  <si>
    <t>Re</t>
  </si>
  <si>
    <t>q(м3/ч)</t>
  </si>
  <si>
    <t>d1(мм)</t>
  </si>
  <si>
    <t>d2(мм)</t>
  </si>
  <si>
    <t>D1(мм)</t>
  </si>
  <si>
    <t>D2(мм)</t>
  </si>
  <si>
    <t>Nu</t>
  </si>
  <si>
    <t>a1</t>
  </si>
  <si>
    <t>a2</t>
  </si>
  <si>
    <t>k1</t>
  </si>
  <si>
    <t>Вт/(м2∙К)</t>
  </si>
  <si>
    <t>Δt1</t>
  </si>
  <si>
    <t>°C</t>
  </si>
  <si>
    <t>N</t>
  </si>
  <si>
    <t>m1(кг)</t>
  </si>
  <si>
    <t>c1(кДж)</t>
  </si>
  <si>
    <t>a3</t>
  </si>
  <si>
    <t>F3</t>
  </si>
  <si>
    <t>Вт</t>
  </si>
  <si>
    <t>Вт/(м2К)</t>
  </si>
  <si>
    <t>м2</t>
  </si>
  <si>
    <t>z</t>
  </si>
  <si>
    <t>T01'(мин)</t>
  </si>
  <si>
    <t>Δτ (мин)</t>
  </si>
  <si>
    <t>l3</t>
  </si>
  <si>
    <t>t2</t>
  </si>
  <si>
    <t>m2</t>
  </si>
  <si>
    <t>λстк Вт/(м·К)</t>
  </si>
  <si>
    <t>W1 (Вт/К)</t>
  </si>
  <si>
    <t>t'2</t>
  </si>
  <si>
    <t>кг</t>
  </si>
  <si>
    <t>м</t>
  </si>
  <si>
    <t>N(Вт)</t>
  </si>
  <si>
    <t>Nтабл(Вт)</t>
  </si>
  <si>
    <t>l3(м)</t>
  </si>
  <si>
    <t>m2(кг)</t>
  </si>
  <si>
    <t>t2(°C)</t>
  </si>
  <si>
    <t>t'2(°C)</t>
  </si>
  <si>
    <t>Вывод: Холодильник не нужен, так как t'2 &lt; t2 и по расчетам, я получил  N = 1071Вт, значит округляем до 1100 Вт</t>
  </si>
  <si>
    <t>Лабораторная работа № 3
Облучатель контактно-копировальной установки</t>
  </si>
  <si>
    <t>2 схема:</t>
  </si>
  <si>
    <t>1 схема:</t>
  </si>
  <si>
    <t>1 -</t>
  </si>
  <si>
    <t>Электродвигатель</t>
  </si>
  <si>
    <t>2 -</t>
  </si>
  <si>
    <t>3 -</t>
  </si>
  <si>
    <t>4 -</t>
  </si>
  <si>
    <t>5 -</t>
  </si>
  <si>
    <t>Муфта</t>
  </si>
  <si>
    <t>Зубчатый одноступенчатый редуктор</t>
  </si>
  <si>
    <t>Затвор</t>
  </si>
  <si>
    <t>Червячный редуктор</t>
  </si>
  <si>
    <t>Две ремные передачи (рулон между ними)</t>
  </si>
  <si>
    <t>Цепная передача (разные размеры звездочек)</t>
  </si>
  <si>
    <t>Затвор облучателя</t>
  </si>
  <si>
    <t>Механизм раскатно-</t>
  </si>
  <si>
    <t>рассеивающей пленки</t>
  </si>
  <si>
    <t>Вывод: Былы изучены конструкции и принципы действий облучателя для экспонирования в динамическом режиме и устройства для прокопировки краев пленок.</t>
  </si>
  <si>
    <t>Цель работы: изучить конструкцию и принцип действия 1) облучателя для экспонирования в динамическом режиме; 2) устройства для прокопировки краев пленок.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</si>
</sst>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vertAlign val="superscript"/>
      <sz val="10"/>
      <color rgb="FF000000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6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259080</xdr:colOff>
      <xdr:row>2</xdr:row>
      <xdr:rowOff>72390</xdr:rowOff>
    </xdr:from>
    <xdr:ext cx="118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F82952A-CB59-4B7D-A846-D36ED04F2E6F}"/>
                </a:ext>
              </a:extLst>
            </xdr:cNvPr>
            <xdr:cNvSpPr txBox="1"/>
          </xdr:nvSpPr>
          <xdr:spPr>
            <a:xfrm>
              <a:off x="9707880" y="1169670"/>
              <a:ext cx="11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F82952A-CB59-4B7D-A846-D36ED04F2E6F}"/>
                </a:ext>
              </a:extLst>
            </xdr:cNvPr>
            <xdr:cNvSpPr txBox="1"/>
          </xdr:nvSpPr>
          <xdr:spPr>
            <a:xfrm>
              <a:off x="9707880" y="1169670"/>
              <a:ext cx="11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23326</xdr:rowOff>
    </xdr:from>
    <xdr:to>
      <xdr:col>8</xdr:col>
      <xdr:colOff>7776</xdr:colOff>
      <xdr:row>21</xdr:row>
      <xdr:rowOff>42633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A4CBC-8024-4C76-B7F8-84E50AE3C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8" y="1127448"/>
          <a:ext cx="4253204" cy="358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8529-8CD6-4160-B956-9B6C461A755A}">
  <dimension ref="A1:J14"/>
  <sheetViews>
    <sheetView zoomScale="76" workbookViewId="0">
      <selection activeCell="B1" sqref="B1"/>
    </sheetView>
  </sheetViews>
  <sheetFormatPr defaultRowHeight="14.4" x14ac:dyDescent="0.3"/>
  <cols>
    <col min="1" max="1" width="33.5546875" customWidth="1"/>
    <col min="2" max="2" width="26.33203125" customWidth="1"/>
    <col min="4" max="4" width="10" customWidth="1"/>
  </cols>
  <sheetData>
    <row r="1" spans="1:10" ht="57" customHeight="1" thickBot="1" x14ac:dyDescent="0.35">
      <c r="A1" s="1" t="s">
        <v>1</v>
      </c>
      <c r="B1" s="3" t="s">
        <v>0</v>
      </c>
      <c r="C1" s="3"/>
      <c r="D1" s="3"/>
      <c r="E1" s="3"/>
      <c r="F1" s="3"/>
      <c r="G1" s="3"/>
      <c r="H1" s="3"/>
      <c r="I1" s="3"/>
      <c r="J1" s="3"/>
    </row>
    <row r="2" spans="1:10" ht="125.4" thickBot="1" x14ac:dyDescent="0.35"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10" ht="16.2" thickBot="1" x14ac:dyDescent="0.35">
      <c r="C3" s="4">
        <v>5</v>
      </c>
      <c r="D3" s="5" t="s">
        <v>2</v>
      </c>
      <c r="E3" s="6">
        <v>4064</v>
      </c>
      <c r="F3" s="6">
        <v>2.5</v>
      </c>
      <c r="G3" s="6">
        <v>6</v>
      </c>
      <c r="H3" s="6">
        <v>10</v>
      </c>
      <c r="I3" s="6">
        <v>0.75</v>
      </c>
    </row>
    <row r="4" spans="1:10" x14ac:dyDescent="0.3">
      <c r="B4" s="9"/>
      <c r="C4" s="20" t="s">
        <v>10</v>
      </c>
      <c r="D4" s="20">
        <v>0.45</v>
      </c>
      <c r="E4" s="20">
        <v>160000</v>
      </c>
      <c r="F4" s="20">
        <v>150</v>
      </c>
    </row>
    <row r="5" spans="1:10" x14ac:dyDescent="0.3">
      <c r="C5" s="10"/>
      <c r="D5" s="10">
        <v>0.8</v>
      </c>
      <c r="E5" s="10"/>
      <c r="F5" s="10"/>
    </row>
    <row r="10" spans="1:10" ht="15" thickBot="1" x14ac:dyDescent="0.35"/>
    <row r="11" spans="1:10" x14ac:dyDescent="0.3">
      <c r="B11" s="9" t="s">
        <v>17</v>
      </c>
      <c r="C11" s="11" t="s">
        <v>11</v>
      </c>
      <c r="D11" s="12">
        <f>(D4*D5*E4)/(I3*F4)</f>
        <v>512.00000000000011</v>
      </c>
      <c r="E11" s="13" t="s">
        <v>15</v>
      </c>
    </row>
    <row r="12" spans="1:10" x14ac:dyDescent="0.3">
      <c r="C12" s="14" t="s">
        <v>12</v>
      </c>
      <c r="D12" s="10">
        <f>(60*D5*E4)/(G3*F4)</f>
        <v>8533.3333333333339</v>
      </c>
      <c r="E12" s="15" t="s">
        <v>16</v>
      </c>
    </row>
    <row r="13" spans="1:10" ht="18" x14ac:dyDescent="0.4">
      <c r="C13" s="16" t="s">
        <v>13</v>
      </c>
      <c r="D13" s="10">
        <f>D5/(F4*(1-I3))</f>
        <v>2.1333333333333336E-2</v>
      </c>
      <c r="E13" s="15" t="s">
        <v>15</v>
      </c>
    </row>
    <row r="14" spans="1:10" ht="15" thickBot="1" x14ac:dyDescent="0.35">
      <c r="C14" s="17" t="s">
        <v>14</v>
      </c>
      <c r="D14" s="18">
        <f>(((D5*D4*(E4*E4))/(F4*I3))*H3)/1000000</f>
        <v>819.20000000000016</v>
      </c>
      <c r="E14" s="19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C29B-397D-4C39-9AF4-668FAEA09AEE}">
  <dimension ref="A1:S23"/>
  <sheetViews>
    <sheetView workbookViewId="0">
      <selection activeCell="C8" sqref="C8"/>
    </sheetView>
  </sheetViews>
  <sheetFormatPr defaultRowHeight="14.4" x14ac:dyDescent="0.3"/>
  <cols>
    <col min="1" max="1" width="23.88671875" customWidth="1"/>
    <col min="2" max="2" width="9.33203125" customWidth="1"/>
    <col min="3" max="3" width="22.44140625" customWidth="1"/>
    <col min="4" max="4" width="12.6640625" bestFit="1" customWidth="1"/>
    <col min="6" max="6" width="11" bestFit="1" customWidth="1"/>
  </cols>
  <sheetData>
    <row r="1" spans="1:19" ht="72" x14ac:dyDescent="0.3">
      <c r="A1" s="1" t="s">
        <v>19</v>
      </c>
      <c r="B1" s="2" t="s">
        <v>20</v>
      </c>
      <c r="C1" s="2" t="s">
        <v>22</v>
      </c>
    </row>
    <row r="2" spans="1:19" ht="14.4" customHeight="1" thickBot="1" x14ac:dyDescent="0.35">
      <c r="A2" t="s">
        <v>21</v>
      </c>
    </row>
    <row r="3" spans="1:19" ht="27" thickBot="1" x14ac:dyDescent="0.35">
      <c r="D3" s="23" t="s">
        <v>23</v>
      </c>
      <c r="E3" s="24" t="s">
        <v>24</v>
      </c>
      <c r="F3" s="24" t="s">
        <v>25</v>
      </c>
      <c r="G3" s="24" t="s">
        <v>26</v>
      </c>
      <c r="H3" s="25" t="s">
        <v>28</v>
      </c>
      <c r="I3" s="24" t="s">
        <v>29</v>
      </c>
      <c r="J3" s="24" t="s">
        <v>30</v>
      </c>
      <c r="K3" s="24" t="s">
        <v>31</v>
      </c>
      <c r="L3" s="24" t="s">
        <v>32</v>
      </c>
      <c r="M3" s="26"/>
      <c r="N3" s="31" t="s">
        <v>42</v>
      </c>
      <c r="O3" s="32" t="s">
        <v>41</v>
      </c>
      <c r="P3" s="25" t="s">
        <v>49</v>
      </c>
      <c r="Q3" s="25" t="s">
        <v>50</v>
      </c>
      <c r="R3" s="25" t="s">
        <v>54</v>
      </c>
      <c r="S3" s="25" t="s">
        <v>55</v>
      </c>
    </row>
    <row r="4" spans="1:19" ht="15" thickBot="1" x14ac:dyDescent="0.35">
      <c r="D4" s="21">
        <v>33</v>
      </c>
      <c r="E4" s="22">
        <v>0.623</v>
      </c>
      <c r="F4" s="22">
        <v>0.77</v>
      </c>
      <c r="G4" s="22">
        <v>5.09</v>
      </c>
      <c r="H4" s="27">
        <v>0.6</v>
      </c>
      <c r="I4" s="28">
        <v>16</v>
      </c>
      <c r="J4" s="28">
        <v>18</v>
      </c>
      <c r="K4" s="28">
        <v>25</v>
      </c>
      <c r="L4" s="28">
        <v>28</v>
      </c>
      <c r="M4" s="29">
        <v>3.14</v>
      </c>
      <c r="N4" s="29">
        <v>4.2</v>
      </c>
      <c r="O4" s="29">
        <v>30</v>
      </c>
      <c r="P4" s="29">
        <v>500</v>
      </c>
      <c r="Q4" s="29">
        <v>20</v>
      </c>
      <c r="R4" s="29">
        <v>4.4999999999999998E-2</v>
      </c>
      <c r="S4" s="28">
        <f>1000*N5*H5</f>
        <v>700</v>
      </c>
    </row>
    <row r="5" spans="1:19" x14ac:dyDescent="0.3">
      <c r="C5" s="9" t="s">
        <v>10</v>
      </c>
      <c r="F5">
        <f>F4/1000000</f>
        <v>7.7000000000000004E-7</v>
      </c>
      <c r="H5" s="2">
        <f>H4/3600</f>
        <v>1.6666666666666666E-4</v>
      </c>
      <c r="I5" s="2">
        <f>I4/1000</f>
        <v>1.6E-2</v>
      </c>
      <c r="J5" s="2">
        <f>J4/1000</f>
        <v>1.7999999999999999E-2</v>
      </c>
      <c r="K5" s="2">
        <f>K4/1000</f>
        <v>2.5000000000000001E-2</v>
      </c>
      <c r="L5" s="2">
        <f>L4/1000</f>
        <v>2.8000000000000001E-2</v>
      </c>
      <c r="N5" s="2">
        <f>N4*1000</f>
        <v>4200</v>
      </c>
      <c r="O5" s="2"/>
      <c r="P5" s="2">
        <f>P4*60</f>
        <v>30000</v>
      </c>
      <c r="Q5" s="2">
        <f>Q4*60</f>
        <v>1200</v>
      </c>
      <c r="R5" s="2">
        <f>R4*1000</f>
        <v>45</v>
      </c>
    </row>
    <row r="7" spans="1:19" x14ac:dyDescent="0.3">
      <c r="C7" s="9" t="s">
        <v>27</v>
      </c>
      <c r="D7">
        <f>(4*H5)/(F5*M4*I5)</f>
        <v>17233.297488074553</v>
      </c>
    </row>
    <row r="8" spans="1:19" x14ac:dyDescent="0.3">
      <c r="C8" s="9" t="s">
        <v>33</v>
      </c>
      <c r="D8">
        <f>0.023*POWER(D7,0.8)*POWER(G4,0.43)</f>
        <v>113.42562746920869</v>
      </c>
    </row>
    <row r="9" spans="1:19" x14ac:dyDescent="0.3">
      <c r="C9" s="30" t="s">
        <v>34</v>
      </c>
      <c r="D9">
        <f>D8*(E4/I5)</f>
        <v>4416.5103695823136</v>
      </c>
      <c r="E9" t="s">
        <v>37</v>
      </c>
    </row>
    <row r="10" spans="1:19" x14ac:dyDescent="0.3">
      <c r="C10" s="30" t="s">
        <v>35</v>
      </c>
      <c r="D10">
        <f>D8*(E4/J5)</f>
        <v>3925.786995184279</v>
      </c>
      <c r="E10" t="s">
        <v>37</v>
      </c>
    </row>
    <row r="11" spans="1:19" x14ac:dyDescent="0.3">
      <c r="C11" s="30" t="s">
        <v>36</v>
      </c>
      <c r="D11">
        <f>1/((1/(D9*I5))+((1/(2*R5))*(LN(J5/I5)))+(1/(D10*J5)))</f>
        <v>33.770562184515164</v>
      </c>
      <c r="E11" t="s">
        <v>37</v>
      </c>
    </row>
    <row r="12" spans="1:19" x14ac:dyDescent="0.3">
      <c r="C12" s="30" t="s">
        <v>38</v>
      </c>
      <c r="D12">
        <f>D4-23</f>
        <v>10</v>
      </c>
      <c r="E12" t="s">
        <v>39</v>
      </c>
    </row>
    <row r="13" spans="1:19" x14ac:dyDescent="0.3">
      <c r="C13" s="30" t="s">
        <v>40</v>
      </c>
      <c r="D13">
        <f>N5*O4*((D12/Q5)+(D12/(2*P5)))</f>
        <v>1071</v>
      </c>
      <c r="E13">
        <v>1100</v>
      </c>
      <c r="F13" t="s">
        <v>45</v>
      </c>
    </row>
    <row r="14" spans="1:19" x14ac:dyDescent="0.3">
      <c r="C14" s="30" t="s">
        <v>43</v>
      </c>
      <c r="D14">
        <f>300+(5*50)</f>
        <v>550</v>
      </c>
      <c r="E14" t="s">
        <v>46</v>
      </c>
    </row>
    <row r="15" spans="1:19" x14ac:dyDescent="0.3">
      <c r="C15" s="30" t="s">
        <v>44</v>
      </c>
      <c r="D15">
        <v>4.4999999999999998E-2</v>
      </c>
      <c r="E15" t="s">
        <v>47</v>
      </c>
    </row>
    <row r="16" spans="1:19" x14ac:dyDescent="0.3">
      <c r="C16" s="30" t="s">
        <v>48</v>
      </c>
      <c r="D16">
        <f>E13/(S4*(98-(E13/(D14*D15))-23-(0.2*D12)))</f>
        <v>5.5030572540300166E-2</v>
      </c>
    </row>
    <row r="17" spans="1:13" x14ac:dyDescent="0.3">
      <c r="C17" s="30" t="s">
        <v>51</v>
      </c>
      <c r="D17">
        <f>S4/(D11*((1/D16)-1))</f>
        <v>1.2071077069911735</v>
      </c>
      <c r="E17" t="s">
        <v>58</v>
      </c>
    </row>
    <row r="18" spans="1:13" x14ac:dyDescent="0.3">
      <c r="C18" s="30" t="s">
        <v>53</v>
      </c>
      <c r="D18">
        <f>1000*((M4*(POWER(K5,2)-POWER(J5,2)))/4)*D17</f>
        <v>0.28522144454640957</v>
      </c>
      <c r="E18" t="s">
        <v>57</v>
      </c>
    </row>
    <row r="19" spans="1:13" x14ac:dyDescent="0.3">
      <c r="C19" s="30" t="s">
        <v>52</v>
      </c>
      <c r="D19">
        <f>33.2+((O4/D18)*(2*0.2-0.05))</f>
        <v>70.013501231291542</v>
      </c>
      <c r="E19" t="s">
        <v>39</v>
      </c>
    </row>
    <row r="20" spans="1:13" x14ac:dyDescent="0.3">
      <c r="C20" s="30" t="s">
        <v>56</v>
      </c>
      <c r="D20">
        <f>(0.2*D12)+23+(E13/(D16*S4))</f>
        <v>53.555555555555557</v>
      </c>
      <c r="E20" t="s">
        <v>39</v>
      </c>
    </row>
    <row r="22" spans="1:13" x14ac:dyDescent="0.3">
      <c r="A22" s="36" t="s">
        <v>65</v>
      </c>
      <c r="B22" s="36"/>
      <c r="C22" s="36"/>
      <c r="D22" s="36"/>
      <c r="E22" s="36"/>
      <c r="F22" s="36"/>
      <c r="G22" s="36"/>
      <c r="H22" s="2" t="s">
        <v>59</v>
      </c>
      <c r="I22" s="2" t="s">
        <v>60</v>
      </c>
      <c r="J22" s="2" t="s">
        <v>61</v>
      </c>
      <c r="K22" s="2" t="s">
        <v>62</v>
      </c>
      <c r="L22" s="2" t="s">
        <v>63</v>
      </c>
      <c r="M22" s="2" t="s">
        <v>64</v>
      </c>
    </row>
    <row r="23" spans="1:13" x14ac:dyDescent="0.3">
      <c r="H23" s="2">
        <f>N5*O4*((D12/Q5)+(D12/(2*P5)))</f>
        <v>1071</v>
      </c>
      <c r="I23" s="2">
        <v>1100</v>
      </c>
      <c r="J23" s="2">
        <f>S4/(D11*((1/D16)-1))</f>
        <v>1.2071077069911735</v>
      </c>
      <c r="K23" s="2">
        <f>1000*((M4*(POWER(K5,2)-POWER(J5,2)))/4)*D17</f>
        <v>0.28522144454640957</v>
      </c>
      <c r="L23" s="2">
        <f>33.2+((O4/D18)*(2*0.2-0.05))</f>
        <v>70.013501231291542</v>
      </c>
      <c r="M23" s="2">
        <f>(0.2*D12)+23+(E13/(D16*S4))</f>
        <v>53.555555555555557</v>
      </c>
    </row>
  </sheetData>
  <mergeCells count="1">
    <mergeCell ref="A22:G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1AA5-5D7B-4C84-AE47-68E81DF43EA6}">
  <dimension ref="A1:O22"/>
  <sheetViews>
    <sheetView tabSelected="1" zoomScale="98" workbookViewId="0">
      <selection activeCell="J21" sqref="J21"/>
    </sheetView>
  </sheetViews>
  <sheetFormatPr defaultRowHeight="14.4" x14ac:dyDescent="0.3"/>
  <cols>
    <col min="1" max="1" width="23.77734375" customWidth="1"/>
  </cols>
  <sheetData>
    <row r="1" spans="1:15" ht="72" x14ac:dyDescent="0.3">
      <c r="A1" s="1" t="s">
        <v>66</v>
      </c>
      <c r="B1" s="2" t="s">
        <v>20</v>
      </c>
    </row>
    <row r="2" spans="1:15" x14ac:dyDescent="0.3">
      <c r="A2" s="38" t="s">
        <v>85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ht="15" thickBot="1" x14ac:dyDescent="0.35">
      <c r="I3" s="33"/>
      <c r="J3" s="33"/>
      <c r="K3" s="33"/>
      <c r="L3" s="33"/>
      <c r="M3" s="33"/>
      <c r="N3" s="33"/>
      <c r="O3" s="33"/>
    </row>
    <row r="4" spans="1:15" x14ac:dyDescent="0.3">
      <c r="J4" t="s">
        <v>68</v>
      </c>
    </row>
    <row r="5" spans="1:15" x14ac:dyDescent="0.3">
      <c r="A5">
        <v>1</v>
      </c>
      <c r="J5" s="9" t="s">
        <v>69</v>
      </c>
      <c r="K5" t="s">
        <v>70</v>
      </c>
    </row>
    <row r="6" spans="1:15" x14ac:dyDescent="0.3">
      <c r="A6" s="2" t="s">
        <v>81</v>
      </c>
      <c r="J6" s="9" t="s">
        <v>71</v>
      </c>
      <c r="K6" t="s">
        <v>75</v>
      </c>
    </row>
    <row r="7" spans="1:15" x14ac:dyDescent="0.3">
      <c r="J7" s="9" t="s">
        <v>72</v>
      </c>
      <c r="K7" t="s">
        <v>76</v>
      </c>
    </row>
    <row r="8" spans="1:15" x14ac:dyDescent="0.3">
      <c r="J8" s="9" t="s">
        <v>73</v>
      </c>
      <c r="K8" t="s">
        <v>75</v>
      </c>
    </row>
    <row r="9" spans="1:15" ht="15" thickBot="1" x14ac:dyDescent="0.35">
      <c r="A9" s="33"/>
      <c r="I9" s="33"/>
      <c r="J9" s="34" t="s">
        <v>74</v>
      </c>
      <c r="K9" s="33" t="s">
        <v>77</v>
      </c>
      <c r="L9" s="33"/>
      <c r="M9" s="33"/>
      <c r="N9" s="33"/>
      <c r="O9" s="33"/>
    </row>
    <row r="10" spans="1:15" x14ac:dyDescent="0.3">
      <c r="A10">
        <v>2</v>
      </c>
      <c r="J10" t="s">
        <v>67</v>
      </c>
    </row>
    <row r="11" spans="1:15" x14ac:dyDescent="0.3">
      <c r="A11" s="2" t="s">
        <v>82</v>
      </c>
      <c r="J11" s="9" t="s">
        <v>69</v>
      </c>
      <c r="K11" s="35" t="s">
        <v>70</v>
      </c>
      <c r="L11" s="35"/>
    </row>
    <row r="12" spans="1:15" x14ac:dyDescent="0.3">
      <c r="A12" s="2" t="s">
        <v>83</v>
      </c>
      <c r="J12" s="9" t="s">
        <v>71</v>
      </c>
      <c r="K12" s="35" t="s">
        <v>78</v>
      </c>
      <c r="L12" s="35"/>
      <c r="M12" s="35"/>
    </row>
    <row r="13" spans="1:15" x14ac:dyDescent="0.3">
      <c r="J13" s="9" t="s">
        <v>72</v>
      </c>
      <c r="K13" t="s">
        <v>80</v>
      </c>
    </row>
    <row r="14" spans="1:15" ht="15" thickBot="1" x14ac:dyDescent="0.35">
      <c r="I14" s="33"/>
      <c r="J14" s="34" t="s">
        <v>73</v>
      </c>
      <c r="K14" s="33" t="s">
        <v>79</v>
      </c>
      <c r="L14" s="33"/>
      <c r="M14" s="33"/>
      <c r="N14" s="33"/>
      <c r="O14" s="33"/>
    </row>
    <row r="22" spans="1:15" x14ac:dyDescent="0.3">
      <c r="A22" s="37" t="s">
        <v>84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</sheetData>
  <mergeCells count="2">
    <mergeCell ref="A22:O22"/>
    <mergeCell ref="A2:O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Wolf</dc:creator>
  <cp:lastModifiedBy>Shadow Wolf</cp:lastModifiedBy>
  <dcterms:created xsi:type="dcterms:W3CDTF">2023-02-13T08:40:31Z</dcterms:created>
  <dcterms:modified xsi:type="dcterms:W3CDTF">2023-03-20T07:58:34Z</dcterms:modified>
</cp:coreProperties>
</file>