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BSTU\4\4-1\OoPaEM\Labs\5\"/>
    </mc:Choice>
  </mc:AlternateContent>
  <xr:revisionPtr revIDLastSave="0" documentId="13_ncr:1_{4CB2535F-E2C8-4D18-B5B4-0C50CC459AA0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G15" i="1" l="1"/>
  <c r="G9" i="1"/>
  <c r="J19" i="1"/>
  <c r="J11" i="1"/>
  <c r="J9" i="1"/>
  <c r="J10" i="1"/>
  <c r="G14" i="1"/>
  <c r="J18" i="1"/>
  <c r="G17" i="1"/>
  <c r="M21" i="1" s="1"/>
  <c r="J21" i="1" s="1"/>
  <c r="J20" i="1"/>
  <c r="J16" i="1"/>
  <c r="J15" i="1"/>
  <c r="J14" i="1"/>
  <c r="B39" i="1"/>
  <c r="G18" i="1" l="1"/>
  <c r="G19" i="1"/>
  <c r="G20" i="1" s="1"/>
  <c r="G26" i="1" l="1"/>
  <c r="G27" i="1" s="1"/>
  <c r="G28" i="1" s="1"/>
  <c r="G29" i="1" s="1"/>
</calcChain>
</file>

<file path=xl/sharedStrings.xml><?xml version="1.0" encoding="utf-8"?>
<sst xmlns="http://schemas.openxmlformats.org/spreadsheetml/2006/main" count="59" uniqueCount="58">
  <si>
    <t>Наименование</t>
  </si>
  <si>
    <t>Оборудование и программное обеспечение, руб.</t>
  </si>
  <si>
    <t xml:space="preserve">Транспортно-заготовительные расходы, </t>
  </si>
  <si>
    <t>Количество рабочих дней в месяце</t>
  </si>
  <si>
    <t>Зм</t>
  </si>
  <si>
    <t>Продолжительность рабочего дня, ч.</t>
  </si>
  <si>
    <t>АЧобор</t>
  </si>
  <si>
    <t>руб/час</t>
  </si>
  <si>
    <t>Премия, от основной ЗП</t>
  </si>
  <si>
    <t>руб</t>
  </si>
  <si>
    <t>Дополнительная заработная плата, от основной ЗП</t>
  </si>
  <si>
    <t>Отчисления в ФСЗН и БГС</t>
  </si>
  <si>
    <t>Срок эксплуатации ПК и ПО, лет</t>
  </si>
  <si>
    <t>ЗПпр</t>
  </si>
  <si>
    <t>П</t>
  </si>
  <si>
    <t>ЗПосн</t>
  </si>
  <si>
    <t>Плановая рентабельность</t>
  </si>
  <si>
    <t>ЗПдоп</t>
  </si>
  <si>
    <t>Кч</t>
  </si>
  <si>
    <t>Цена материалов</t>
  </si>
  <si>
    <t>Количество (штуки)</t>
  </si>
  <si>
    <t>Сумма, руб</t>
  </si>
  <si>
    <t>ЗП</t>
  </si>
  <si>
    <t>HP</t>
  </si>
  <si>
    <t>Диск CD-RW, за 1 шт.</t>
  </si>
  <si>
    <t>Бумага, за 1 уп.</t>
  </si>
  <si>
    <t>Ручка шариковая, за 1 шт.</t>
  </si>
  <si>
    <t>Себестоимость</t>
  </si>
  <si>
    <t>Прибыль</t>
  </si>
  <si>
    <t>Цена</t>
  </si>
  <si>
    <t>ЦенаСНдс</t>
  </si>
  <si>
    <t>Оклад месячный, руб.</t>
  </si>
  <si>
    <t>Этапы работы</t>
  </si>
  <si>
    <t>Трудоемкость (час)</t>
  </si>
  <si>
    <t>Постановка задачи</t>
  </si>
  <si>
    <t>Разработка сайта</t>
  </si>
  <si>
    <t>Отладка сайта</t>
  </si>
  <si>
    <t>Выпуск технической документации</t>
  </si>
  <si>
    <t>Итого:</t>
  </si>
  <si>
    <t>Стоимость коммунальных услуг за месяц, руб.</t>
  </si>
  <si>
    <t>Стоимость аренды помещения в месяц, EUR.</t>
  </si>
  <si>
    <t>Курс EUR, руб.</t>
  </si>
  <si>
    <t>Ставка платежей за подписку на пользование IDE, EUR в месяц</t>
  </si>
  <si>
    <t>Ставка платежей за пользование облачным хранилищем, EUR в месяц</t>
  </si>
  <si>
    <t>Выполнил: Шкабров Д.С</t>
  </si>
  <si>
    <t>ОТЧ</t>
  </si>
  <si>
    <t>Зам</t>
  </si>
  <si>
    <t>Тэкспл</t>
  </si>
  <si>
    <t>Зппо</t>
  </si>
  <si>
    <t>Зобл</t>
  </si>
  <si>
    <t>Зпр</t>
  </si>
  <si>
    <t>КП</t>
  </si>
  <si>
    <t>Ар</t>
  </si>
  <si>
    <t>Знкл</t>
  </si>
  <si>
    <t>Расходы на работу офиса, % от основной ЗП работника</t>
  </si>
  <si>
    <t>Вывод: в ходе выполнения лабораторной работы были изучены основные виды затрат, произведен расчет себестоимости программного продукта, которая составила 2519,27 рублей. Прибыль составила 579,432 рублей. Оптовые цены без НДС и с НДС составили 3098,702 рублей и 3718,442 рублей соответственно.</t>
  </si>
  <si>
    <r>
      <t>Площадь офисного помещения, м</t>
    </r>
    <r>
      <rPr>
        <vertAlign val="superscript"/>
        <sz val="12"/>
        <color indexed="8"/>
        <rFont val="Times New Roman"/>
        <family val="1"/>
      </rPr>
      <t>2</t>
    </r>
  </si>
  <si>
    <t>Лабораторная работа № 5
Себестоимость программного продукта
Вариант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</si>
</sst>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DAEEF3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justify" vertical="top" wrapText="1"/>
    </xf>
    <xf numFmtId="0" fontId="8" fillId="0" borderId="0" xfId="0" applyFont="1"/>
    <xf numFmtId="0" fontId="2" fillId="0" borderId="5" xfId="0" applyFont="1" applyBorder="1"/>
    <xf numFmtId="0" fontId="8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0" borderId="1" xfId="0" applyFont="1" applyBorder="1"/>
    <xf numFmtId="0" fontId="6" fillId="0" borderId="3" xfId="0" applyFont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2" xfId="0" applyFont="1" applyBorder="1"/>
    <xf numFmtId="0" fontId="6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9" fontId="5" fillId="2" borderId="2" xfId="0" applyNumberFormat="1" applyFont="1" applyFill="1" applyBorder="1" applyAlignment="1">
      <alignment horizontal="right"/>
    </xf>
    <xf numFmtId="10" fontId="5" fillId="2" borderId="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0" borderId="7" xfId="0" applyFont="1" applyBorder="1"/>
    <xf numFmtId="0" fontId="6" fillId="0" borderId="5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1"/>
  <sheetViews>
    <sheetView tabSelected="1" topLeftCell="A3" workbookViewId="0">
      <selection activeCell="G16" sqref="G16"/>
    </sheetView>
  </sheetViews>
  <sheetFormatPr defaultColWidth="12.7265625" defaultRowHeight="15.75" customHeight="1" x14ac:dyDescent="0.3"/>
  <cols>
    <col min="1" max="1" width="58.81640625" style="2" customWidth="1"/>
    <col min="2" max="2" width="17.1796875" style="2" customWidth="1"/>
    <col min="3" max="3" width="18" style="2" customWidth="1"/>
    <col min="4" max="16384" width="12.7265625" style="2"/>
  </cols>
  <sheetData>
    <row r="1" spans="1:14" ht="13.15" customHeight="1" x14ac:dyDescent="0.3">
      <c r="A1" s="32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 t="s">
        <v>44</v>
      </c>
    </row>
    <row r="2" spans="1:14" ht="15.7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4" ht="15.75" customHeight="1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4" ht="15.75" customHeigh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4" ht="15.75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4" ht="15.75" customHeight="1" x14ac:dyDescent="0.3">
      <c r="A6" s="3" t="s">
        <v>0</v>
      </c>
      <c r="B6" s="20">
        <v>13</v>
      </c>
    </row>
    <row r="7" spans="1:14" ht="15.5" x14ac:dyDescent="0.35">
      <c r="A7" s="4" t="s">
        <v>1</v>
      </c>
      <c r="B7" s="21">
        <v>2000</v>
      </c>
    </row>
    <row r="8" spans="1:14" ht="15.5" x14ac:dyDescent="0.35">
      <c r="A8" s="4" t="s">
        <v>2</v>
      </c>
      <c r="B8" s="22">
        <v>0.16</v>
      </c>
    </row>
    <row r="9" spans="1:14" ht="15.75" customHeight="1" x14ac:dyDescent="0.35">
      <c r="A9" s="4" t="s">
        <v>3</v>
      </c>
      <c r="B9" s="21">
        <v>21</v>
      </c>
      <c r="F9" s="5" t="s">
        <v>4</v>
      </c>
      <c r="G9" s="6">
        <f>SUM($D$26:$D$28)</f>
        <v>2.6999999999999997</v>
      </c>
      <c r="H9" s="7"/>
      <c r="I9" s="7" t="s">
        <v>47</v>
      </c>
      <c r="J9" s="8">
        <f>$B$14*$B$9*12*B10</f>
        <v>7963.2000000000007</v>
      </c>
      <c r="K9" s="7"/>
      <c r="L9" s="7"/>
      <c r="M9" s="7"/>
      <c r="N9" s="7"/>
    </row>
    <row r="10" spans="1:14" ht="15.75" customHeight="1" x14ac:dyDescent="0.35">
      <c r="A10" s="4" t="s">
        <v>5</v>
      </c>
      <c r="B10" s="21">
        <v>7.9</v>
      </c>
      <c r="F10" s="5"/>
      <c r="G10" s="6"/>
      <c r="H10" s="7"/>
      <c r="I10" s="7" t="s">
        <v>6</v>
      </c>
      <c r="J10" s="8">
        <f>$B$7 / $J$9</f>
        <v>0.25115531444645367</v>
      </c>
      <c r="K10" s="7" t="s">
        <v>7</v>
      </c>
      <c r="L10" s="7"/>
      <c r="M10" s="7"/>
      <c r="N10" s="7"/>
    </row>
    <row r="11" spans="1:14" ht="15.75" customHeight="1" x14ac:dyDescent="0.35">
      <c r="A11" s="4" t="s">
        <v>8</v>
      </c>
      <c r="B11" s="22">
        <v>0.35</v>
      </c>
      <c r="F11" s="5"/>
      <c r="G11" s="6"/>
      <c r="H11" s="7"/>
      <c r="I11" s="5" t="s">
        <v>46</v>
      </c>
      <c r="J11" s="6">
        <f>$J$10 * $B$39</f>
        <v>24.613220815752459</v>
      </c>
      <c r="K11" s="5" t="s">
        <v>9</v>
      </c>
      <c r="L11" s="7"/>
      <c r="M11" s="7"/>
      <c r="N11" s="7"/>
    </row>
    <row r="12" spans="1:14" ht="15.75" customHeight="1" x14ac:dyDescent="0.35">
      <c r="A12" s="4" t="s">
        <v>10</v>
      </c>
      <c r="B12" s="22">
        <v>0.18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 ht="15.75" customHeight="1" x14ac:dyDescent="0.35">
      <c r="A13" s="4" t="s">
        <v>11</v>
      </c>
      <c r="B13" s="23">
        <v>0.34599999999999997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ht="15.75" customHeight="1" x14ac:dyDescent="0.35">
      <c r="A14" s="4" t="s">
        <v>12</v>
      </c>
      <c r="B14" s="21">
        <v>4</v>
      </c>
      <c r="F14" s="7" t="s">
        <v>13</v>
      </c>
      <c r="G14" s="8">
        <f>$B$32 / ($B$9 * B10) * $B$39</f>
        <v>827.00421940928265</v>
      </c>
      <c r="H14" s="7"/>
      <c r="I14" s="7" t="s">
        <v>48</v>
      </c>
      <c r="J14" s="7">
        <f>(B15*B20) * ((B36+B37)/(B9*B10))</f>
        <v>39.927667269439418</v>
      </c>
      <c r="K14" s="7"/>
      <c r="L14" s="7"/>
      <c r="M14" s="7"/>
      <c r="N14" s="7"/>
    </row>
    <row r="15" spans="1:14" ht="30.5" customHeight="1" x14ac:dyDescent="0.35">
      <c r="A15" s="9" t="s">
        <v>42</v>
      </c>
      <c r="B15" s="21">
        <v>23</v>
      </c>
      <c r="F15" s="7" t="s">
        <v>14</v>
      </c>
      <c r="G15" s="8">
        <f>$G$14 * $B$11</f>
        <v>289.4514767932489</v>
      </c>
      <c r="H15" s="7"/>
      <c r="I15" s="7" t="s">
        <v>49</v>
      </c>
      <c r="J15" s="7">
        <f>(B16*B20) * ((B36+B37)/(B9*B10))</f>
        <v>6.0759493670886071</v>
      </c>
      <c r="K15" s="7"/>
      <c r="L15" s="7"/>
      <c r="M15" s="7"/>
      <c r="N15" s="7"/>
    </row>
    <row r="16" spans="1:14" ht="30" customHeight="1" x14ac:dyDescent="0.35">
      <c r="A16" s="10" t="s">
        <v>43</v>
      </c>
      <c r="B16" s="21">
        <v>3.5</v>
      </c>
      <c r="F16" s="7"/>
      <c r="G16" s="7"/>
      <c r="H16" s="7"/>
      <c r="I16" s="7" t="s">
        <v>50</v>
      </c>
      <c r="J16" s="7">
        <f>SUM(J14:J15)</f>
        <v>46.003616636528022</v>
      </c>
      <c r="K16" s="7"/>
      <c r="L16" s="7"/>
      <c r="M16" s="7"/>
      <c r="N16" s="7"/>
    </row>
    <row r="17" spans="1:14" ht="15.75" customHeight="1" x14ac:dyDescent="0.35">
      <c r="A17" s="4" t="s">
        <v>39</v>
      </c>
      <c r="B17" s="21">
        <v>30</v>
      </c>
      <c r="F17" s="11" t="s">
        <v>15</v>
      </c>
      <c r="G17" s="8">
        <f>SUM($G$14:$G$15)</f>
        <v>1116.4556962025315</v>
      </c>
      <c r="H17" s="7"/>
      <c r="I17" s="7"/>
      <c r="J17" s="7"/>
      <c r="K17" s="7"/>
      <c r="L17" s="7"/>
      <c r="M17" s="7"/>
      <c r="N17" s="7"/>
    </row>
    <row r="18" spans="1:14" ht="15.75" customHeight="1" x14ac:dyDescent="0.35">
      <c r="A18" s="4" t="s">
        <v>40</v>
      </c>
      <c r="B18" s="21">
        <v>7</v>
      </c>
      <c r="F18" s="11" t="s">
        <v>17</v>
      </c>
      <c r="G18" s="8">
        <f>$G$17 * $B$12</f>
        <v>200.96202531645565</v>
      </c>
      <c r="H18" s="7"/>
      <c r="I18" s="7" t="s">
        <v>18</v>
      </c>
      <c r="J18" s="7">
        <f>B17/(B9*B10)</f>
        <v>0.18083182640144665</v>
      </c>
      <c r="K18" s="7"/>
      <c r="L18" s="7"/>
      <c r="M18" s="7"/>
      <c r="N18" s="7"/>
    </row>
    <row r="19" spans="1:14" ht="15.75" customHeight="1" x14ac:dyDescent="0.35">
      <c r="A19" s="12" t="s">
        <v>56</v>
      </c>
      <c r="B19" s="21">
        <v>35</v>
      </c>
      <c r="F19" s="5" t="s">
        <v>22</v>
      </c>
      <c r="G19" s="8">
        <f>SUM($G$17:$G$18)</f>
        <v>1317.417721518987</v>
      </c>
      <c r="H19" s="7"/>
      <c r="I19" s="7" t="s">
        <v>51</v>
      </c>
      <c r="J19" s="8">
        <f>$B$17*(B39/(B9*B10))</f>
        <v>17.721518987341771</v>
      </c>
      <c r="K19" s="7"/>
      <c r="L19" s="7"/>
      <c r="M19" s="7"/>
      <c r="N19" s="7"/>
    </row>
    <row r="20" spans="1:14" ht="15.75" customHeight="1" x14ac:dyDescent="0.35">
      <c r="A20" s="10" t="s">
        <v>41</v>
      </c>
      <c r="B20" s="21">
        <v>3.6</v>
      </c>
      <c r="F20" s="5" t="s">
        <v>45</v>
      </c>
      <c r="G20" s="8">
        <f>$G$19 * $B$13</f>
        <v>455.8265316455695</v>
      </c>
      <c r="H20" s="7"/>
      <c r="I20" s="7" t="s">
        <v>52</v>
      </c>
      <c r="J20" s="8">
        <f>($B$18*B20*B19)*(B39/(B9*B10))</f>
        <v>521.01265822784808</v>
      </c>
      <c r="K20" s="7"/>
      <c r="L20" s="7"/>
      <c r="M20" s="7"/>
      <c r="N20" s="7"/>
    </row>
    <row r="21" spans="1:14" ht="16.5" customHeight="1" x14ac:dyDescent="0.35">
      <c r="A21" s="4" t="s">
        <v>54</v>
      </c>
      <c r="B21" s="22">
        <v>0.12</v>
      </c>
      <c r="F21" s="5"/>
      <c r="G21" s="6"/>
      <c r="H21" s="7"/>
      <c r="I21" s="5" t="s">
        <v>53</v>
      </c>
      <c r="J21" s="6">
        <f>SUM($J$19:$J$20)+M21</f>
        <v>672.70886075949375</v>
      </c>
      <c r="K21" s="7"/>
      <c r="L21" s="11" t="s">
        <v>23</v>
      </c>
      <c r="M21" s="13">
        <f>$B$21 * $G$17</f>
        <v>133.97468354430379</v>
      </c>
      <c r="N21" s="7"/>
    </row>
    <row r="22" spans="1:14" ht="15.75" customHeight="1" x14ac:dyDescent="0.35">
      <c r="A22" s="4" t="s">
        <v>16</v>
      </c>
      <c r="B22" s="22">
        <v>0.23</v>
      </c>
      <c r="F22" s="7"/>
      <c r="G22" s="7"/>
      <c r="H22" s="7"/>
      <c r="I22" s="7"/>
      <c r="J22" s="7"/>
      <c r="K22" s="7"/>
      <c r="L22" s="7"/>
      <c r="M22" s="7"/>
      <c r="N22" s="7"/>
    </row>
    <row r="23" spans="1:14" ht="15.75" customHeight="1" x14ac:dyDescent="0.3">
      <c r="A23" s="7"/>
      <c r="B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5.75" customHeight="1" x14ac:dyDescent="0.3">
      <c r="A24" s="14"/>
      <c r="B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5.75" customHeight="1" x14ac:dyDescent="0.3">
      <c r="A25" s="3" t="s">
        <v>19</v>
      </c>
      <c r="B25" s="20">
        <v>13</v>
      </c>
      <c r="C25" s="15" t="s">
        <v>20</v>
      </c>
      <c r="D25" s="16" t="s">
        <v>21</v>
      </c>
      <c r="F25" s="7"/>
      <c r="G25" s="7"/>
      <c r="H25" s="7"/>
      <c r="I25" s="7"/>
      <c r="J25" s="7"/>
      <c r="K25" s="7"/>
      <c r="L25" s="7"/>
      <c r="M25" s="7"/>
      <c r="N25" s="7"/>
    </row>
    <row r="26" spans="1:14" ht="15.75" customHeight="1" x14ac:dyDescent="0.3">
      <c r="A26" s="4" t="s">
        <v>24</v>
      </c>
      <c r="B26" s="24">
        <v>1.2</v>
      </c>
      <c r="C26" s="17">
        <v>1</v>
      </c>
      <c r="D26" s="18">
        <v>1.2</v>
      </c>
      <c r="F26" s="5" t="s">
        <v>27</v>
      </c>
      <c r="G26" s="8">
        <f>G9+J11+J21+G19+G20+J16</f>
        <v>2519.2699513763309</v>
      </c>
      <c r="H26" s="7"/>
      <c r="I26" s="7"/>
      <c r="J26" s="7"/>
      <c r="K26" s="7"/>
      <c r="L26" s="7"/>
      <c r="M26" s="7"/>
      <c r="N26" s="7"/>
    </row>
    <row r="27" spans="1:14" ht="15.75" customHeight="1" x14ac:dyDescent="0.3">
      <c r="A27" s="4" t="s">
        <v>25</v>
      </c>
      <c r="B27" s="24">
        <v>6</v>
      </c>
      <c r="C27" s="17">
        <v>0.2</v>
      </c>
      <c r="D27" s="18">
        <v>1.2</v>
      </c>
      <c r="F27" s="5" t="s">
        <v>28</v>
      </c>
      <c r="G27" s="8">
        <f>$G$26 * B22</f>
        <v>579.43208881655619</v>
      </c>
      <c r="H27" s="7"/>
      <c r="I27" s="7"/>
      <c r="J27" s="7"/>
      <c r="K27" s="7"/>
      <c r="L27" s="7"/>
      <c r="M27" s="7"/>
      <c r="N27" s="7"/>
    </row>
    <row r="28" spans="1:14" ht="15.75" customHeight="1" x14ac:dyDescent="0.3">
      <c r="A28" s="4" t="s">
        <v>26</v>
      </c>
      <c r="B28" s="24">
        <v>0.3</v>
      </c>
      <c r="C28" s="17">
        <v>1</v>
      </c>
      <c r="D28" s="18">
        <v>0.3</v>
      </c>
      <c r="F28" s="5" t="s">
        <v>29</v>
      </c>
      <c r="G28" s="8">
        <f>SUM($G$26:$G$27)</f>
        <v>3098.7020401928871</v>
      </c>
      <c r="H28" s="7"/>
      <c r="I28" s="7"/>
      <c r="J28" s="7"/>
      <c r="K28" s="7"/>
      <c r="L28" s="7"/>
      <c r="M28" s="7"/>
      <c r="N28" s="7"/>
    </row>
    <row r="29" spans="1:14" ht="15.75" customHeight="1" x14ac:dyDescent="0.3">
      <c r="A29" s="7"/>
      <c r="B29" s="7"/>
      <c r="F29" s="5" t="s">
        <v>30</v>
      </c>
      <c r="G29" s="6">
        <f>$G$28 * 120%</f>
        <v>3718.4424482314644</v>
      </c>
      <c r="H29" s="7"/>
      <c r="I29" s="7"/>
      <c r="J29" s="7"/>
      <c r="K29" s="7"/>
      <c r="L29" s="7"/>
      <c r="M29" s="7"/>
      <c r="N29" s="7"/>
    </row>
    <row r="30" spans="1:14" ht="15.75" customHeight="1" x14ac:dyDescent="0.3">
      <c r="A30" s="14"/>
      <c r="B30" s="7"/>
    </row>
    <row r="31" spans="1:14" ht="15.75" customHeight="1" x14ac:dyDescent="0.3">
      <c r="A31" s="3" t="s">
        <v>0</v>
      </c>
      <c r="B31" s="20">
        <v>13</v>
      </c>
    </row>
    <row r="32" spans="1:14" ht="15.75" customHeight="1" x14ac:dyDescent="0.3">
      <c r="A32" s="4" t="s">
        <v>31</v>
      </c>
      <c r="B32" s="25">
        <v>1400</v>
      </c>
    </row>
    <row r="33" spans="1:2" ht="13" x14ac:dyDescent="0.3"/>
    <row r="34" spans="1:2" ht="14" x14ac:dyDescent="0.3">
      <c r="A34" s="15" t="s">
        <v>32</v>
      </c>
      <c r="B34" s="26" t="s">
        <v>33</v>
      </c>
    </row>
    <row r="35" spans="1:2" ht="14" x14ac:dyDescent="0.3">
      <c r="A35" s="19" t="s">
        <v>34</v>
      </c>
      <c r="B35" s="27">
        <v>11</v>
      </c>
    </row>
    <row r="36" spans="1:2" ht="14" x14ac:dyDescent="0.3">
      <c r="A36" s="19" t="s">
        <v>35</v>
      </c>
      <c r="B36" s="27">
        <v>62</v>
      </c>
    </row>
    <row r="37" spans="1:2" ht="14" x14ac:dyDescent="0.3">
      <c r="A37" s="19" t="s">
        <v>36</v>
      </c>
      <c r="B37" s="27">
        <v>18</v>
      </c>
    </row>
    <row r="38" spans="1:2" ht="15.75" customHeight="1" x14ac:dyDescent="0.3">
      <c r="A38" s="30" t="s">
        <v>37</v>
      </c>
      <c r="B38" s="28">
        <v>7</v>
      </c>
    </row>
    <row r="39" spans="1:2" ht="14" x14ac:dyDescent="0.3">
      <c r="A39" s="31" t="s">
        <v>38</v>
      </c>
      <c r="B39" s="29">
        <f>SUM($B$35:$B$38)</f>
        <v>98</v>
      </c>
    </row>
    <row r="41" spans="1:2" ht="15.75" customHeight="1" x14ac:dyDescent="0.3">
      <c r="A41" s="1" t="s">
        <v>55</v>
      </c>
    </row>
  </sheetData>
  <mergeCells count="1">
    <mergeCell ref="A1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2023-11-08T09:38:45Z</dcterms:created>
  <dcterms:modified xsi:type="dcterms:W3CDTF">2023-11-16T06:09:56Z</dcterms:modified>
</cp:coreProperties>
</file>