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 Data\Desktop Folders\M Tech_Sem 3 AU\Hiren Parmar\ICIDS Paper\"/>
    </mc:Choice>
  </mc:AlternateContent>
  <xr:revisionPtr revIDLastSave="0" documentId="13_ncr:1_{3C999E9C-BF3B-4895-B345-6A06A56C2A6B}" xr6:coauthVersionLast="47" xr6:coauthVersionMax="47" xr10:uidLastSave="{00000000-0000-0000-0000-000000000000}"/>
  <bookViews>
    <workbookView xWindow="-120" yWindow="-120" windowWidth="20730" windowHeight="11040" xr2:uid="{A8CAF660-E021-40C7-9090-7CDE9C75B1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3" i="1" l="1"/>
  <c r="U33" i="1" s="1"/>
  <c r="Q33" i="1"/>
  <c r="T33" i="1" s="1"/>
  <c r="J33" i="1"/>
  <c r="K33" i="1" s="1"/>
  <c r="R32" i="1"/>
  <c r="U32" i="1" s="1"/>
  <c r="Q32" i="1"/>
  <c r="T32" i="1" s="1"/>
  <c r="V32" i="1" s="1"/>
  <c r="J32" i="1"/>
  <c r="K32" i="1" s="1"/>
  <c r="U31" i="1"/>
  <c r="S31" i="1"/>
  <c r="R31" i="1"/>
  <c r="Q31" i="1"/>
  <c r="T31" i="1" s="1"/>
  <c r="V31" i="1" s="1"/>
  <c r="J31" i="1"/>
  <c r="K31" i="1" s="1"/>
  <c r="W31" i="1" s="1"/>
  <c r="X31" i="1" s="1"/>
  <c r="U30" i="1"/>
  <c r="S30" i="1"/>
  <c r="R30" i="1"/>
  <c r="Q30" i="1"/>
  <c r="K30" i="1"/>
  <c r="J30" i="1"/>
  <c r="T30" i="1" s="1"/>
  <c r="V30" i="1" s="1"/>
  <c r="U25" i="1"/>
  <c r="R25" i="1"/>
  <c r="Q25" i="1"/>
  <c r="T25" i="1" s="1"/>
  <c r="V25" i="1" s="1"/>
  <c r="J25" i="1"/>
  <c r="K25" i="1" s="1"/>
  <c r="W25" i="1" s="1"/>
  <c r="X25" i="1" s="1"/>
  <c r="R24" i="1"/>
  <c r="U24" i="1" s="1"/>
  <c r="Q24" i="1"/>
  <c r="T24" i="1" s="1"/>
  <c r="V24" i="1" s="1"/>
  <c r="J24" i="1"/>
  <c r="K24" i="1" s="1"/>
  <c r="W24" i="1" s="1"/>
  <c r="X24" i="1" s="1"/>
  <c r="U23" i="1"/>
  <c r="S23" i="1"/>
  <c r="R23" i="1"/>
  <c r="Q23" i="1"/>
  <c r="T23" i="1" s="1"/>
  <c r="V23" i="1" s="1"/>
  <c r="J23" i="1"/>
  <c r="K23" i="1" s="1"/>
  <c r="W23" i="1" s="1"/>
  <c r="X23" i="1" s="1"/>
  <c r="U18" i="1"/>
  <c r="S18" i="1"/>
  <c r="R18" i="1"/>
  <c r="Q18" i="1"/>
  <c r="T18" i="1" s="1"/>
  <c r="V18" i="1" s="1"/>
  <c r="K18" i="1"/>
  <c r="J18" i="1"/>
  <c r="U17" i="1"/>
  <c r="R17" i="1"/>
  <c r="Q17" i="1"/>
  <c r="T17" i="1" s="1"/>
  <c r="V17" i="1" s="1"/>
  <c r="J17" i="1"/>
  <c r="K17" i="1" s="1"/>
  <c r="W17" i="1" s="1"/>
  <c r="X17" i="1" s="1"/>
  <c r="R16" i="1"/>
  <c r="U16" i="1" s="1"/>
  <c r="Q16" i="1"/>
  <c r="T16" i="1" s="1"/>
  <c r="V16" i="1" s="1"/>
  <c r="J16" i="1"/>
  <c r="K16" i="1" s="1"/>
  <c r="U15" i="1"/>
  <c r="S15" i="1"/>
  <c r="R15" i="1"/>
  <c r="Q15" i="1"/>
  <c r="T15" i="1" s="1"/>
  <c r="V15" i="1" s="1"/>
  <c r="J15" i="1"/>
  <c r="K15" i="1" s="1"/>
  <c r="W15" i="1" s="1"/>
  <c r="X15" i="1" s="1"/>
  <c r="U10" i="1"/>
  <c r="S10" i="1"/>
  <c r="R10" i="1"/>
  <c r="Q10" i="1"/>
  <c r="T10" i="1" s="1"/>
  <c r="V10" i="1" s="1"/>
  <c r="K10" i="1"/>
  <c r="J10" i="1"/>
  <c r="U9" i="1"/>
  <c r="R9" i="1"/>
  <c r="Q9" i="1"/>
  <c r="T9" i="1" s="1"/>
  <c r="V9" i="1" s="1"/>
  <c r="J9" i="1"/>
  <c r="K9" i="1" s="1"/>
  <c r="W9" i="1" s="1"/>
  <c r="X9" i="1" s="1"/>
  <c r="R8" i="1"/>
  <c r="U8" i="1" s="1"/>
  <c r="Q8" i="1"/>
  <c r="T8" i="1" s="1"/>
  <c r="V8" i="1" s="1"/>
  <c r="J8" i="1"/>
  <c r="K8" i="1" s="1"/>
  <c r="U7" i="1"/>
  <c r="S7" i="1"/>
  <c r="R7" i="1"/>
  <c r="Q7" i="1"/>
  <c r="T7" i="1" s="1"/>
  <c r="V7" i="1" s="1"/>
  <c r="K7" i="1"/>
  <c r="W7" i="1" s="1"/>
  <c r="X7" i="1" s="1"/>
  <c r="J7" i="1"/>
  <c r="W32" i="1" l="1"/>
  <c r="X32" i="1" s="1"/>
  <c r="W30" i="1"/>
  <c r="X30" i="1" s="1"/>
  <c r="W8" i="1"/>
  <c r="X8" i="1" s="1"/>
  <c r="W10" i="1"/>
  <c r="X10" i="1" s="1"/>
  <c r="W16" i="1"/>
  <c r="X16" i="1" s="1"/>
  <c r="W18" i="1"/>
  <c r="X18" i="1" s="1"/>
  <c r="V33" i="1"/>
  <c r="W33" i="1" s="1"/>
  <c r="X33" i="1" s="1"/>
  <c r="S8" i="1"/>
  <c r="S16" i="1"/>
  <c r="S24" i="1"/>
  <c r="S32" i="1"/>
  <c r="S9" i="1"/>
  <c r="S17" i="1"/>
  <c r="S25" i="1"/>
  <c r="S33" i="1"/>
</calcChain>
</file>

<file path=xl/sharedStrings.xml><?xml version="1.0" encoding="utf-8"?>
<sst xmlns="http://schemas.openxmlformats.org/spreadsheetml/2006/main" count="164" uniqueCount="52">
  <si>
    <t xml:space="preserve">Base and Sub-base </t>
  </si>
  <si>
    <t>Sr.no.</t>
  </si>
  <si>
    <t>Item</t>
  </si>
  <si>
    <t>Total quantity (MT)</t>
  </si>
  <si>
    <t>Source carbon emission of base materials (kg/MT)</t>
  </si>
  <si>
    <t>Dist. of work site from source of base material (km)</t>
  </si>
  <si>
    <t>Carbon emission during the transportation of base material (kg/km/MT)</t>
  </si>
  <si>
    <t>Total carbon emission for base material (MT)
q[sceb+(xb*tpceb)]</t>
  </si>
  <si>
    <t>Max. allowable percentage of alternative material  use (%)</t>
  </si>
  <si>
    <t>Source carbon emission of alternative material (kg/MT)</t>
  </si>
  <si>
    <t>Dist. of work site from source of alternative material (km)</t>
  </si>
  <si>
    <t>Carbon emission during the transportation of alternative material (kg/km/MT)</t>
  </si>
  <si>
    <t>Percentage of used alternative material (%)</t>
  </si>
  <si>
    <t>Quantity of base material (MT)</t>
  </si>
  <si>
    <t>Quantity of alternative materials (MT)</t>
  </si>
  <si>
    <t>Max. allowable dist. of alternative (km)</t>
  </si>
  <si>
    <t>If xₐ &lt;= xₐmax, then net carbon emission of base materials (MT)</t>
  </si>
  <si>
    <t>If xₐ &lt;= xₐmax, then net carbon emission of alternative materials (MT)</t>
  </si>
  <si>
    <t>Total carbon emission with alternative materials (MT)</t>
  </si>
  <si>
    <t>Saving in carbon emission (MT)</t>
  </si>
  <si>
    <t>Whether alternative material can be accepted?</t>
  </si>
  <si>
    <t>q</t>
  </si>
  <si>
    <t>sceb</t>
  </si>
  <si>
    <r>
      <t>x</t>
    </r>
    <r>
      <rPr>
        <b/>
        <vertAlign val="subscript"/>
        <sz val="12"/>
        <color theme="1"/>
        <rFont val="Times New Roman"/>
        <family val="1"/>
      </rPr>
      <t>b</t>
    </r>
  </si>
  <si>
    <t>tpceb</t>
  </si>
  <si>
    <t>tceb</t>
  </si>
  <si>
    <t xml:space="preserve">n max </t>
  </si>
  <si>
    <t xml:space="preserve">scea </t>
  </si>
  <si>
    <t>xₐ</t>
  </si>
  <si>
    <t>tpcea</t>
  </si>
  <si>
    <t>n</t>
  </si>
  <si>
    <t>qb=q( 1-(0.01*n))</t>
  </si>
  <si>
    <t>qa=(0.01*n*q)</t>
  </si>
  <si>
    <t xml:space="preserve">xₐ max </t>
  </si>
  <si>
    <t>ceb</t>
  </si>
  <si>
    <t>cea</t>
  </si>
  <si>
    <t>tce(b+a)</t>
  </si>
  <si>
    <t xml:space="preserve">Aggregate (A1-Waste Ceramic Tiles))* </t>
  </si>
  <si>
    <t xml:space="preserve">Aggregate (A2-recycled aggregate ) </t>
  </si>
  <si>
    <t xml:space="preserve">Aggregate (A3-Blast furnace slag  ) </t>
  </si>
  <si>
    <t xml:space="preserve">Aggregate (A3-Brick waste  ) </t>
  </si>
  <si>
    <r>
      <rPr>
        <b/>
        <sz val="14"/>
        <color theme="1"/>
        <rFont val="Times New Roman"/>
        <family val="1"/>
      </rPr>
      <t>Concrete</t>
    </r>
    <r>
      <rPr>
        <sz val="11"/>
        <color theme="1"/>
        <rFont val="Aptos Narrow"/>
        <family val="2"/>
        <scheme val="minor"/>
      </rPr>
      <t xml:space="preserve"> </t>
    </r>
  </si>
  <si>
    <r>
      <rPr>
        <b/>
        <sz val="14"/>
        <color theme="1"/>
        <rFont val="Times New Roman"/>
        <family val="1"/>
      </rPr>
      <t>Cement</t>
    </r>
    <r>
      <rPr>
        <b/>
        <sz val="12"/>
        <color theme="1"/>
        <rFont val="Times New Roman"/>
        <family val="1"/>
      </rPr>
      <t xml:space="preserve"> </t>
    </r>
  </si>
  <si>
    <t xml:space="preserve">Cement  (A1- Fly ash)* </t>
  </si>
  <si>
    <t xml:space="preserve">Cement  (A1- Biomass  bottom ash ) </t>
  </si>
  <si>
    <t xml:space="preserve">Cement  (A1- micro silica ) </t>
  </si>
  <si>
    <t>Sand and steel</t>
  </si>
  <si>
    <t xml:space="preserve">Sand  (A1-blast furnace slag sand )* </t>
  </si>
  <si>
    <t xml:space="preserve">Sand  (A1- glass powder) </t>
  </si>
  <si>
    <t xml:space="preserve">Sand  (A1- ceramic powder) </t>
  </si>
  <si>
    <t>Rainforce bar (GFRP bars)*</t>
  </si>
  <si>
    <t>Carbon emission calculation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</si>
</sst>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Aptos Narrow"/>
      <family val="2"/>
      <scheme val="minor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  <font>
      <sz val="12"/>
      <name val="Times New Roman"/>
      <family val="1"/>
    </font>
    <font>
      <sz val="11"/>
      <color theme="1"/>
      <name val="Aptos Narrow"/>
      <family val="1"/>
      <scheme val="minor"/>
    </font>
    <font>
      <b/>
      <sz val="14"/>
      <color theme="1"/>
      <name val="Times New Roman"/>
      <family val="1"/>
    </font>
    <font>
      <sz val="12"/>
      <color theme="1"/>
      <name val="Arial"/>
      <family val="2"/>
    </font>
    <font>
      <sz val="12"/>
      <color rgb="FF000000"/>
      <name val="Times New Roman"/>
      <family val="1"/>
    </font>
    <font>
      <b/>
      <sz val="20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0" borderId="8" xfId="0" applyFont="1" applyBorder="1"/>
    <xf numFmtId="0" fontId="2" fillId="2" borderId="9" xfId="0" applyFont="1" applyFill="1" applyBorder="1"/>
    <xf numFmtId="0" fontId="2" fillId="0" borderId="8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/>
    </xf>
    <xf numFmtId="2" fontId="2" fillId="2" borderId="12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2" fontId="3" fillId="2" borderId="1" xfId="0" applyNumberFormat="1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right" vertical="center" readingOrder="1"/>
    </xf>
    <xf numFmtId="0" fontId="3" fillId="2" borderId="12" xfId="0" applyFont="1" applyFill="1" applyBorder="1" applyAlignment="1">
      <alignment horizontal="center" vertical="center"/>
    </xf>
    <xf numFmtId="0" fontId="10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2" fontId="2" fillId="3" borderId="12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2" fontId="8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361AD-5BC7-4FF0-BC25-3569F86145CA}">
  <dimension ref="E2:X33"/>
  <sheetViews>
    <sheetView tabSelected="1" workbookViewId="0">
      <selection activeCell="J36" sqref="J36"/>
    </sheetView>
  </sheetViews>
  <sheetFormatPr defaultRowHeight="15" x14ac:dyDescent="0.25"/>
  <cols>
    <col min="11" max="11" width="13.7109375" bestFit="1" customWidth="1"/>
    <col min="20" max="20" width="13.7109375" bestFit="1" customWidth="1"/>
    <col min="22" max="22" width="13.7109375" bestFit="1" customWidth="1"/>
    <col min="23" max="23" width="14.5703125" bestFit="1" customWidth="1"/>
  </cols>
  <sheetData>
    <row r="2" spans="5:24" ht="26.25" x14ac:dyDescent="0.4">
      <c r="E2" s="37" t="s">
        <v>51</v>
      </c>
    </row>
    <row r="4" spans="5:24" ht="20.25" x14ac:dyDescent="0.25">
      <c r="E4" s="50" t="s">
        <v>0</v>
      </c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</row>
    <row r="5" spans="5:24" ht="173.25" x14ac:dyDescent="0.25">
      <c r="E5" s="2" t="s">
        <v>1</v>
      </c>
      <c r="F5" s="2" t="s">
        <v>2</v>
      </c>
      <c r="G5" s="3" t="s">
        <v>3</v>
      </c>
      <c r="H5" s="38" t="s">
        <v>4</v>
      </c>
      <c r="I5" s="3" t="s">
        <v>5</v>
      </c>
      <c r="J5" s="38" t="s">
        <v>6</v>
      </c>
      <c r="K5" s="4" t="s">
        <v>7</v>
      </c>
      <c r="L5" s="38" t="s">
        <v>8</v>
      </c>
      <c r="M5" s="38" t="s">
        <v>9</v>
      </c>
      <c r="N5" s="3" t="s">
        <v>10</v>
      </c>
      <c r="O5" s="3" t="s">
        <v>11</v>
      </c>
      <c r="P5" s="3" t="s">
        <v>12</v>
      </c>
      <c r="Q5" s="4" t="s">
        <v>13</v>
      </c>
      <c r="R5" s="4" t="s">
        <v>14</v>
      </c>
      <c r="S5" s="4" t="s">
        <v>15</v>
      </c>
      <c r="T5" s="4" t="s">
        <v>16</v>
      </c>
      <c r="U5" s="4" t="s">
        <v>17</v>
      </c>
      <c r="V5" s="4" t="s">
        <v>18</v>
      </c>
      <c r="W5" s="4" t="s">
        <v>19</v>
      </c>
      <c r="X5" s="4" t="s">
        <v>20</v>
      </c>
    </row>
    <row r="6" spans="5:24" ht="17.25" x14ac:dyDescent="0.25">
      <c r="E6" s="5"/>
      <c r="F6" s="5"/>
      <c r="G6" s="2" t="s">
        <v>21</v>
      </c>
      <c r="H6" s="39" t="s">
        <v>22</v>
      </c>
      <c r="I6" s="2" t="s">
        <v>23</v>
      </c>
      <c r="J6" s="39" t="s">
        <v>24</v>
      </c>
      <c r="K6" s="6" t="s">
        <v>25</v>
      </c>
      <c r="L6" s="39" t="s">
        <v>26</v>
      </c>
      <c r="M6" s="39" t="s">
        <v>27</v>
      </c>
      <c r="N6" s="2" t="s">
        <v>28</v>
      </c>
      <c r="O6" s="2" t="s">
        <v>29</v>
      </c>
      <c r="P6" s="2" t="s">
        <v>30</v>
      </c>
      <c r="Q6" s="6" t="s">
        <v>31</v>
      </c>
      <c r="R6" s="6" t="s">
        <v>32</v>
      </c>
      <c r="S6" s="6" t="s">
        <v>33</v>
      </c>
      <c r="T6" s="6" t="s">
        <v>34</v>
      </c>
      <c r="U6" s="6" t="s">
        <v>35</v>
      </c>
      <c r="V6" s="6" t="s">
        <v>36</v>
      </c>
      <c r="W6" s="7"/>
      <c r="X6" s="7"/>
    </row>
    <row r="7" spans="5:24" ht="78.75" x14ac:dyDescent="0.25">
      <c r="E7" s="1">
        <v>1</v>
      </c>
      <c r="F7" s="3" t="s">
        <v>37</v>
      </c>
      <c r="G7" s="1">
        <v>732550</v>
      </c>
      <c r="H7" s="40">
        <v>8.1</v>
      </c>
      <c r="I7" s="1">
        <v>20.5</v>
      </c>
      <c r="J7" s="41">
        <f t="shared" ref="J7:J10" si="0">2.68/5</f>
        <v>0.53600000000000003</v>
      </c>
      <c r="K7" s="8">
        <f>G7*(H7+(I7*J7))/1000</f>
        <v>13982.9144</v>
      </c>
      <c r="L7" s="48">
        <v>20</v>
      </c>
      <c r="M7" s="61">
        <v>1.3</v>
      </c>
      <c r="N7" s="1">
        <v>26</v>
      </c>
      <c r="O7" s="1">
        <v>0.54</v>
      </c>
      <c r="P7" s="1">
        <v>20</v>
      </c>
      <c r="Q7" s="8">
        <f>G7*(1-(0.01*P7))</f>
        <v>586040</v>
      </c>
      <c r="R7" s="8">
        <f>(0.01*P7*G7)</f>
        <v>146510</v>
      </c>
      <c r="S7" s="8">
        <f t="shared" ref="S7:S10" si="1">((H7-M7)/O7)+(I7*J7/O7)</f>
        <v>32.940740740740736</v>
      </c>
      <c r="T7" s="8">
        <f>(Q7*(H7+(I7*J7)))/1000</f>
        <v>11186.331520000002</v>
      </c>
      <c r="U7" s="8">
        <f>(R7*(M7+(N7*O7)))/1000</f>
        <v>2247.4634000000005</v>
      </c>
      <c r="V7" s="8">
        <f>(T7+U7)</f>
        <v>13433.794920000002</v>
      </c>
      <c r="W7" s="6">
        <f t="shared" ref="W7:W10" si="2">K7-V7</f>
        <v>549.11947999999757</v>
      </c>
      <c r="X7" s="9" t="str">
        <f t="shared" ref="X7:X10" si="3">IF(W7&gt;0,"ACCEPTED","NOT ACCEPTED")</f>
        <v>ACCEPTED</v>
      </c>
    </row>
    <row r="8" spans="5:24" ht="78.75" x14ac:dyDescent="0.25">
      <c r="E8" s="1">
        <v>2</v>
      </c>
      <c r="F8" s="10" t="s">
        <v>38</v>
      </c>
      <c r="G8" s="1">
        <v>732550</v>
      </c>
      <c r="H8" s="40">
        <v>8.1</v>
      </c>
      <c r="I8" s="1">
        <v>20.5</v>
      </c>
      <c r="J8" s="41">
        <f t="shared" si="0"/>
        <v>0.53600000000000003</v>
      </c>
      <c r="K8" s="8">
        <f t="shared" ref="K8:K10" si="4">G8*(H8+(I8*J8))/1000</f>
        <v>13982.9144</v>
      </c>
      <c r="L8" s="48">
        <v>25</v>
      </c>
      <c r="M8" s="48">
        <v>1.85</v>
      </c>
      <c r="N8" s="1">
        <v>30</v>
      </c>
      <c r="O8" s="1">
        <v>0.54</v>
      </c>
      <c r="P8" s="1">
        <v>25</v>
      </c>
      <c r="Q8" s="8">
        <f t="shared" ref="Q8:Q10" si="5">G8*(1-(0.01*P8))</f>
        <v>549412.5</v>
      </c>
      <c r="R8" s="8">
        <f t="shared" ref="R8:R10" si="6">(0.01*P8*G8)</f>
        <v>183137.5</v>
      </c>
      <c r="S8" s="8">
        <f t="shared" si="1"/>
        <v>31.922222222222221</v>
      </c>
      <c r="T8" s="8">
        <f t="shared" ref="T8:T10" si="7">(Q8*(H8+(I8*J8)))/1000</f>
        <v>10487.185800000001</v>
      </c>
      <c r="U8" s="8">
        <f t="shared" ref="U8:U10" si="8">(R8*(M8+(N8*O8)))/1000</f>
        <v>3305.6318750000009</v>
      </c>
      <c r="V8" s="8">
        <f t="shared" ref="V8:V10" si="9">(T8+U8)</f>
        <v>13792.817675000002</v>
      </c>
      <c r="W8" s="8">
        <f t="shared" si="2"/>
        <v>190.0967249999976</v>
      </c>
      <c r="X8" s="9" t="str">
        <f t="shared" si="3"/>
        <v>ACCEPTED</v>
      </c>
    </row>
    <row r="9" spans="5:24" ht="78.75" x14ac:dyDescent="0.25">
      <c r="E9" s="1">
        <v>3</v>
      </c>
      <c r="F9" s="10" t="s">
        <v>39</v>
      </c>
      <c r="G9" s="1">
        <v>732550</v>
      </c>
      <c r="H9" s="40">
        <v>8.1</v>
      </c>
      <c r="I9" s="1">
        <v>20.5</v>
      </c>
      <c r="J9" s="41">
        <f t="shared" si="0"/>
        <v>0.53600000000000003</v>
      </c>
      <c r="K9" s="8">
        <f t="shared" si="4"/>
        <v>13982.9144</v>
      </c>
      <c r="L9" s="48">
        <v>60</v>
      </c>
      <c r="M9" s="48">
        <v>1.8</v>
      </c>
      <c r="N9" s="1">
        <v>52</v>
      </c>
      <c r="O9" s="1">
        <v>0.54</v>
      </c>
      <c r="P9" s="1">
        <v>60</v>
      </c>
      <c r="Q9" s="8">
        <f t="shared" si="5"/>
        <v>293020</v>
      </c>
      <c r="R9" s="8">
        <f t="shared" si="6"/>
        <v>439530</v>
      </c>
      <c r="S9" s="8">
        <f t="shared" si="1"/>
        <v>32.014814814814812</v>
      </c>
      <c r="T9" s="8">
        <f t="shared" si="7"/>
        <v>5593.1657600000008</v>
      </c>
      <c r="U9" s="8">
        <f t="shared" si="8"/>
        <v>13133.1564</v>
      </c>
      <c r="V9" s="8">
        <f t="shared" si="9"/>
        <v>18726.32216</v>
      </c>
      <c r="W9" s="8">
        <f t="shared" si="2"/>
        <v>-4743.4077600000001</v>
      </c>
      <c r="X9" s="9" t="str">
        <f t="shared" si="3"/>
        <v>NOT ACCEPTED</v>
      </c>
    </row>
    <row r="10" spans="5:24" ht="63" x14ac:dyDescent="0.25">
      <c r="E10" s="1">
        <v>4</v>
      </c>
      <c r="F10" s="10" t="s">
        <v>40</v>
      </c>
      <c r="G10" s="1">
        <v>732550</v>
      </c>
      <c r="H10" s="40">
        <v>8.1</v>
      </c>
      <c r="I10" s="1">
        <v>20.5</v>
      </c>
      <c r="J10" s="41">
        <f t="shared" si="0"/>
        <v>0.53600000000000003</v>
      </c>
      <c r="K10" s="8">
        <f t="shared" si="4"/>
        <v>13982.9144</v>
      </c>
      <c r="L10" s="48">
        <v>15</v>
      </c>
      <c r="M10" s="48">
        <v>0.24</v>
      </c>
      <c r="N10" s="1">
        <v>31</v>
      </c>
      <c r="O10" s="1">
        <v>0.54</v>
      </c>
      <c r="P10" s="1">
        <v>15</v>
      </c>
      <c r="Q10" s="8">
        <f t="shared" si="5"/>
        <v>622667.5</v>
      </c>
      <c r="R10" s="8">
        <f t="shared" si="6"/>
        <v>109882.5</v>
      </c>
      <c r="S10" s="8">
        <f t="shared" si="1"/>
        <v>34.903703703703698</v>
      </c>
      <c r="T10" s="8">
        <f t="shared" si="7"/>
        <v>11885.47724</v>
      </c>
      <c r="U10" s="8">
        <f t="shared" si="8"/>
        <v>1865.80485</v>
      </c>
      <c r="V10" s="8">
        <f t="shared" si="9"/>
        <v>13751.282090000001</v>
      </c>
      <c r="W10" s="8">
        <f t="shared" si="2"/>
        <v>231.63230999999905</v>
      </c>
      <c r="X10" s="9" t="str">
        <f t="shared" si="3"/>
        <v>ACCEPTED</v>
      </c>
    </row>
    <row r="11" spans="5:24" ht="15.75" thickBot="1" x14ac:dyDescent="0.3"/>
    <row r="12" spans="5:24" ht="18.75" x14ac:dyDescent="0.25">
      <c r="E12" s="52" t="s">
        <v>41</v>
      </c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4"/>
    </row>
    <row r="13" spans="5:24" ht="173.25" x14ac:dyDescent="0.25">
      <c r="E13" s="11" t="s">
        <v>1</v>
      </c>
      <c r="F13" s="12" t="s">
        <v>2</v>
      </c>
      <c r="G13" s="13" t="s">
        <v>3</v>
      </c>
      <c r="H13" s="42" t="s">
        <v>4</v>
      </c>
      <c r="I13" s="13" t="s">
        <v>5</v>
      </c>
      <c r="J13" s="42" t="s">
        <v>6</v>
      </c>
      <c r="K13" s="14" t="s">
        <v>7</v>
      </c>
      <c r="L13" s="42" t="s">
        <v>8</v>
      </c>
      <c r="M13" s="42" t="s">
        <v>9</v>
      </c>
      <c r="N13" s="13" t="s">
        <v>10</v>
      </c>
      <c r="O13" s="13" t="s">
        <v>11</v>
      </c>
      <c r="P13" s="13" t="s">
        <v>12</v>
      </c>
      <c r="Q13" s="14" t="s">
        <v>13</v>
      </c>
      <c r="R13" s="14" t="s">
        <v>14</v>
      </c>
      <c r="S13" s="14" t="s">
        <v>15</v>
      </c>
      <c r="T13" s="14" t="s">
        <v>16</v>
      </c>
      <c r="U13" s="14" t="s">
        <v>17</v>
      </c>
      <c r="V13" s="14" t="s">
        <v>18</v>
      </c>
      <c r="W13" s="14" t="s">
        <v>19</v>
      </c>
      <c r="X13" s="15" t="s">
        <v>20</v>
      </c>
    </row>
    <row r="14" spans="5:24" ht="17.25" x14ac:dyDescent="0.25">
      <c r="E14" s="16"/>
      <c r="F14" s="5"/>
      <c r="G14" s="2" t="s">
        <v>21</v>
      </c>
      <c r="H14" s="39" t="s">
        <v>22</v>
      </c>
      <c r="I14" s="2" t="s">
        <v>23</v>
      </c>
      <c r="J14" s="39" t="s">
        <v>24</v>
      </c>
      <c r="K14" s="6" t="s">
        <v>25</v>
      </c>
      <c r="L14" s="39" t="s">
        <v>26</v>
      </c>
      <c r="M14" s="39" t="s">
        <v>27</v>
      </c>
      <c r="N14" s="2" t="s">
        <v>28</v>
      </c>
      <c r="O14" s="2" t="s">
        <v>29</v>
      </c>
      <c r="P14" s="2" t="s">
        <v>30</v>
      </c>
      <c r="Q14" s="6" t="s">
        <v>31</v>
      </c>
      <c r="R14" s="6" t="s">
        <v>32</v>
      </c>
      <c r="S14" s="6" t="s">
        <v>33</v>
      </c>
      <c r="T14" s="6" t="s">
        <v>34</v>
      </c>
      <c r="U14" s="6" t="s">
        <v>35</v>
      </c>
      <c r="V14" s="6" t="s">
        <v>36</v>
      </c>
      <c r="W14" s="7"/>
      <c r="X14" s="17"/>
    </row>
    <row r="15" spans="5:24" ht="78.75" x14ac:dyDescent="0.25">
      <c r="E15" s="18">
        <v>1</v>
      </c>
      <c r="F15" s="3" t="s">
        <v>37</v>
      </c>
      <c r="G15" s="19">
        <v>575811.07999999996</v>
      </c>
      <c r="H15" s="43">
        <v>8.1</v>
      </c>
      <c r="I15" s="1">
        <v>20.5</v>
      </c>
      <c r="J15" s="41">
        <f t="shared" ref="J15:J18" si="10">2.68/5</f>
        <v>0.53600000000000003</v>
      </c>
      <c r="K15" s="8">
        <f>G15*(H15+(I15*J15))/1000</f>
        <v>10991.081895040001</v>
      </c>
      <c r="L15" s="48">
        <v>15</v>
      </c>
      <c r="M15" s="61">
        <v>1.3</v>
      </c>
      <c r="N15" s="1">
        <v>26</v>
      </c>
      <c r="O15" s="1">
        <v>0.54</v>
      </c>
      <c r="P15" s="1">
        <v>15</v>
      </c>
      <c r="Q15" s="8">
        <f>G15*(1-(0.01*P15))</f>
        <v>489439.41799999995</v>
      </c>
      <c r="R15" s="8">
        <f>(0.01*P15*G15)</f>
        <v>86371.661999999997</v>
      </c>
      <c r="S15" s="8">
        <f>((H15-M15)/O15)+(I15*J15/O15)</f>
        <v>32.940740740740736</v>
      </c>
      <c r="T15" s="8">
        <f>(Q15*(H15+(I15*J15)))/1000</f>
        <v>9342.4196107839998</v>
      </c>
      <c r="U15" s="8">
        <f>(R15*(M15+(N15*O15)))/1000</f>
        <v>1324.9412950800001</v>
      </c>
      <c r="V15" s="8">
        <f>(T15+U15)</f>
        <v>10667.360905864</v>
      </c>
      <c r="W15" s="6">
        <f t="shared" ref="W15:W18" si="11">K15-V15</f>
        <v>323.72098917600124</v>
      </c>
      <c r="X15" s="20" t="str">
        <f t="shared" ref="X15:X18" si="12">IF(W15&gt;0,"ACCEPTED","NOT ACCEPTED")</f>
        <v>ACCEPTED</v>
      </c>
    </row>
    <row r="16" spans="5:24" ht="78.75" x14ac:dyDescent="0.25">
      <c r="E16" s="18">
        <v>2</v>
      </c>
      <c r="F16" s="10" t="s">
        <v>38</v>
      </c>
      <c r="G16" s="19">
        <v>575811.07999999996</v>
      </c>
      <c r="H16" s="43">
        <v>8.1</v>
      </c>
      <c r="I16" s="1">
        <v>20.5</v>
      </c>
      <c r="J16" s="41">
        <f t="shared" si="10"/>
        <v>0.53600000000000003</v>
      </c>
      <c r="K16" s="8">
        <f t="shared" ref="K16:K18" si="13">G16*(H16+(I16*J16))/1000</f>
        <v>10991.081895040001</v>
      </c>
      <c r="L16" s="48">
        <v>15</v>
      </c>
      <c r="M16" s="48">
        <v>1.85</v>
      </c>
      <c r="N16" s="1">
        <v>30</v>
      </c>
      <c r="O16" s="1">
        <v>0.54</v>
      </c>
      <c r="P16" s="1">
        <v>15</v>
      </c>
      <c r="Q16" s="8">
        <f t="shared" ref="Q16:Q18" si="14">G16*(1-(0.01*P16))</f>
        <v>489439.41799999995</v>
      </c>
      <c r="R16" s="8">
        <f t="shared" ref="R16:R18" si="15">(0.01*P16*G16)</f>
        <v>86371.661999999997</v>
      </c>
      <c r="S16" s="8">
        <f t="shared" ref="S16:S18" si="16">((H16-M16)/O16)+(I16*J16/O16)</f>
        <v>31.922222222222221</v>
      </c>
      <c r="T16" s="8">
        <f t="shared" ref="T16:T18" si="17">(Q16*(H16+(I16*J16)))/1000</f>
        <v>9342.4196107839998</v>
      </c>
      <c r="U16" s="8">
        <f t="shared" ref="U16:U18" si="18">(R16*(M16+(N16*O16)))/1000</f>
        <v>1559.0084991000003</v>
      </c>
      <c r="V16" s="8">
        <f t="shared" ref="V16:V18" si="19">(T16+U16)</f>
        <v>10901.428109884</v>
      </c>
      <c r="W16" s="8">
        <f t="shared" si="11"/>
        <v>89.653785156000595</v>
      </c>
      <c r="X16" s="20" t="str">
        <f t="shared" si="12"/>
        <v>ACCEPTED</v>
      </c>
    </row>
    <row r="17" spans="5:24" ht="78.75" x14ac:dyDescent="0.25">
      <c r="E17" s="18">
        <v>3</v>
      </c>
      <c r="F17" s="10" t="s">
        <v>39</v>
      </c>
      <c r="G17" s="19">
        <v>575811.07999999996</v>
      </c>
      <c r="H17" s="43">
        <v>8.1</v>
      </c>
      <c r="I17" s="1">
        <v>20.5</v>
      </c>
      <c r="J17" s="41">
        <f t="shared" si="10"/>
        <v>0.53600000000000003</v>
      </c>
      <c r="K17" s="8">
        <f t="shared" si="13"/>
        <v>10991.081895040001</v>
      </c>
      <c r="L17" s="48">
        <v>35</v>
      </c>
      <c r="M17" s="48">
        <v>1.8</v>
      </c>
      <c r="N17" s="1">
        <v>52</v>
      </c>
      <c r="O17" s="1">
        <v>0.54</v>
      </c>
      <c r="P17" s="1">
        <v>35</v>
      </c>
      <c r="Q17" s="8">
        <f t="shared" si="14"/>
        <v>374277.20199999993</v>
      </c>
      <c r="R17" s="8">
        <f t="shared" si="15"/>
        <v>201533.878</v>
      </c>
      <c r="S17" s="8">
        <f t="shared" si="16"/>
        <v>32.014814814814812</v>
      </c>
      <c r="T17" s="8">
        <f t="shared" si="17"/>
        <v>7144.2032317759995</v>
      </c>
      <c r="U17" s="8">
        <f t="shared" si="18"/>
        <v>6021.8322746400008</v>
      </c>
      <c r="V17" s="8">
        <f t="shared" si="19"/>
        <v>13166.035506415999</v>
      </c>
      <c r="W17" s="8">
        <f t="shared" si="11"/>
        <v>-2174.9536113759987</v>
      </c>
      <c r="X17" s="20" t="str">
        <f t="shared" si="12"/>
        <v>NOT ACCEPTED</v>
      </c>
    </row>
    <row r="18" spans="5:24" ht="63.75" thickBot="1" x14ac:dyDescent="0.3">
      <c r="E18" s="21">
        <v>4</v>
      </c>
      <c r="F18" s="22" t="s">
        <v>40</v>
      </c>
      <c r="G18" s="23">
        <v>575811.07999999996</v>
      </c>
      <c r="H18" s="44">
        <v>8.1</v>
      </c>
      <c r="I18" s="24">
        <v>20.5</v>
      </c>
      <c r="J18" s="45">
        <f t="shared" si="10"/>
        <v>0.53600000000000003</v>
      </c>
      <c r="K18" s="25">
        <f t="shared" si="13"/>
        <v>10991.081895040001</v>
      </c>
      <c r="L18" s="49">
        <v>15</v>
      </c>
      <c r="M18" s="49">
        <v>0.24</v>
      </c>
      <c r="N18" s="24">
        <v>31</v>
      </c>
      <c r="O18" s="24">
        <v>0.54</v>
      </c>
      <c r="P18" s="24">
        <v>15</v>
      </c>
      <c r="Q18" s="25">
        <f t="shared" si="14"/>
        <v>489439.41799999995</v>
      </c>
      <c r="R18" s="25">
        <f t="shared" si="15"/>
        <v>86371.661999999997</v>
      </c>
      <c r="S18" s="25">
        <f t="shared" si="16"/>
        <v>34.903703703703698</v>
      </c>
      <c r="T18" s="25">
        <f t="shared" si="17"/>
        <v>9342.4196107839998</v>
      </c>
      <c r="U18" s="25">
        <f t="shared" si="18"/>
        <v>1466.59082076</v>
      </c>
      <c r="V18" s="25">
        <f t="shared" si="19"/>
        <v>10809.010431544</v>
      </c>
      <c r="W18" s="25">
        <f t="shared" si="11"/>
        <v>182.07146349600043</v>
      </c>
      <c r="X18" s="26" t="str">
        <f t="shared" si="12"/>
        <v>ACCEPTED</v>
      </c>
    </row>
    <row r="19" spans="5:24" ht="15.75" thickBot="1" x14ac:dyDescent="0.3"/>
    <row r="20" spans="5:24" ht="18.75" x14ac:dyDescent="0.25">
      <c r="E20" s="55" t="s">
        <v>42</v>
      </c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7"/>
    </row>
    <row r="21" spans="5:24" ht="173.25" x14ac:dyDescent="0.25">
      <c r="E21" s="11" t="s">
        <v>1</v>
      </c>
      <c r="F21" s="12" t="s">
        <v>2</v>
      </c>
      <c r="G21" s="13" t="s">
        <v>3</v>
      </c>
      <c r="H21" s="42" t="s">
        <v>4</v>
      </c>
      <c r="I21" s="13" t="s">
        <v>5</v>
      </c>
      <c r="J21" s="42" t="s">
        <v>6</v>
      </c>
      <c r="K21" s="14" t="s">
        <v>7</v>
      </c>
      <c r="L21" s="42" t="s">
        <v>8</v>
      </c>
      <c r="M21" s="42" t="s">
        <v>9</v>
      </c>
      <c r="N21" s="13" t="s">
        <v>10</v>
      </c>
      <c r="O21" s="13" t="s">
        <v>11</v>
      </c>
      <c r="P21" s="13" t="s">
        <v>12</v>
      </c>
      <c r="Q21" s="14" t="s">
        <v>13</v>
      </c>
      <c r="R21" s="14" t="s">
        <v>14</v>
      </c>
      <c r="S21" s="14" t="s">
        <v>15</v>
      </c>
      <c r="T21" s="14" t="s">
        <v>16</v>
      </c>
      <c r="U21" s="14" t="s">
        <v>17</v>
      </c>
      <c r="V21" s="14" t="s">
        <v>18</v>
      </c>
      <c r="W21" s="14" t="s">
        <v>19</v>
      </c>
      <c r="X21" s="15" t="s">
        <v>20</v>
      </c>
    </row>
    <row r="22" spans="5:24" ht="17.25" x14ac:dyDescent="0.25">
      <c r="E22" s="16"/>
      <c r="F22" s="5"/>
      <c r="G22" s="2" t="s">
        <v>21</v>
      </c>
      <c r="H22" s="39" t="s">
        <v>22</v>
      </c>
      <c r="I22" s="2" t="s">
        <v>23</v>
      </c>
      <c r="J22" s="39" t="s">
        <v>24</v>
      </c>
      <c r="K22" s="6" t="s">
        <v>25</v>
      </c>
      <c r="L22" s="39" t="s">
        <v>26</v>
      </c>
      <c r="M22" s="39" t="s">
        <v>27</v>
      </c>
      <c r="N22" s="2" t="s">
        <v>28</v>
      </c>
      <c r="O22" s="2" t="s">
        <v>29</v>
      </c>
      <c r="P22" s="2" t="s">
        <v>30</v>
      </c>
      <c r="Q22" s="6" t="s">
        <v>31</v>
      </c>
      <c r="R22" s="6" t="s">
        <v>32</v>
      </c>
      <c r="S22" s="6" t="s">
        <v>33</v>
      </c>
      <c r="T22" s="6" t="s">
        <v>34</v>
      </c>
      <c r="U22" s="6" t="s">
        <v>35</v>
      </c>
      <c r="V22" s="6" t="s">
        <v>36</v>
      </c>
      <c r="W22" s="7"/>
      <c r="X22" s="17"/>
    </row>
    <row r="23" spans="5:24" ht="47.25" x14ac:dyDescent="0.25">
      <c r="E23" s="18">
        <v>1</v>
      </c>
      <c r="F23" s="3" t="s">
        <v>43</v>
      </c>
      <c r="G23" s="1">
        <v>245974</v>
      </c>
      <c r="H23" s="46">
        <v>925</v>
      </c>
      <c r="I23" s="1">
        <v>55.8</v>
      </c>
      <c r="J23" s="41">
        <f t="shared" ref="J23:J25" si="20">2.68/5</f>
        <v>0.53600000000000003</v>
      </c>
      <c r="K23" s="8">
        <f>G23*(H23+(I23*J23))/1000</f>
        <v>234882.73717120002</v>
      </c>
      <c r="L23" s="48">
        <v>20</v>
      </c>
      <c r="M23" s="62">
        <v>1.04</v>
      </c>
      <c r="N23" s="1">
        <v>250</v>
      </c>
      <c r="O23" s="1">
        <v>0.54</v>
      </c>
      <c r="P23" s="1">
        <v>20</v>
      </c>
      <c r="Q23" s="8">
        <f>G23*(1-(0.01*P23))</f>
        <v>196779.2</v>
      </c>
      <c r="R23" s="8">
        <f t="shared" ref="R23:R25" si="21">(0.01*P23*G23)</f>
        <v>49194.8</v>
      </c>
      <c r="S23" s="27">
        <f t="shared" ref="S23:S25" si="22">((H23-M23)/O23)+(I23*J23/O23)</f>
        <v>1766.4237037037037</v>
      </c>
      <c r="T23" s="27">
        <f>(Q23*(H23+(I23*J23)))/1000</f>
        <v>187906.18973696002</v>
      </c>
      <c r="U23" s="27">
        <f>(R23*(M23+(N23*O23)))/1000</f>
        <v>6692.4605920000004</v>
      </c>
      <c r="V23" s="27">
        <f t="shared" ref="V23:V25" si="23">(T23+U23)</f>
        <v>194598.65032896001</v>
      </c>
      <c r="W23" s="6">
        <f t="shared" ref="W23:W25" si="24">K23-V23</f>
        <v>40284.086842240009</v>
      </c>
      <c r="X23" s="20" t="str">
        <f t="shared" ref="X23:X25" si="25">IF(W23&gt;0,"ACCEPTED","NOT ACCEPTED")</f>
        <v>ACCEPTED</v>
      </c>
    </row>
    <row r="24" spans="5:24" ht="78.75" x14ac:dyDescent="0.25">
      <c r="E24" s="18">
        <v>2</v>
      </c>
      <c r="F24" s="10" t="s">
        <v>44</v>
      </c>
      <c r="G24" s="1">
        <v>245974</v>
      </c>
      <c r="H24" s="46">
        <v>925</v>
      </c>
      <c r="I24" s="1">
        <v>55.8</v>
      </c>
      <c r="J24" s="41">
        <f t="shared" si="20"/>
        <v>0.53600000000000003</v>
      </c>
      <c r="K24" s="8">
        <f t="shared" ref="K24:K25" si="26">G24*(H24+(I24*J24))/1000</f>
        <v>234882.73717120002</v>
      </c>
      <c r="L24" s="48">
        <v>15</v>
      </c>
      <c r="M24" s="48">
        <v>19.7</v>
      </c>
      <c r="N24" s="1">
        <v>250</v>
      </c>
      <c r="O24" s="1">
        <v>0.54</v>
      </c>
      <c r="P24" s="1">
        <v>15</v>
      </c>
      <c r="Q24" s="8">
        <f t="shared" ref="Q24:Q25" si="27">G24*(1-(0.01*P24))</f>
        <v>209077.9</v>
      </c>
      <c r="R24" s="8">
        <f t="shared" si="21"/>
        <v>36896.1</v>
      </c>
      <c r="S24" s="27">
        <f t="shared" si="22"/>
        <v>1731.8681481481481</v>
      </c>
      <c r="T24" s="27">
        <f t="shared" ref="T24:T25" si="28">(Q24*(H24+(I24*J24)))/1000</f>
        <v>199650.32659551999</v>
      </c>
      <c r="U24" s="27">
        <f t="shared" ref="U24:U25" si="29">(R24*(M24+(N24*O24)))/1000</f>
        <v>5707.8266699999986</v>
      </c>
      <c r="V24" s="8">
        <f t="shared" si="23"/>
        <v>205358.15326552</v>
      </c>
      <c r="W24" s="8">
        <f t="shared" si="24"/>
        <v>29524.583905680018</v>
      </c>
      <c r="X24" s="20" t="str">
        <f t="shared" si="25"/>
        <v>ACCEPTED</v>
      </c>
    </row>
    <row r="25" spans="5:24" ht="63.75" thickBot="1" x14ac:dyDescent="0.3">
      <c r="E25" s="21">
        <v>3</v>
      </c>
      <c r="F25" s="22" t="s">
        <v>45</v>
      </c>
      <c r="G25" s="24">
        <v>245974</v>
      </c>
      <c r="H25" s="47">
        <v>925</v>
      </c>
      <c r="I25" s="24">
        <v>55.8</v>
      </c>
      <c r="J25" s="45">
        <f t="shared" si="20"/>
        <v>0.53600000000000003</v>
      </c>
      <c r="K25" s="25">
        <f t="shared" si="26"/>
        <v>234882.73717120002</v>
      </c>
      <c r="L25" s="49">
        <v>7.5</v>
      </c>
      <c r="M25" s="49">
        <v>14</v>
      </c>
      <c r="N25" s="24">
        <v>26</v>
      </c>
      <c r="O25" s="24">
        <v>0.54</v>
      </c>
      <c r="P25" s="24">
        <v>7.5</v>
      </c>
      <c r="Q25" s="25">
        <f t="shared" si="27"/>
        <v>227525.95</v>
      </c>
      <c r="R25" s="25">
        <f t="shared" si="21"/>
        <v>18448.05</v>
      </c>
      <c r="S25" s="25">
        <f t="shared" si="22"/>
        <v>1742.4237037037037</v>
      </c>
      <c r="T25" s="28">
        <f t="shared" si="28"/>
        <v>217266.53188336003</v>
      </c>
      <c r="U25" s="28">
        <f t="shared" si="29"/>
        <v>517.283322</v>
      </c>
      <c r="V25" s="25">
        <f t="shared" si="23"/>
        <v>217783.81520536004</v>
      </c>
      <c r="W25" s="29">
        <f t="shared" si="24"/>
        <v>17098.921965839982</v>
      </c>
      <c r="X25" s="26" t="str">
        <f t="shared" si="25"/>
        <v>ACCEPTED</v>
      </c>
    </row>
    <row r="26" spans="5:24" ht="15.75" thickBot="1" x14ac:dyDescent="0.3"/>
    <row r="27" spans="5:24" ht="18.75" x14ac:dyDescent="0.25">
      <c r="E27" s="58" t="s">
        <v>46</v>
      </c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60"/>
    </row>
    <row r="28" spans="5:24" ht="173.25" x14ac:dyDescent="0.25">
      <c r="E28" s="30" t="s">
        <v>1</v>
      </c>
      <c r="F28" s="2" t="s">
        <v>2</v>
      </c>
      <c r="G28" s="3" t="s">
        <v>3</v>
      </c>
      <c r="H28" s="38" t="s">
        <v>4</v>
      </c>
      <c r="I28" s="3" t="s">
        <v>5</v>
      </c>
      <c r="J28" s="38" t="s">
        <v>6</v>
      </c>
      <c r="K28" s="4" t="s">
        <v>7</v>
      </c>
      <c r="L28" s="38" t="s">
        <v>8</v>
      </c>
      <c r="M28" s="38" t="s">
        <v>9</v>
      </c>
      <c r="N28" s="3" t="s">
        <v>10</v>
      </c>
      <c r="O28" s="3" t="s">
        <v>11</v>
      </c>
      <c r="P28" s="3" t="s">
        <v>12</v>
      </c>
      <c r="Q28" s="4" t="s">
        <v>13</v>
      </c>
      <c r="R28" s="4" t="s">
        <v>14</v>
      </c>
      <c r="S28" s="4" t="s">
        <v>15</v>
      </c>
      <c r="T28" s="4" t="s">
        <v>16</v>
      </c>
      <c r="U28" s="4" t="s">
        <v>17</v>
      </c>
      <c r="V28" s="4" t="s">
        <v>18</v>
      </c>
      <c r="W28" s="4" t="s">
        <v>19</v>
      </c>
      <c r="X28" s="31" t="s">
        <v>20</v>
      </c>
    </row>
    <row r="29" spans="5:24" ht="17.25" x14ac:dyDescent="0.25">
      <c r="E29" s="16"/>
      <c r="F29" s="5"/>
      <c r="G29" s="2" t="s">
        <v>21</v>
      </c>
      <c r="H29" s="39" t="s">
        <v>22</v>
      </c>
      <c r="I29" s="2" t="s">
        <v>23</v>
      </c>
      <c r="J29" s="39" t="s">
        <v>24</v>
      </c>
      <c r="K29" s="6" t="s">
        <v>25</v>
      </c>
      <c r="L29" s="39" t="s">
        <v>26</v>
      </c>
      <c r="M29" s="39" t="s">
        <v>27</v>
      </c>
      <c r="N29" s="2" t="s">
        <v>28</v>
      </c>
      <c r="O29" s="2" t="s">
        <v>29</v>
      </c>
      <c r="P29" s="2" t="s">
        <v>30</v>
      </c>
      <c r="Q29" s="6" t="s">
        <v>31</v>
      </c>
      <c r="R29" s="6" t="s">
        <v>32</v>
      </c>
      <c r="S29" s="6" t="s">
        <v>33</v>
      </c>
      <c r="T29" s="6" t="s">
        <v>34</v>
      </c>
      <c r="U29" s="6" t="s">
        <v>35</v>
      </c>
      <c r="V29" s="6" t="s">
        <v>36</v>
      </c>
      <c r="W29" s="7"/>
      <c r="X29" s="17"/>
    </row>
    <row r="30" spans="5:24" ht="94.5" x14ac:dyDescent="0.25">
      <c r="E30" s="18">
        <v>1</v>
      </c>
      <c r="F30" s="3" t="s">
        <v>47</v>
      </c>
      <c r="G30" s="32">
        <v>408189</v>
      </c>
      <c r="H30" s="48">
        <v>7.65</v>
      </c>
      <c r="I30" s="1">
        <v>133.30000000000001</v>
      </c>
      <c r="J30" s="41">
        <f t="shared" ref="J30:J33" si="30">2.68/5</f>
        <v>0.53600000000000003</v>
      </c>
      <c r="K30" s="27">
        <f>G30*(H30+(I30*J30))/1000</f>
        <v>32287.260073200006</v>
      </c>
      <c r="L30" s="48">
        <v>80</v>
      </c>
      <c r="M30" s="41">
        <v>5.46</v>
      </c>
      <c r="N30" s="1">
        <v>52</v>
      </c>
      <c r="O30" s="1">
        <v>0.54</v>
      </c>
      <c r="P30" s="1">
        <v>80</v>
      </c>
      <c r="Q30" s="8">
        <f t="shared" ref="Q30:Q33" si="31">G30*(1-(0.01*P30))</f>
        <v>81637.799999999988</v>
      </c>
      <c r="R30" s="8">
        <f t="shared" ref="R30:R33" si="32">(0.01*P30*G30)</f>
        <v>326551.2</v>
      </c>
      <c r="S30" s="27">
        <f t="shared" ref="S30:S33" si="33">((H30-M30)/O30)+(I30*J30/O30)</f>
        <v>136.36814814814815</v>
      </c>
      <c r="T30" s="8">
        <f>(Q30*(H30+(I30*J30)))/1000</f>
        <v>6457.45201464</v>
      </c>
      <c r="U30" s="8">
        <f>(R30*(M30+(N30*O30)))/1000</f>
        <v>10952.527248</v>
      </c>
      <c r="V30" s="8">
        <f t="shared" ref="V30:V33" si="34">(T30+U30)</f>
        <v>17409.979262640001</v>
      </c>
      <c r="W30" s="33">
        <f>K30-V30</f>
        <v>14877.280810560005</v>
      </c>
      <c r="X30" s="20" t="str">
        <f t="shared" ref="X30:X33" si="35">IF(W30&gt;0,"ACCEPTED","NOT ACCEPTED")</f>
        <v>ACCEPTED</v>
      </c>
    </row>
    <row r="31" spans="5:24" ht="63" x14ac:dyDescent="0.25">
      <c r="E31" s="18">
        <v>2</v>
      </c>
      <c r="F31" s="10" t="s">
        <v>48</v>
      </c>
      <c r="G31" s="32">
        <v>408189</v>
      </c>
      <c r="H31" s="48">
        <v>7.65</v>
      </c>
      <c r="I31" s="1">
        <v>133.30000000000001</v>
      </c>
      <c r="J31" s="41">
        <f t="shared" si="30"/>
        <v>0.53600000000000003</v>
      </c>
      <c r="K31" s="27">
        <f t="shared" ref="K31:K33" si="36">G31*(H31+(I31*J31))/1000</f>
        <v>32287.260073200006</v>
      </c>
      <c r="L31" s="48">
        <v>20</v>
      </c>
      <c r="M31" s="48">
        <v>0.69</v>
      </c>
      <c r="N31" s="1">
        <v>30</v>
      </c>
      <c r="O31" s="1">
        <v>0.54</v>
      </c>
      <c r="P31" s="1">
        <v>20</v>
      </c>
      <c r="Q31" s="8">
        <f t="shared" si="31"/>
        <v>326551.2</v>
      </c>
      <c r="R31" s="8">
        <f t="shared" si="32"/>
        <v>81637.8</v>
      </c>
      <c r="S31" s="27">
        <f t="shared" si="33"/>
        <v>145.20148148148149</v>
      </c>
      <c r="T31" s="8">
        <f t="shared" ref="T31:T32" si="37">(Q31*(H31+(I31*J31)))/1000</f>
        <v>25829.808058560007</v>
      </c>
      <c r="U31" s="8">
        <f t="shared" ref="U31:U32" si="38">(R31*(M31+(N31*O31)))/1000</f>
        <v>1378.8624420000003</v>
      </c>
      <c r="V31" s="8">
        <f t="shared" si="34"/>
        <v>27208.670500560009</v>
      </c>
      <c r="W31" s="27">
        <f t="shared" ref="W31:W33" si="39">K31-V31</f>
        <v>5078.5895726399976</v>
      </c>
      <c r="X31" s="20" t="str">
        <f t="shared" si="35"/>
        <v>ACCEPTED</v>
      </c>
    </row>
    <row r="32" spans="5:24" ht="63" x14ac:dyDescent="0.25">
      <c r="E32" s="18">
        <v>3</v>
      </c>
      <c r="F32" s="10" t="s">
        <v>49</v>
      </c>
      <c r="G32" s="32">
        <v>408189</v>
      </c>
      <c r="H32" s="48">
        <v>7.65</v>
      </c>
      <c r="I32" s="1">
        <v>133.30000000000001</v>
      </c>
      <c r="J32" s="41">
        <f t="shared" si="30"/>
        <v>0.53600000000000003</v>
      </c>
      <c r="K32" s="27">
        <f t="shared" si="36"/>
        <v>32287.260073200006</v>
      </c>
      <c r="L32" s="48">
        <v>12.5</v>
      </c>
      <c r="M32" s="61">
        <v>1.3</v>
      </c>
      <c r="N32" s="1">
        <v>26</v>
      </c>
      <c r="O32" s="1">
        <v>0.54</v>
      </c>
      <c r="P32" s="1">
        <v>12.5</v>
      </c>
      <c r="Q32" s="8">
        <f t="shared" si="31"/>
        <v>357165.375</v>
      </c>
      <c r="R32" s="8">
        <f t="shared" si="32"/>
        <v>51023.625</v>
      </c>
      <c r="S32" s="27">
        <f t="shared" si="33"/>
        <v>144.07185185185187</v>
      </c>
      <c r="T32" s="8">
        <f t="shared" si="37"/>
        <v>28251.352564050005</v>
      </c>
      <c r="U32" s="8">
        <f t="shared" si="38"/>
        <v>782.70240750000005</v>
      </c>
      <c r="V32" s="8">
        <f t="shared" si="34"/>
        <v>29034.054971550006</v>
      </c>
      <c r="W32" s="27">
        <f t="shared" si="39"/>
        <v>3253.2051016500009</v>
      </c>
      <c r="X32" s="20" t="str">
        <f t="shared" si="35"/>
        <v>ACCEPTED</v>
      </c>
    </row>
    <row r="33" spans="5:24" ht="63.75" thickBot="1" x14ac:dyDescent="0.3">
      <c r="E33" s="21">
        <v>4</v>
      </c>
      <c r="F33" s="34" t="s">
        <v>50</v>
      </c>
      <c r="G33" s="35">
        <v>14146</v>
      </c>
      <c r="H33" s="49">
        <v>1.85</v>
      </c>
      <c r="I33" s="24">
        <v>101.3</v>
      </c>
      <c r="J33" s="45">
        <f t="shared" si="30"/>
        <v>0.53600000000000003</v>
      </c>
      <c r="K33" s="28">
        <f t="shared" si="36"/>
        <v>794.25263280000013</v>
      </c>
      <c r="L33" s="49">
        <v>15</v>
      </c>
      <c r="M33" s="49">
        <v>2.73</v>
      </c>
      <c r="N33" s="24">
        <v>70</v>
      </c>
      <c r="O33" s="24">
        <v>0.54</v>
      </c>
      <c r="P33" s="24">
        <v>15</v>
      </c>
      <c r="Q33" s="25">
        <f t="shared" si="31"/>
        <v>12024.1</v>
      </c>
      <c r="R33" s="25">
        <f t="shared" si="32"/>
        <v>2121.9</v>
      </c>
      <c r="S33" s="28">
        <f t="shared" si="33"/>
        <v>98.92</v>
      </c>
      <c r="T33" s="25">
        <f>(Q33*(H33+(I33*J33)))/1000</f>
        <v>675.11473788000012</v>
      </c>
      <c r="U33" s="25">
        <f>(R33*(M33+(N33*O33)))/1000</f>
        <v>86.000607000000002</v>
      </c>
      <c r="V33" s="25">
        <f t="shared" si="34"/>
        <v>761.11534488000007</v>
      </c>
      <c r="W33" s="36">
        <f t="shared" si="39"/>
        <v>33.137287920000063</v>
      </c>
      <c r="X33" s="26" t="str">
        <f t="shared" si="35"/>
        <v>ACCEPTED</v>
      </c>
    </row>
  </sheetData>
  <mergeCells count="4">
    <mergeCell ref="E4:X4"/>
    <mergeCell ref="E12:X12"/>
    <mergeCell ref="E20:X20"/>
    <mergeCell ref="E27:X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Prof. (Dr.) Harishkumar Varia</dc:creator>
  <cp:lastModifiedBy>Prof. (Dr.) Harishkumar Varia</cp:lastModifiedBy>
  <dcterms:created xsi:type="dcterms:W3CDTF">2024-10-01T05:22:04Z</dcterms:created>
  <dcterms:modified xsi:type="dcterms:W3CDTF">2024-10-03T10:59:02Z</dcterms:modified>
</cp:coreProperties>
</file>