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OSHIBA1\Desktop\"/>
    </mc:Choice>
  </mc:AlternateContent>
  <xr:revisionPtr revIDLastSave="0" documentId="8_{35CB54C7-2435-46E3-A41A-BED42A3D92C2}" xr6:coauthVersionLast="45" xr6:coauthVersionMax="45" xr10:uidLastSave="{00000000-0000-0000-0000-000000000000}"/>
  <bookViews>
    <workbookView xWindow="-120" yWindow="-120" windowWidth="20730" windowHeight="11160" firstSheet="1" activeTab="1" xr2:uid="{DC37A9C9-D8AF-4CFD-8CD6-06C9D8B65C08}"/>
  </bookViews>
  <sheets>
    <sheet name="Admin" sheetId="7" r:id="rId1"/>
    <sheet name="Inventory Managment" sheetId="1" r:id="rId2"/>
    <sheet name="Sheet1" sheetId="9" state="hidden" r:id="rId3"/>
    <sheet name="Dashboard Data" sheetId="8" r:id="rId4"/>
    <sheet name="Customers" sheetId="2" r:id="rId5"/>
    <sheet name="Suppliers" sheetId="3" r:id="rId6"/>
    <sheet name="Products" sheetId="5" r:id="rId7"/>
    <sheet name="Orders" sheetId="4" r:id="rId8"/>
    <sheet name="Order Items" sheetId="6" r:id="rId9"/>
  </sheets>
  <definedNames>
    <definedName name="_xlnm._FilterDatabase" localSheetId="4" hidden="1">Customers!$A$3:$I$14</definedName>
    <definedName name="_xlnm._FilterDatabase" localSheetId="8" hidden="1">'Order Items'!$A$3:$I$121</definedName>
    <definedName name="_xlnm._FilterDatabase" localSheetId="6" hidden="1">Products!$A$3:$H$26</definedName>
    <definedName name="_xlnm._FilterDatabase" localSheetId="5" hidden="1">Suppliers!$A$3:$I$16</definedName>
    <definedName name="_xlnm.Criteria" localSheetId="4">Customers!$M$2:$M$3</definedName>
    <definedName name="_xlnm.Criteria" localSheetId="8">'Order Items'!$M$2:$M$3</definedName>
    <definedName name="_xlnm.Criteria" localSheetId="6">Products!$L$2:$L$3</definedName>
    <definedName name="_xlnm.Criteria" localSheetId="5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4">Customers!$P$2:$X$2</definedName>
    <definedName name="_xlnm.Extract" localSheetId="8">'Order Items'!$P$2:$X$2</definedName>
    <definedName name="_xlnm.Extract" localSheetId="6">Products!$O$2:$V$2</definedName>
    <definedName name="_xlnm.Extract" localSheetId="5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Managment'!$D$4:$H$11</definedName>
    <definedName name="Prod_ID">OFFSET(Products!$A$3,1,,COUNTA(Products!$A$3:$A$9986)-1,1)</definedName>
    <definedName name="Prod_Name">OFFSET(Products!$B$3,1,,COUNTA(Products!$B$3:$B$9986)-1,1)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81029"/>
  <pivotCaches>
    <pivotCache cacheId="35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53" i="6" l="1"/>
  <c r="I152" i="6"/>
  <c r="I151" i="6"/>
  <c r="I150" i="6"/>
  <c r="I149" i="6" l="1"/>
  <c r="I148" i="6"/>
  <c r="F26" i="5" a="1"/>
  <c r="F26" i="5" s="1"/>
  <c r="G26" i="5" s="1"/>
  <c r="H26" i="5"/>
  <c r="I147" i="6"/>
  <c r="I146" i="6"/>
  <c r="F25" i="5" a="1"/>
  <c r="F25" i="5" s="1"/>
  <c r="G25" i="5" s="1"/>
  <c r="H25" i="5"/>
  <c r="I145" i="6"/>
  <c r="F24" i="5" a="1"/>
  <c r="F24" i="5" s="1"/>
  <c r="G24" i="5" s="1"/>
  <c r="H24" i="5"/>
  <c r="F27" i="5" a="1"/>
  <c r="F27" i="5" s="1"/>
  <c r="F28" i="5" a="1"/>
  <c r="F28" i="5" s="1"/>
  <c r="F29" i="5" a="1"/>
  <c r="F29" i="5" s="1"/>
  <c r="F30" i="5" a="1"/>
  <c r="F30" i="5" s="1"/>
  <c r="F31" i="5" a="1"/>
  <c r="F31" i="5" s="1"/>
  <c r="F32" i="5" a="1"/>
  <c r="F32" i="5" s="1"/>
  <c r="F33" i="5" a="1"/>
  <c r="F33" i="5" s="1"/>
  <c r="F34" i="5" a="1"/>
  <c r="F34" i="5" s="1"/>
  <c r="F35" i="5" a="1"/>
  <c r="F35" i="5" s="1"/>
  <c r="F36" i="5" a="1"/>
  <c r="F36" i="5" s="1"/>
  <c r="F37" i="5" a="1"/>
  <c r="F37" i="5" s="1"/>
  <c r="F38" i="5" a="1"/>
  <c r="F38" i="5" s="1"/>
  <c r="F39" i="5" a="1"/>
  <c r="F39" i="5" s="1"/>
  <c r="F40" i="5" a="1"/>
  <c r="F40" i="5" s="1"/>
  <c r="F41" i="5" a="1"/>
  <c r="F41" i="5" s="1"/>
  <c r="F42" i="5" a="1"/>
  <c r="F42" i="5" s="1"/>
  <c r="F43" i="5" a="1"/>
  <c r="F43" i="5" s="1"/>
  <c r="F44" i="5" a="1"/>
  <c r="F44" i="5" s="1"/>
  <c r="F45" i="5" a="1"/>
  <c r="F45" i="5" s="1"/>
  <c r="F46" i="5" a="1"/>
  <c r="F46" i="5" s="1"/>
  <c r="F47" i="5" a="1"/>
  <c r="F47" i="5" s="1"/>
  <c r="F48" i="5" a="1"/>
  <c r="F48" i="5" s="1"/>
  <c r="F49" i="5" a="1"/>
  <c r="F49" i="5" s="1"/>
  <c r="F50" i="5" a="1"/>
  <c r="F50" i="5" s="1"/>
  <c r="F51" i="5" a="1"/>
  <c r="F51" i="5" s="1"/>
  <c r="F52" i="5" a="1"/>
  <c r="F52" i="5" s="1"/>
  <c r="F53" i="5" a="1"/>
  <c r="F53" i="5" s="1"/>
  <c r="F54" i="5" a="1"/>
  <c r="F54" i="5" s="1"/>
  <c r="F55" i="5" a="1"/>
  <c r="F55" i="5" s="1"/>
  <c r="F56" i="5" a="1"/>
  <c r="F56" i="5" s="1"/>
  <c r="F57" i="5" a="1"/>
  <c r="F57" i="5" s="1"/>
  <c r="F58" i="5" a="1"/>
  <c r="F58" i="5" s="1"/>
  <c r="F59" i="5" a="1"/>
  <c r="F59" i="5" s="1"/>
  <c r="F60" i="5" a="1"/>
  <c r="F60" i="5" s="1"/>
  <c r="F61" i="5" a="1"/>
  <c r="F61" i="5" s="1"/>
  <c r="F62" i="5" a="1"/>
  <c r="F62" i="5" s="1"/>
  <c r="F63" i="5" a="1"/>
  <c r="F63" i="5" s="1"/>
  <c r="F64" i="5" a="1"/>
  <c r="F64" i="5" s="1"/>
  <c r="F65" i="5" a="1"/>
  <c r="F65" i="5" s="1"/>
  <c r="F66" i="5" a="1"/>
  <c r="F66" i="5" s="1"/>
  <c r="F67" i="5" a="1"/>
  <c r="F67" i="5" s="1"/>
  <c r="F23" i="5" a="1"/>
  <c r="F23" i="5" s="1"/>
  <c r="G23" i="5" s="1"/>
  <c r="F22" i="5" a="1"/>
  <c r="F22" i="5" s="1"/>
  <c r="G22" i="5" s="1"/>
  <c r="I144" i="6"/>
  <c r="I143" i="6"/>
  <c r="I142" i="6"/>
  <c r="I141" i="6"/>
  <c r="H23" i="5"/>
  <c r="H22" i="5"/>
  <c r="B15" i="1"/>
  <c r="I140" i="6" l="1"/>
  <c r="F21" i="5" a="1"/>
  <c r="F21" i="5" s="1"/>
  <c r="G21" i="5" s="1"/>
  <c r="H21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I139" i="6" l="1"/>
  <c r="I138" i="6"/>
  <c r="F20" i="5" l="1" a="1"/>
  <c r="F20" i="5" s="1"/>
  <c r="G20" i="5" s="1"/>
  <c r="H20" i="5"/>
  <c r="F19" i="5" a="1"/>
  <c r="F19" i="5" s="1"/>
  <c r="G19" i="5" s="1"/>
  <c r="H19" i="5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E4" i="1" l="1"/>
  <c r="F4" i="5" a="1"/>
  <c r="F4" i="5" s="1"/>
  <c r="G4" i="5" s="1"/>
  <c r="D3" i="8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4" i="8" a="1"/>
  <c r="B4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8" i="1"/>
  <c r="D5" i="1"/>
  <c r="B13" i="1"/>
  <c r="B11" i="1"/>
  <c r="B9" i="1"/>
  <c r="B8" i="1"/>
  <c r="B5" i="1"/>
  <c r="B6" i="1"/>
  <c r="D4" i="1"/>
  <c r="F3" i="8" l="1" a="1"/>
  <c r="F3" i="8" s="1"/>
  <c r="H5" i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O2" i="8" a="1"/>
  <c r="O2" i="8" s="1"/>
  <c r="L2" i="8" a="1"/>
  <c r="L2" i="8" s="1"/>
  <c r="L3" i="8" a="1"/>
  <c r="L3" i="8" s="1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9" i="8" a="1"/>
  <c r="F29" i="8" s="1"/>
  <c r="F28" i="8" a="1"/>
  <c r="F28" i="8" s="1"/>
  <c r="E28" i="8" a="1"/>
  <c r="E28" i="8" s="1"/>
  <c r="F12" i="8" a="1"/>
  <c r="F12" i="8" s="1"/>
  <c r="E12" i="8" a="1"/>
  <c r="E12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6" i="8" a="1"/>
  <c r="F26" i="8" s="1"/>
  <c r="E26" i="8" a="1"/>
  <c r="E26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F6" i="8" a="1"/>
  <c r="F6" i="8" s="1"/>
  <c r="E6" i="8" a="1"/>
  <c r="E6" i="8" s="1"/>
  <c r="E13" i="8" a="1"/>
  <c r="E13" i="8" s="1"/>
  <c r="F13" i="8" a="1"/>
  <c r="F13" i="8" s="1"/>
  <c r="F18" i="8" a="1"/>
  <c r="F18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L3" i="5"/>
  <c r="M3" i="3"/>
  <c r="M3" i="2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F8" i="5" l="1" a="1"/>
  <c r="F8" i="5" s="1"/>
  <c r="G8" i="5" s="1"/>
  <c r="F6" i="5" a="1"/>
  <c r="F6" i="5" s="1"/>
  <c r="G6" i="5" s="1"/>
  <c r="F5" i="5" a="1"/>
  <c r="F5" i="5" s="1"/>
  <c r="G5" i="5" s="1"/>
  <c r="F14" i="5" a="1"/>
  <c r="F14" i="5" s="1"/>
  <c r="G14" i="5" s="1"/>
  <c r="F7" i="5" a="1"/>
  <c r="F7" i="5" s="1"/>
  <c r="G7" i="5" s="1"/>
  <c r="F12" i="5" a="1"/>
  <c r="F12" i="5" s="1"/>
  <c r="G12" i="5" s="1"/>
  <c r="F11" i="5" a="1"/>
  <c r="F11" i="5" s="1"/>
  <c r="G11" i="5" s="1"/>
  <c r="F9" i="5" a="1"/>
  <c r="F9" i="5" s="1"/>
  <c r="G9" i="5" s="1"/>
  <c r="F10" i="5" a="1"/>
  <c r="F10" i="5" s="1"/>
  <c r="G10" i="5" s="1"/>
  <c r="F13" i="5" a="1"/>
  <c r="F13" i="5" s="1"/>
  <c r="G13" i="5" s="1"/>
  <c r="F15" i="5" a="1"/>
  <c r="F15" i="5" s="1"/>
  <c r="G15" i="5" s="1"/>
  <c r="F16" i="5" a="1"/>
  <c r="F16" i="5" s="1"/>
  <c r="G16" i="5" s="1"/>
  <c r="F17" i="5" a="1"/>
  <c r="F17" i="5" s="1"/>
  <c r="G17" i="5" s="1"/>
  <c r="F18" i="5" a="1"/>
  <c r="F18" i="5" s="1"/>
  <c r="G18" i="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<sst xmlns="http://schemas.openxmlformats.org/spreadsheetml/2006/main" count="1356" uniqueCount="277">
  <si>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</si>
  <si>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</si>
  <si>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</si>
  <si>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</si>
  <si>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</si>
  <si>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</si>
  <si>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</si>
  <si>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</si>
  <si>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</si>
  <si>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</si>
  <si>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</si>
  <si>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</si>
  <si>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</si>
  <si>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</si>
  <si>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</si>
  <si>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</si>
  <si>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</si>
  <si>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</si>
  <si>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</si>
  <si>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</si>
  <si>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</si>
  <si>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</si>
  <si>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</si>
  <si>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</si>
  <si>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</si>
  <si>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</si>
  <si>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Cremiere De France UHT Semi-Skimmed Milk 1L</t>
  </si>
  <si>
    <t>Arla Pro Mozzarella Cheese 2.3Kg</t>
  </si>
  <si>
    <t>Arla Mild Color Cheddar Cheese ~2.5Kg</t>
  </si>
  <si>
    <t>Dairymont Colored Slices Cheese 1Kg</t>
  </si>
  <si>
    <t>Apetina White Cheese Cubes 200G</t>
  </si>
  <si>
    <t>Bottega Zelachi Shredded Mozza. Cheese 1Kg</t>
  </si>
  <si>
    <t>Casa Rinaldi Mortadella ~2.5kg</t>
  </si>
  <si>
    <t>Casa Rinaldi Extra Vergine Olive Oil 1L</t>
  </si>
  <si>
    <t>Casa Rinaldi Extra Virgin Olive Oil 5L</t>
  </si>
  <si>
    <t>Heinz Apple Cider Vinegar 0.946L</t>
  </si>
  <si>
    <t>Heinz Chilli Sauce 300G</t>
  </si>
  <si>
    <t xml:space="preserve">Heinz Whole Peeled Pear Tomatoes 2.89Kg </t>
  </si>
  <si>
    <t>Purchase</t>
  </si>
  <si>
    <t>Purchase Price</t>
  </si>
  <si>
    <t>Order ID</t>
  </si>
  <si>
    <t>Price</t>
  </si>
  <si>
    <t>DB Row</t>
  </si>
  <si>
    <t>ORDER ITEMS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</si>
  <si>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</si>
  <si>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</si>
  <si>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</si>
  <si>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</si>
  <si>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</si>
  <si>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</si>
  <si>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</si>
  <si>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</si>
  <si>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</si>
  <si>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</si>
  <si>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</si>
  <si>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</si>
  <si>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</si>
  <si>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</si>
  <si>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</si>
  <si>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</si>
  <si>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</si>
  <si>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</si>
  <si>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</si>
  <si>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</si>
  <si>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</si>
  <si>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</si>
  <si>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</si>
  <si>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</si>
  <si>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</si>
  <si>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</si>
  <si>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</si>
  <si>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</si>
  <si>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</si>
  <si>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</si>
  <si>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</si>
  <si>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</si>
  <si>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</si>
  <si>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</si>
  <si>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</si>
  <si>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</si>
  <si>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</si>
  <si>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</si>
  <si>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</si>
  <si>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</si>
  <si>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</si>
  <si>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</si>
  <si>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</si>
  <si>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</si>
  <si>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</si>
  <si>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</si>
  <si>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</si>
  <si>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</si>
  <si>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</si>
  <si>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</si>
  <si>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</si>
  <si>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</si>
  <si>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</si>
  <si>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</si>
  <si>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</si>
  <si>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</si>
  <si>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</si>
  <si>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</si>
  <si>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</si>
  <si>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</si>
  <si>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</si>
  <si>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</si>
  <si>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</si>
  <si>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</si>
  <si>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</si>
  <si>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</si>
  <si>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</si>
  <si>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</si>
  <si>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</si>
  <si>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</si>
  <si>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</si>
  <si>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</si>
  <si>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</si>
  <si>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</si>
  <si>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</si>
  <si>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</si>
  <si>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</si>
  <si>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</si>
  <si>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</si>
  <si>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</si>
  <si>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</si>
  <si>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</si>
  <si>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</si>
  <si>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</si>
  <si>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</si>
  <si>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</si>
  <si>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</si>
  <si>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</si>
  <si>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</si>
  <si>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</si>
  <si>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</si>
  <si>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</si>
  <si>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</si>
  <si>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</si>
  <si>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</si>
  <si>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</si>
  <si>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</si>
  <si>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</si>
  <si>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</si>
  <si>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</si>
  <si>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</si>
  <si>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</si>
  <si>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</si>
  <si>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</si>
  <si>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</si>
  <si>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</si>
  <si>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</si>
  <si>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</si>
  <si>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</si>
  <si>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</si>
  <si>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</si>
  <si>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</si>
  <si>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</si>
  <si>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</si>
  <si>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</si>
  <si>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</si>
  <si>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</si>
  <si>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</si>
  <si>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</si>
  <si>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</si>
  <si>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</si>
  <si>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</si>
  <si>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</si>
  <si>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</si>
  <si>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</si>
  <si>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</si>
  <si>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</si>
  <si>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</si>
  <si>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</si>
  <si>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</si>
  <si>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</si>
  <si>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</si>
  <si>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</si>
  <si>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</si>
  <si>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</si>
  <si>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</si>
  <si>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</si>
  <si>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</si>
  <si>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</si>
  <si>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</si>
  <si>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</si>
  <si>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</si>
  <si>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</si>
  <si>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</si>
  <si>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</si>
  <si>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</si>
  <si>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</si>
  <si>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</si>
  <si>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</si>
  <si>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</si>
  <si>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</si>
  <si>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</si>
  <si>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</si>
  <si>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</si>
  <si>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</si>
  <si>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</si>
  <si>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</si>
  <si>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</si>
  <si>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</si>
  <si>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</si>
  <si>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</si>
  <si>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</si>
  <si>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</si>
  <si>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</si>
  <si>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</si>
  <si>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</si>
  <si>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</si>
  <si>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</si>
  <si>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</si>
  <si>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</si>
  <si>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</si>
  <si>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</si>
  <si>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</si>
  <si>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</si>
  <si>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Dr Cl Cheese 1Kg</t>
  </si>
  <si>
    <t>Heinz Acvinegar .946L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</si>
  <si>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</si>
  <si>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</si>
  <si>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</si>
  <si>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</si>
  <si>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</si>
  <si>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</si>
  <si>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</si>
  <si>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</si>
  <si>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</si>
  <si>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</si>
  <si>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</si>
  <si>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</si>
  <si>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</si>
  <si>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</si>
  <si>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</si>
  <si>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</si>
  <si>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Nike Runners</t>
  </si>
  <si>
    <t>Sizes 39 to 45, colors black, blue,white and brown</t>
  </si>
  <si>
    <t>Medium size bags , colors; blue, red, black</t>
  </si>
  <si>
    <t>colors red, black, blue, green, purple</t>
  </si>
  <si>
    <t>sizes s to xlcolors red, black, blue, green, purple</t>
  </si>
  <si>
    <t>Nike AirForce 1's</t>
  </si>
  <si>
    <t>Nike Bags</t>
  </si>
  <si>
    <t>Nike Caps</t>
  </si>
  <si>
    <t>Nike Soaks</t>
  </si>
  <si>
    <t>Nike Hoodies</t>
  </si>
  <si>
    <t>Nike Joggers</t>
  </si>
  <si>
    <t>Nike slippers</t>
  </si>
  <si>
    <t>Nike Phantom Luna</t>
  </si>
  <si>
    <t>sizes 5 to 12 colors black, red, white</t>
  </si>
  <si>
    <t>Sizes 5 to 12 colors blue, black, grey, white</t>
  </si>
  <si>
    <t>Nike Dunk Low Retro SE</t>
  </si>
  <si>
    <t>Nike Sportswear Tech Fleece</t>
  </si>
  <si>
    <t>Nike DRI-FIT Legend</t>
  </si>
  <si>
    <t>Nike  Windrunner Primaloft</t>
  </si>
  <si>
    <t>Nike ColorBlock Puffer Jacket</t>
  </si>
  <si>
    <t>Nike Air Jordan 1 Mid SE</t>
  </si>
  <si>
    <t>Nike Socks</t>
  </si>
  <si>
    <t>Sweat pants</t>
  </si>
  <si>
    <t>sizes 30 to 38 colours black, grey and white</t>
  </si>
  <si>
    <t>sweat shirts</t>
  </si>
  <si>
    <t>sizes 5-12 colours are assorted</t>
  </si>
  <si>
    <t>Asus Rog</t>
  </si>
  <si>
    <t>Rubber bands</t>
  </si>
  <si>
    <t>24-inch diameter</t>
  </si>
  <si>
    <t>English Blazer</t>
  </si>
  <si>
    <t>Deodorant</t>
  </si>
  <si>
    <t>Cashmere Flannel</t>
  </si>
  <si>
    <t>Medium and Large size in beize, height 150 cm</t>
  </si>
  <si>
    <t>Emerald glass Cups</t>
  </si>
  <si>
    <t>Zambian Emmeralds, with cobalt bases</t>
  </si>
  <si>
    <t>14th Gen Ultra 9,  RTX 4090 GDDR5 64</t>
  </si>
  <si>
    <t>Microsoft Surface Pro</t>
  </si>
  <si>
    <t>14th Gen Ultra 9, RTX 3080 GDDR$ 32</t>
  </si>
  <si>
    <t>chunks</t>
  </si>
  <si>
    <t>just chunks</t>
  </si>
  <si>
    <t>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</si>
</sst>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_([$ZMW]\ * #,##0.00_);_([$ZMW]\ * \(#,##0.00\);_([$ZMW]\ 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78BE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theme="9" tint="0.40000610370189521"/>
        </stop>
        <stop position="1">
          <color theme="9" tint="0.80001220740379042"/>
        </stop>
      </gradientFill>
    </fill>
    <fill>
      <patternFill patternType="solid">
        <fgColor theme="0"/>
        <bgColor auto="1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medium">
        <color rgb="FF78BE21"/>
      </left>
      <right/>
      <top style="medium">
        <color rgb="FF78BE21"/>
      </top>
      <bottom/>
      <diagonal/>
    </border>
    <border>
      <left/>
      <right/>
      <top style="medium">
        <color rgb="FF78BE21"/>
      </top>
      <bottom/>
      <diagonal/>
    </border>
    <border>
      <left/>
      <right style="medium">
        <color rgb="FF78BE21"/>
      </right>
      <top style="medium">
        <color rgb="FF78BE21"/>
      </top>
      <bottom/>
      <diagonal/>
    </border>
    <border>
      <left style="medium">
        <color rgb="FF78BE21"/>
      </left>
      <right/>
      <top/>
      <bottom/>
      <diagonal/>
    </border>
    <border>
      <left/>
      <right style="medium">
        <color rgb="FF78BE21"/>
      </right>
      <top/>
      <bottom/>
      <diagonal/>
    </border>
    <border>
      <left style="thin">
        <color rgb="FF78BE21"/>
      </left>
      <right style="dashed">
        <color rgb="FF78BE21"/>
      </right>
      <top style="medium">
        <color rgb="FF78BE21"/>
      </top>
      <bottom style="thin">
        <color rgb="FF78BE21"/>
      </bottom>
      <diagonal/>
    </border>
    <border>
      <left style="dashed">
        <color rgb="FF78BE21"/>
      </left>
      <right style="thin">
        <color rgb="FF78BE21"/>
      </right>
      <top style="medium">
        <color rgb="FF78BE21"/>
      </top>
      <bottom style="thin">
        <color rgb="FF78BE21"/>
      </bottom>
      <diagonal/>
    </border>
    <border>
      <left style="medium">
        <color rgb="FF78BE21"/>
      </left>
      <right/>
      <top style="thin">
        <color rgb="FF78BE21"/>
      </top>
      <bottom/>
      <diagonal/>
    </border>
    <border>
      <left/>
      <right/>
      <top style="thin">
        <color rgb="FF78BE21"/>
      </top>
      <bottom/>
      <diagonal/>
    </border>
    <border>
      <left/>
      <right style="medium">
        <color rgb="FF78BE21"/>
      </right>
      <top style="thin">
        <color rgb="FF78BE21"/>
      </top>
      <bottom/>
      <diagonal/>
    </border>
    <border>
      <left style="medium">
        <color rgb="FF78BE21"/>
      </left>
      <right/>
      <top/>
      <bottom style="thin">
        <color rgb="FF78BE21"/>
      </bottom>
      <diagonal/>
    </border>
    <border>
      <left/>
      <right/>
      <top/>
      <bottom style="thin">
        <color rgb="FF78BE21"/>
      </bottom>
      <diagonal/>
    </border>
    <border>
      <left/>
      <right style="medium">
        <color rgb="FF78BE21"/>
      </right>
      <top/>
      <bottom style="thin">
        <color rgb="FF78BE21"/>
      </bottom>
      <diagonal/>
    </border>
    <border>
      <left style="medium">
        <color rgb="FF78BE21"/>
      </left>
      <right style="dashed">
        <color rgb="FF78BE21"/>
      </right>
      <top style="thin">
        <color rgb="FF78BE21"/>
      </top>
      <bottom style="medium">
        <color rgb="FF78BE21"/>
      </bottom>
      <diagonal/>
    </border>
    <border>
      <left style="dashed">
        <color rgb="FF78BE21"/>
      </left>
      <right style="dashed">
        <color rgb="FF78BE21"/>
      </right>
      <top style="thin">
        <color rgb="FF78BE21"/>
      </top>
      <bottom style="medium">
        <color rgb="FF78BE21"/>
      </bottom>
      <diagonal/>
    </border>
    <border>
      <left style="dashed">
        <color rgb="FF78BE21"/>
      </left>
      <right style="medium">
        <color rgb="FF78BE21"/>
      </right>
      <top style="thin">
        <color rgb="FF78BE21"/>
      </top>
      <bottom style="medium">
        <color rgb="FF78BE21"/>
      </bottom>
      <diagonal/>
    </border>
    <border>
      <left style="medium">
        <color rgb="FF78BE21"/>
      </left>
      <right style="thin">
        <color rgb="FF78BE21"/>
      </right>
      <top style="thin">
        <color rgb="FF78BE21"/>
      </top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 style="thin">
        <color rgb="FF78BE21"/>
      </top>
      <bottom style="medium">
        <color rgb="FF78BE21"/>
      </bottom>
      <diagonal/>
    </border>
    <border>
      <left style="thin">
        <color rgb="FF78BE21"/>
      </left>
      <right style="medium">
        <color rgb="FF78BE21"/>
      </right>
      <top style="thin">
        <color rgb="FF78BE21"/>
      </top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 style="thin">
        <color rgb="FF78BE21"/>
      </top>
      <bottom style="thin">
        <color rgb="FF78BE21"/>
      </bottom>
      <diagonal/>
    </border>
    <border>
      <left style="thin">
        <color rgb="FF78BE21"/>
      </left>
      <right style="dashed">
        <color rgb="FF78BE21"/>
      </right>
      <top style="thin">
        <color rgb="FF78BE21"/>
      </top>
      <bottom style="thin">
        <color rgb="FF78BE21"/>
      </bottom>
      <diagonal/>
    </border>
    <border>
      <left style="dashed">
        <color rgb="FF78BE21"/>
      </left>
      <right style="thin">
        <color rgb="FF78BE21"/>
      </right>
      <top style="thin">
        <color rgb="FF78BE21"/>
      </top>
      <bottom style="thin">
        <color rgb="FF78BE21"/>
      </bottom>
      <diagonal/>
    </border>
    <border>
      <left style="medium">
        <color rgb="FF78BE21"/>
      </left>
      <right style="thin">
        <color rgb="FF78BE21"/>
      </right>
      <top style="medium">
        <color rgb="FF78BE21"/>
      </top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 style="medium">
        <color rgb="FF78BE21"/>
      </top>
      <bottom style="medium">
        <color rgb="FF78BE21"/>
      </bottom>
      <diagonal/>
    </border>
    <border>
      <left style="thin">
        <color rgb="FF78BE21"/>
      </left>
      <right style="medium">
        <color rgb="FF78BE21"/>
      </right>
      <top style="medium">
        <color rgb="FF78BE21"/>
      </top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/>
      <bottom style="medium">
        <color rgb="FF78BE21"/>
      </bottom>
      <diagonal/>
    </border>
    <border>
      <left style="thin">
        <color rgb="FF78BE21"/>
      </left>
      <right style="thin">
        <color rgb="FF78BE21"/>
      </right>
      <top/>
      <bottom/>
      <diagonal/>
    </border>
    <border>
      <left style="thin">
        <color rgb="FF78BE21"/>
      </left>
      <right style="medium">
        <color rgb="FF78BE21"/>
      </right>
      <top style="medium">
        <color rgb="FF78BE21"/>
      </top>
      <bottom style="thin">
        <color rgb="FF78BE21"/>
      </bottom>
      <diagonal/>
    </border>
    <border>
      <left style="thin">
        <color rgb="FF78BE21"/>
      </left>
      <right style="medium">
        <color rgb="FF78BE21"/>
      </right>
      <top style="thin">
        <color rgb="FF78BE21"/>
      </top>
      <bottom style="thin">
        <color rgb="FF78BE2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6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0" fontId="0" fillId="3" borderId="6" xfId="0" applyFill="1" applyBorder="1"/>
    <xf numFmtId="0" fontId="0" fillId="3" borderId="6" xfId="0" applyFill="1" applyBorder="1" applyAlignment="1">
      <alignment horizontal="center"/>
    </xf>
    <xf numFmtId="0" fontId="6" fillId="0" borderId="0" xfId="4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6" xfId="0" applyFill="1" applyBorder="1"/>
    <xf numFmtId="9" fontId="0" fillId="2" borderId="6" xfId="2" applyFont="1" applyFill="1" applyBorder="1"/>
    <xf numFmtId="0" fontId="2" fillId="6" borderId="6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4" fontId="0" fillId="3" borderId="13" xfId="0" applyNumberFormat="1" applyFill="1" applyBorder="1"/>
    <xf numFmtId="14" fontId="0" fillId="3" borderId="14" xfId="0" applyNumberFormat="1" applyFill="1" applyBorder="1"/>
    <xf numFmtId="0" fontId="0" fillId="3" borderId="15" xfId="0" applyFill="1" applyBorder="1"/>
    <xf numFmtId="14" fontId="0" fillId="3" borderId="16" xfId="0" applyNumberFormat="1" applyFill="1" applyBorder="1"/>
    <xf numFmtId="14" fontId="0" fillId="3" borderId="17" xfId="0" applyNumberFormat="1" applyFill="1" applyBorder="1"/>
    <xf numFmtId="0" fontId="0" fillId="3" borderId="18" xfId="0" applyFill="1" applyBorder="1"/>
    <xf numFmtId="14" fontId="0" fillId="3" borderId="19" xfId="0" applyNumberFormat="1" applyFill="1" applyBorder="1"/>
    <xf numFmtId="14" fontId="0" fillId="3" borderId="20" xfId="0" applyNumberFormat="1" applyFill="1" applyBorder="1"/>
    <xf numFmtId="0" fontId="0" fillId="3" borderId="23" xfId="0" applyFill="1" applyBorder="1"/>
    <xf numFmtId="0" fontId="0" fillId="3" borderId="24" xfId="0" applyFill="1" applyBorder="1"/>
    <xf numFmtId="0" fontId="9" fillId="5" borderId="25" xfId="0" applyFont="1" applyFill="1" applyBorder="1" applyAlignment="1">
      <alignment horizontal="center"/>
    </xf>
    <xf numFmtId="44" fontId="9" fillId="5" borderId="25" xfId="1" applyFont="1" applyFill="1" applyBorder="1" applyAlignment="1">
      <alignment horizontal="center"/>
    </xf>
    <xf numFmtId="0" fontId="9" fillId="5" borderId="25" xfId="1" applyNumberFormat="1" applyFont="1" applyFill="1" applyBorder="1" applyAlignment="1">
      <alignment horizontal="center"/>
    </xf>
    <xf numFmtId="0" fontId="0" fillId="3" borderId="29" xfId="0" applyFill="1" applyBorder="1"/>
    <xf numFmtId="167" fontId="0" fillId="3" borderId="23" xfId="0" applyNumberFormat="1" applyFill="1" applyBorder="1" applyAlignment="1">
      <alignment horizontal="center"/>
    </xf>
    <xf numFmtId="167" fontId="0" fillId="3" borderId="24" xfId="0" applyNumberForma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0" fontId="0" fillId="3" borderId="34" xfId="0" applyFill="1" applyBorder="1"/>
    <xf numFmtId="0" fontId="2" fillId="5" borderId="36" xfId="0" applyFont="1" applyFill="1" applyBorder="1" applyAlignment="1">
      <alignment horizontal="center"/>
    </xf>
    <xf numFmtId="166" fontId="2" fillId="5" borderId="37" xfId="1" applyNumberFormat="1" applyFont="1" applyFill="1" applyBorder="1" applyAlignment="1">
      <alignment horizontal="center"/>
    </xf>
    <xf numFmtId="167" fontId="0" fillId="3" borderId="34" xfId="0" applyNumberFormat="1" applyFill="1" applyBorder="1" applyAlignment="1">
      <alignment horizontal="center"/>
    </xf>
    <xf numFmtId="0" fontId="0" fillId="7" borderId="0" xfId="0" applyFill="1"/>
    <xf numFmtId="0" fontId="0" fillId="4" borderId="6" xfId="0" applyFill="1" applyBorder="1" applyAlignment="1">
      <alignment horizontal="right"/>
    </xf>
    <xf numFmtId="0" fontId="0" fillId="3" borderId="6" xfId="0" applyFill="1" applyBorder="1" applyAlignment="1">
      <alignment horizontal="right"/>
    </xf>
    <xf numFmtId="0" fontId="0" fillId="3" borderId="6" xfId="0" applyFill="1" applyBorder="1" applyAlignment="1">
      <alignment horizontal="left"/>
    </xf>
    <xf numFmtId="0" fontId="0" fillId="8" borderId="6" xfId="0" applyFill="1" applyBorder="1" applyAlignment="1">
      <alignment horizontal="right"/>
    </xf>
    <xf numFmtId="0" fontId="0" fillId="8" borderId="6" xfId="0" applyFill="1" applyBorder="1" applyAlignment="1">
      <alignment horizontal="left"/>
    </xf>
    <xf numFmtId="0" fontId="0" fillId="0" borderId="39" xfId="0" applyBorder="1"/>
    <xf numFmtId="165" fontId="0" fillId="0" borderId="0" xfId="1" applyNumberFormat="1" applyFont="1" applyAlignment="1">
      <alignment horizontal="center"/>
    </xf>
    <xf numFmtId="0" fontId="0" fillId="9" borderId="0" xfId="0" applyFill="1" applyBorder="1"/>
    <xf numFmtId="168" fontId="0" fillId="0" borderId="0" xfId="1" applyNumberFormat="1" applyFont="1"/>
    <xf numFmtId="168" fontId="0" fillId="0" borderId="0" xfId="0" applyNumberFormat="1"/>
    <xf numFmtId="44" fontId="1" fillId="0" borderId="0" xfId="0" applyNumberFormat="1" applyFont="1"/>
    <xf numFmtId="0" fontId="1" fillId="0" borderId="0" xfId="0" applyNumberFormat="1" applyFont="1" applyAlignment="1">
      <alignment horizontal="center"/>
    </xf>
    <xf numFmtId="0" fontId="0" fillId="0" borderId="0" xfId="0" applyFill="1" applyBorder="1"/>
    <xf numFmtId="0" fontId="0" fillId="0" borderId="0" xfId="0"/>
    <xf numFmtId="0" fontId="0" fillId="0" borderId="0" xfId="0" applyFill="1" applyBorder="1"/>
    <xf numFmtId="168" fontId="0" fillId="3" borderId="35" xfId="1" applyNumberFormat="1" applyFont="1" applyFill="1" applyBorder="1"/>
    <xf numFmtId="168" fontId="0" fillId="3" borderId="27" xfId="1" applyNumberFormat="1" applyFont="1" applyFill="1" applyBorder="1"/>
    <xf numFmtId="168" fontId="0" fillId="3" borderId="28" xfId="1" applyNumberFormat="1" applyFont="1" applyFill="1" applyBorder="1"/>
    <xf numFmtId="168" fontId="0" fillId="3" borderId="30" xfId="1" applyNumberFormat="1" applyFont="1" applyFill="1" applyBorder="1"/>
    <xf numFmtId="168" fontId="0" fillId="3" borderId="31" xfId="2" applyNumberFormat="1" applyFont="1" applyFill="1" applyBorder="1"/>
    <xf numFmtId="0" fontId="0" fillId="0" borderId="0" xfId="0" applyBorder="1"/>
    <xf numFmtId="0" fontId="4" fillId="0" borderId="0" xfId="0" applyFont="1" applyBorder="1" applyAlignment="1">
      <alignment vertical="center"/>
    </xf>
    <xf numFmtId="0" fontId="9" fillId="0" borderId="0" xfId="1" applyNumberFormat="1" applyFont="1" applyFill="1" applyBorder="1" applyAlignment="1">
      <alignment horizontal="center"/>
    </xf>
    <xf numFmtId="0" fontId="0" fillId="0" borderId="0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2" borderId="46" xfId="0" applyFill="1" applyBorder="1"/>
    <xf numFmtId="0" fontId="9" fillId="10" borderId="53" xfId="0" applyFont="1" applyFill="1" applyBorder="1" applyAlignment="1">
      <alignment horizontal="center"/>
    </xf>
    <xf numFmtId="0" fontId="9" fillId="10" borderId="54" xfId="0" applyFont="1" applyFill="1" applyBorder="1" applyAlignment="1">
      <alignment horizontal="center"/>
    </xf>
    <xf numFmtId="0" fontId="9" fillId="10" borderId="54" xfId="0" applyFont="1" applyFill="1" applyBorder="1" applyAlignment="1">
      <alignment horizontal="center"/>
    </xf>
    <xf numFmtId="44" fontId="9" fillId="10" borderId="55" xfId="1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10" borderId="57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/>
    </xf>
    <xf numFmtId="0" fontId="2" fillId="10" borderId="53" xfId="0" applyFont="1" applyFill="1" applyBorder="1" applyAlignment="1">
      <alignment horizontal="center"/>
    </xf>
    <xf numFmtId="0" fontId="2" fillId="10" borderId="54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0" fillId="0" borderId="60" xfId="0" applyBorder="1" applyAlignment="1">
      <alignment horizontal="right" vertical="center"/>
    </xf>
    <xf numFmtId="0" fontId="0" fillId="2" borderId="61" xfId="0" applyFill="1" applyBorder="1" applyAlignment="1">
      <alignment horizontal="left"/>
    </xf>
    <xf numFmtId="0" fontId="10" fillId="0" borderId="40" xfId="0" applyFont="1" applyBorder="1" applyAlignment="1">
      <alignment horizontal="center" vertical="center"/>
    </xf>
    <xf numFmtId="0" fontId="0" fillId="0" borderId="41" xfId="0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2" borderId="65" xfId="0" applyFill="1" applyBorder="1"/>
    <xf numFmtId="0" fontId="0" fillId="2" borderId="66" xfId="0" applyFill="1" applyBorder="1"/>
    <xf numFmtId="0" fontId="0" fillId="2" borderId="59" xfId="0" applyFill="1" applyBorder="1"/>
    <xf numFmtId="0" fontId="11" fillId="0" borderId="41" xfId="0" applyFont="1" applyBorder="1" applyAlignment="1">
      <alignment horizontal="center" vertical="center"/>
    </xf>
    <xf numFmtId="14" fontId="0" fillId="2" borderId="67" xfId="0" applyNumberFormat="1" applyFill="1" applyBorder="1"/>
    <xf numFmtId="168" fontId="0" fillId="2" borderId="68" xfId="1" applyNumberFormat="1" applyFont="1" applyFill="1" applyBorder="1"/>
    <xf numFmtId="168" fontId="0" fillId="2" borderId="58" xfId="1" applyNumberFormat="1" applyFont="1" applyFill="1" applyBorder="1"/>
    <xf numFmtId="0" fontId="2" fillId="10" borderId="62" xfId="0" applyFont="1" applyFill="1" applyBorder="1" applyAlignment="1">
      <alignment horizontal="center"/>
    </xf>
    <xf numFmtId="0" fontId="2" fillId="10" borderId="63" xfId="0" applyFont="1" applyFill="1" applyBorder="1" applyAlignment="1">
      <alignment horizontal="center"/>
    </xf>
    <xf numFmtId="0" fontId="2" fillId="10" borderId="64" xfId="0" applyFont="1" applyFill="1" applyBorder="1" applyAlignment="1">
      <alignment horizontal="center"/>
    </xf>
    <xf numFmtId="168" fontId="0" fillId="0" borderId="0" xfId="0" applyNumberFormat="1" applyAlignment="1"/>
    <xf numFmtId="168" fontId="0" fillId="0" borderId="0" xfId="0" applyNumberFormat="1" applyAlignment="1">
      <alignment horizontal="left"/>
    </xf>
    <xf numFmtId="168" fontId="2" fillId="5" borderId="1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9" borderId="0" xfId="0" applyFill="1" applyBorder="1" applyAlignment="1">
      <alignment horizontal="left"/>
    </xf>
    <xf numFmtId="0" fontId="2" fillId="6" borderId="6" xfId="0" applyFont="1" applyFill="1" applyBorder="1" applyAlignment="1">
      <alignment horizontal="center"/>
    </xf>
    <xf numFmtId="0" fontId="4" fillId="10" borderId="47" xfId="0" applyFont="1" applyFill="1" applyBorder="1" applyAlignment="1">
      <alignment horizontal="center" vertical="center"/>
    </xf>
    <xf numFmtId="0" fontId="4" fillId="10" borderId="48" xfId="0" applyFont="1" applyFill="1" applyBorder="1" applyAlignment="1">
      <alignment horizontal="center" vertical="center"/>
    </xf>
    <xf numFmtId="0" fontId="4" fillId="10" borderId="49" xfId="0" applyFont="1" applyFill="1" applyBorder="1" applyAlignment="1">
      <alignment horizontal="center" vertical="center"/>
    </xf>
    <xf numFmtId="0" fontId="4" fillId="10" borderId="50" xfId="0" applyFont="1" applyFill="1" applyBorder="1" applyAlignment="1">
      <alignment horizontal="center" vertical="center"/>
    </xf>
    <xf numFmtId="0" fontId="4" fillId="10" borderId="51" xfId="0" applyFont="1" applyFill="1" applyBorder="1" applyAlignment="1">
      <alignment horizontal="center" vertical="center"/>
    </xf>
    <xf numFmtId="0" fontId="4" fillId="10" borderId="52" xfId="0" applyFont="1" applyFill="1" applyBorder="1" applyAlignment="1">
      <alignment horizontal="center" vertical="center"/>
    </xf>
    <xf numFmtId="0" fontId="2" fillId="6" borderId="33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2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2" fillId="11" borderId="21" xfId="0" applyFont="1" applyFill="1" applyBorder="1" applyAlignment="1">
      <alignment horizontal="center"/>
    </xf>
    <xf numFmtId="0" fontId="2" fillId="11" borderId="26" xfId="0" applyFont="1" applyFill="1" applyBorder="1" applyAlignment="1">
      <alignment horizontal="center"/>
    </xf>
    <xf numFmtId="0" fontId="0" fillId="2" borderId="2" xfId="0" applyFill="1" applyBorder="1"/>
    <xf numFmtId="168" fontId="2" fillId="5" borderId="38" xfId="0" applyNumberFormat="1" applyFont="1" applyFill="1" applyBorder="1" applyAlignment="1">
      <alignment horizontal="center"/>
    </xf>
    <xf numFmtId="168" fontId="0" fillId="3" borderId="8" xfId="1" applyNumberFormat="1" applyFont="1" applyFill="1" applyBorder="1"/>
    <xf numFmtId="168" fontId="0" fillId="3" borderId="16" xfId="1" applyNumberFormat="1" applyFont="1" applyFill="1" applyBorder="1"/>
    <xf numFmtId="168" fontId="0" fillId="3" borderId="32" xfId="1" applyNumberFormat="1" applyFont="1" applyFill="1" applyBorder="1"/>
    <xf numFmtId="168" fontId="2" fillId="5" borderId="37" xfId="0" applyNumberFormat="1" applyFont="1" applyFill="1" applyBorder="1" applyAlignment="1">
      <alignment horizont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46">
    <dxf>
      <numFmt numFmtId="168" formatCode="_([$ZMW]\ * #,##0.00_);_([$ZMW]\ * \(#,##0.00\);_([$ZMW]\ * &quot;-&quot;??_);_(@_)"/>
    </dxf>
    <dxf>
      <numFmt numFmtId="168" formatCode="_([$ZMW]\ * #,##0.00_);_([$ZMW]\ * \(#,##0.00\);_([$ZMW]\ * &quot;-&quot;??_);_(@_)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[$ZMW]\ * #,##0.00_);_([$ZMW]\ * \(#,##0.00\);_([$ZMW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[$ZMW]\ * #,##0.00_);_([$ZMW]\ * \(#,##0.00\);_([$ZMW]\ * &quot;-&quot;??_);_(@_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 patternType="solid">
          <fgColor auto="1"/>
          <bgColor theme="9" tint="0.79998168889431442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  <vertical/>
        <horizontal/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ill>
        <patternFill patternType="solid">
          <fgColor auto="1"/>
          <bgColor theme="9" tint="0.79998168889431442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  <vertical/>
        <horizontal/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ill>
        <patternFill>
          <bgColor theme="9" tint="0.79998168889431442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78BE21"/>
        </left>
        <right style="thin">
          <color rgb="FF78BE21"/>
        </right>
        <top style="thin">
          <color rgb="FF78BE21"/>
        </top>
        <bottom style="thin">
          <color rgb="FF78BE21"/>
        </bottom>
        <vertical/>
        <horizontal/>
      </border>
    </dxf>
    <dxf>
      <fill>
        <patternFill>
          <bgColor theme="9" tint="0.79998168889431442"/>
        </patternFill>
      </fill>
      <border>
        <left style="dashed">
          <color theme="9"/>
        </left>
        <right style="dashed">
          <color theme="9"/>
        </right>
        <bottom style="dashed">
          <color theme="9"/>
        </bottom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ont>
        <b/>
        <i val="0"/>
        <color rgb="FF78BE21"/>
      </font>
      <fill>
        <patternFill>
          <bgColor theme="0"/>
        </patternFill>
      </fill>
      <border>
        <left style="thin">
          <color rgb="FF78BE21"/>
        </left>
        <right style="thin">
          <color rgb="FF78BE21"/>
        </right>
        <top style="thin">
          <color rgb="FF78BE21"/>
        </top>
        <bottom style="thin">
          <color rgb="FF78BE21"/>
        </bottom>
        <vertical/>
        <horizontal/>
      </border>
    </dxf>
    <dxf>
      <fill>
        <patternFill>
          <bgColor theme="9" tint="0.79998168889431442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</border>
    </dxf>
    <dxf>
      <fill>
        <patternFill>
          <bgColor theme="0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ont>
        <b/>
        <i val="0"/>
        <color rgb="FF78BE21"/>
      </font>
      <fill>
        <patternFill>
          <bgColor theme="0"/>
        </patternFill>
      </fill>
      <border>
        <left style="thin">
          <color rgb="FF78BE21"/>
        </left>
        <right style="thin">
          <color rgb="FF78BE21"/>
        </right>
        <top style="thin">
          <color rgb="FF78BE21"/>
        </top>
        <bottom style="thin">
          <color rgb="FF78BE21"/>
        </bottom>
        <vertical/>
        <horizontal/>
      </border>
    </dxf>
    <dxf>
      <fill>
        <patternFill patternType="solid">
          <fgColor auto="1"/>
          <bgColor theme="9" tint="0.79998168889431442"/>
        </patternFill>
      </fill>
      <border>
        <left style="hair">
          <color rgb="FF78BE21"/>
        </left>
        <right style="hair">
          <color rgb="FF78BE21"/>
        </right>
        <bottom style="hair">
          <color rgb="FF78BE21"/>
        </bottom>
        <vertical/>
        <horizontal/>
      </border>
    </dxf>
    <dxf>
      <fill>
        <patternFill>
          <bgColor theme="0"/>
        </patternFill>
      </fill>
      <border>
        <left style="dashed">
          <color rgb="FF78BE21"/>
        </left>
        <right style="dashed">
          <color rgb="FF78BE21"/>
        </right>
        <bottom style="dashed">
          <color rgb="FF78BE2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9" tint="-0.24994659260841701"/>
        </pattern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78BE21"/>
      <color rgb="FF185C37"/>
      <color rgb="FF000000"/>
      <color rgb="FF8DB600"/>
      <color rgb="FFDAE3F3"/>
      <color rgb="FF4B34CE"/>
      <color rgb="FFECF0F8"/>
      <color rgb="FF291C76"/>
      <color rgb="FF352498"/>
      <color rgb="FF695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4"/>
              <c:layout>
                <c:manualLayout>
                  <c:x val="-1.3789220514325288E-16"/>
                  <c:y val="-2.057602834372131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6-4133-8BA5-02DC2785B6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_([$ZMW]\ * #,##0.00_);_([$ZMW]\ * \(#,##0.00\);_([$ZMW]\ * "-"??_);_(@_)</c:formatCode>
                <c:ptCount val="12"/>
                <c:pt idx="0">
                  <c:v>23</c:v>
                </c:pt>
                <c:pt idx="1">
                  <c:v>673.53</c:v>
                </c:pt>
                <c:pt idx="2">
                  <c:v>629.11</c:v>
                </c:pt>
                <c:pt idx="3">
                  <c:v>1553.1399999999999</c:v>
                </c:pt>
                <c:pt idx="4">
                  <c:v>262101.34</c:v>
                </c:pt>
                <c:pt idx="5">
                  <c:v>261289.84</c:v>
                </c:pt>
                <c:pt idx="6">
                  <c:v>1531.76</c:v>
                </c:pt>
                <c:pt idx="7">
                  <c:v>1007.72</c:v>
                </c:pt>
                <c:pt idx="8">
                  <c:v>935.55</c:v>
                </c:pt>
                <c:pt idx="9">
                  <c:v>935.55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_([$ZMW]\ * #,##0.00_);_([$ZMW]\ * \(#,##0.00\);_([$ZMW]\ * &quot;-&quot;??_);_(@_)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JUNE PURCHASES &amp;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 Purchases 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Data'!$E$3:$E$33</c:f>
              <c:numCache>
                <c:formatCode>_([$ZMW]\ * #,##0.00_);_([$ZMW]\ * \(#,##0.00\);_([$ZMW]\ * "-"??_);_(@_)</c:formatCode>
                <c:ptCount val="31"/>
                <c:pt idx="0">
                  <c:v>4</c:v>
                </c:pt>
                <c:pt idx="1">
                  <c:v>29851.759999999998</c:v>
                </c:pt>
                <c:pt idx="2">
                  <c:v>326975</c:v>
                </c:pt>
                <c:pt idx="3">
                  <c:v>195800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 Sales 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Data'!$F$3:$F$33</c:f>
              <c:numCache>
                <c:formatCode>_([$ZMW]\ * #,##0.00_);_([$ZMW]\ * \(#,##0.00\);_([$ZMW]\ * "-"??_);_(@_)</c:formatCode>
                <c:ptCount val="31"/>
                <c:pt idx="0">
                  <c:v>0</c:v>
                </c:pt>
                <c:pt idx="1">
                  <c:v>65.8</c:v>
                </c:pt>
                <c:pt idx="2">
                  <c:v>213950</c:v>
                </c:pt>
                <c:pt idx="3">
                  <c:v>46750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78BE2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1"/>
        <c:axPos val="l"/>
        <c:numFmt formatCode="_([$ZMW]\ * #,##0.00_);_([$ZMW]\ * \(#,##0.00\);_([$ZMW]\ * &quot;-&quot;??_);_(@_)" sourceLinked="1"/>
        <c:majorTickMark val="none"/>
        <c:minorTickMark val="none"/>
        <c:tickLblPos val="nextTo"/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JUNE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3530992132507866"/>
                  <c:y val="-8.62784866166567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0.11109506525928445"/>
                  <c:y val="5.65988546213743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076699116209472"/>
                      <c:h val="0.1667687057128717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8BE2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_([$ZMW]\ * #,##0.00_);_([$ZMW]\ * \(#,##0.00\);_([$ZMW]\ * "-"??_);_(@_)</c:formatCode>
                <c:ptCount val="2"/>
                <c:pt idx="0">
                  <c:v>260765.8</c:v>
                </c:pt>
                <c:pt idx="1">
                  <c:v>-1204750.96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2024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0.12452121667292528"/>
                  <c:y val="0.12774829629174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8BE2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_([$ZMW]\ * #,##0.00_);_([$ZMW]\ * \(#,##0.00\);_([$ZMW]\ * "-"??_);_(@_)</c:formatCode>
                <c:ptCount val="2"/>
                <c:pt idx="0">
                  <c:v>265492.68</c:v>
                </c:pt>
                <c:pt idx="1">
                  <c:v>-1201207.68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78BE2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 VBA INVENTORY MANAGEMENT PROJECT.xlsm]Dashboard Data!PivotTable4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0562401574803151"/>
          <c:y val="0.12659681950922455"/>
          <c:w val="0.34600328083989501"/>
          <c:h val="0.756930413279516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'Dashboard Data'!$L$9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Data'!$K$10:$K$21</c:f>
              <c:strCache>
                <c:ptCount val="11"/>
                <c:pt idx="0">
                  <c:v>Nike Air Jordan 1 Mid SE</c:v>
                </c:pt>
                <c:pt idx="1">
                  <c:v>Nike Joggers</c:v>
                </c:pt>
                <c:pt idx="2">
                  <c:v>Nike Bags</c:v>
                </c:pt>
                <c:pt idx="3">
                  <c:v>Nike Phantom Luna</c:v>
                </c:pt>
                <c:pt idx="4">
                  <c:v>Nike Hoodies</c:v>
                </c:pt>
                <c:pt idx="5">
                  <c:v>Nike slippers</c:v>
                </c:pt>
                <c:pt idx="6">
                  <c:v>Nike AirForce 1's</c:v>
                </c:pt>
                <c:pt idx="7">
                  <c:v>Nike Sportswear Tech Fleece</c:v>
                </c:pt>
                <c:pt idx="8">
                  <c:v>Microsoft Surface Pro</c:v>
                </c:pt>
                <c:pt idx="9">
                  <c:v>Nike Runners</c:v>
                </c:pt>
                <c:pt idx="10">
                  <c:v>Asus Rog</c:v>
                </c:pt>
              </c:strCache>
            </c:strRef>
          </c:cat>
          <c:val>
            <c:numRef>
              <c:f>'Dashboard Data'!$L$10:$L$21</c:f>
              <c:numCache>
                <c:formatCode>_([$ZMW]\ * #,##0.00_);_([$ZMW]\ * \(#,##0.00\);_([$ZMW]\ * "-"??_);_(@_)</c:formatCode>
                <c:ptCount val="11"/>
                <c:pt idx="0">
                  <c:v>28000</c:v>
                </c:pt>
                <c:pt idx="1">
                  <c:v>28000</c:v>
                </c:pt>
                <c:pt idx="2">
                  <c:v>35000</c:v>
                </c:pt>
                <c:pt idx="3">
                  <c:v>35000</c:v>
                </c:pt>
                <c:pt idx="4">
                  <c:v>36000</c:v>
                </c:pt>
                <c:pt idx="5">
                  <c:v>37500</c:v>
                </c:pt>
                <c:pt idx="6">
                  <c:v>48000</c:v>
                </c:pt>
                <c:pt idx="7">
                  <c:v>49000</c:v>
                </c:pt>
                <c:pt idx="8">
                  <c:v>66000</c:v>
                </c:pt>
                <c:pt idx="9">
                  <c:v>93000</c:v>
                </c:pt>
                <c:pt idx="10">
                  <c:v>210000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E-452E-B09C-9319434C4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59161472"/>
        <c:axId val="559162784"/>
      </c:barChart>
      <c:catAx>
        <c:axId val="559161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162784"/>
        <c:crosses val="autoZero"/>
        <c:auto val="1"/>
        <c:lblAlgn val="ctr"/>
        <c:lblOffset val="100"/>
        <c:noMultiLvlLbl val="0"/>
      </c:catAx>
      <c:valAx>
        <c:axId val="55916278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ZMW]\ * #,##0.00_);_([$ZMW]\ * \(#,##0.00\);_([$ZMW]\ * &quot;-&quot;??_);_(@_)" sourceLinked="1"/>
        <c:majorTickMark val="none"/>
        <c:minorTickMark val="none"/>
        <c:tickLblPos val="nextTo"/>
        <c:crossAx val="55916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chart" Target="../charts/chart4.xml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" Type="http://schemas.openxmlformats.org/officeDocument/2006/relationships/image" Target="../media/image4.png"/><Relationship Id="rId16" Type="http://schemas.openxmlformats.org/officeDocument/2006/relationships/chart" Target="../charts/chart2.xml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chart" Target="../charts/chart1.xml"/><Relationship Id="rId10" Type="http://schemas.openxmlformats.org/officeDocument/2006/relationships/image" Target="../media/image12.png"/><Relationship Id="rId19" Type="http://schemas.openxmlformats.org/officeDocument/2006/relationships/chart" Target="../charts/chart5.xml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70</xdr:col>
      <xdr:colOff>433415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1131094" y="12700"/>
          <a:ext cx="13625540" cy="1007428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78BE21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185C3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9013031" y="1527175"/>
          <a:ext cx="2563178" cy="726440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78BE2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78BE2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78BE2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78BE2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19049</xdr:colOff>
      <xdr:row>3</xdr:row>
      <xdr:rowOff>50800</xdr:rowOff>
    </xdr:from>
    <xdr:to>
      <xdr:col>50</xdr:col>
      <xdr:colOff>494188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1131094" y="1300956"/>
          <a:ext cx="1661000" cy="326996"/>
          <a:chOff x="22580600" y="1257300"/>
          <a:chExt cx="1593850" cy="335727"/>
        </a:xfrm>
        <a:solidFill>
          <a:srgbClr val="78BE21"/>
        </a:solidFill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50</xdr:col>
      <xdr:colOff>394361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1131094" y="1281906"/>
          <a:ext cx="1561173" cy="326564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78BE2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402666</xdr:colOff>
      <xdr:row>3</xdr:row>
      <xdr:rowOff>32870</xdr:rowOff>
    </xdr:from>
    <xdr:to>
      <xdr:col>51</xdr:col>
      <xdr:colOff>27171</xdr:colOff>
      <xdr:row>4</xdr:row>
      <xdr:rowOff>133215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1131094" y="1283026"/>
          <a:ext cx="1777390" cy="326564"/>
          <a:chOff x="22580600" y="1257300"/>
          <a:chExt cx="1297554" cy="335727"/>
        </a:xfrm>
        <a:solidFill>
          <a:srgbClr val="78BE21"/>
        </a:solidFill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23</xdr:col>
      <xdr:colOff>12700</xdr:colOff>
      <xdr:row>17</xdr:row>
      <xdr:rowOff>0</xdr:rowOff>
    </xdr:from>
    <xdr:to>
      <xdr:col>48</xdr:col>
      <xdr:colOff>182880</xdr:colOff>
      <xdr:row>18</xdr:row>
      <xdr:rowOff>3585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1131094" y="3952875"/>
          <a:ext cx="182880" cy="194085"/>
          <a:chOff x="3881815" y="2970104"/>
          <a:chExt cx="182086" cy="181292"/>
        </a:xfrm>
        <a:solidFill>
          <a:srgbClr val="00B050"/>
        </a:solidFill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23</xdr:col>
      <xdr:colOff>190500</xdr:colOff>
      <xdr:row>17</xdr:row>
      <xdr:rowOff>0</xdr:rowOff>
    </xdr:from>
    <xdr:to>
      <xdr:col>48</xdr:col>
      <xdr:colOff>176788</xdr:colOff>
      <xdr:row>18</xdr:row>
      <xdr:rowOff>3585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1131094" y="3952875"/>
          <a:ext cx="176788" cy="194085"/>
          <a:chOff x="4116544" y="3000076"/>
          <a:chExt cx="182086" cy="181292"/>
        </a:xfrm>
        <a:solidFill>
          <a:srgbClr val="00B050"/>
        </a:solidFill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2</xdr:col>
      <xdr:colOff>271319</xdr:colOff>
      <xdr:row>2</xdr:row>
      <xdr:rowOff>39041</xdr:rowOff>
    </xdr:from>
    <xdr:to>
      <xdr:col>71</xdr:col>
      <xdr:colOff>463319</xdr:colOff>
      <xdr:row>35</xdr:row>
      <xdr:rowOff>46182</xdr:rowOff>
    </xdr:to>
    <xdr:grpSp>
      <xdr:nvGrpSpPr>
        <xdr:cNvPr id="4" name="DashGrp">
          <a:extLst>
            <a:ext uri="{FF2B5EF4-FFF2-40B4-BE49-F238E27FC236}">
              <a16:creationId xmlns:a16="http://schemas.microsoft.com/office/drawing/2014/main" id="{8E48D54D-0FC8-4ABB-AC54-B8149040D0AF}"/>
            </a:ext>
          </a:extLst>
        </xdr:cNvPr>
        <xdr:cNvGrpSpPr/>
      </xdr:nvGrpSpPr>
      <xdr:grpSpPr>
        <a:xfrm>
          <a:off x="271319" y="1086791"/>
          <a:ext cx="15122438" cy="6341266"/>
          <a:chOff x="271319" y="1105841"/>
          <a:chExt cx="15222906" cy="6369841"/>
        </a:xfrm>
      </xdr:grpSpPr>
      <xdr:sp macro="" textlink="">
        <xdr:nvSpPr>
          <xdr:cNvPr id="134" name="Rectangle: Rounded Corners 133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271319" y="1105841"/>
            <a:ext cx="15211568" cy="6369841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278270" y="1118902"/>
          <a:ext cx="3399431" cy="62000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495182" y="4615255"/>
          <a:ext cx="7348597" cy="256654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2" name="Chart 13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314455" y="1177677"/>
          <a:ext cx="4039517" cy="30304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3" name="Chart 132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7166294" y="1184208"/>
          <a:ext cx="4018086" cy="30398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58" name="Chart 57">
            <a:extLst>
              <a:ext uri="{FF2B5EF4-FFF2-40B4-BE49-F238E27FC236}">
                <a16:creationId xmlns:a16="http://schemas.microsoft.com/office/drawing/2014/main" id="{227ECE90-2E5E-4569-8374-529114D4B618}"/>
              </a:ext>
            </a:extLst>
          </xdr:cNvPr>
          <xdr:cNvGraphicFramePr>
            <a:graphicFrameLocks/>
          </xdr:cNvGraphicFramePr>
        </xdr:nvGraphicFramePr>
        <xdr:xfrm>
          <a:off x="10627388" y="1424800"/>
          <a:ext cx="4866837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 ZMW (4.52)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0.32287</cdr:x>
      <cdr:y>0.04102</cdr:y>
    </cdr:from>
    <cdr:to>
      <cdr:x>0.78446</cdr:x>
      <cdr:y>0.10462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032066C-6D02-4C7A-9937-E1CF8CF650FB}"/>
            </a:ext>
          </a:extLst>
        </cdr:cNvPr>
        <cdr:cNvSpPr txBox="1"/>
      </cdr:nvSpPr>
      <cdr:spPr>
        <a:xfrm xmlns:a="http://schemas.openxmlformats.org/drawingml/2006/main">
          <a:off x="1570475" y="228197"/>
          <a:ext cx="2245179" cy="3537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accent1"/>
              </a:solidFill>
            </a:rPr>
            <a:t>TOP</a:t>
          </a:r>
          <a:r>
            <a:rPr lang="en-US" sz="1400" b="1" baseline="0">
              <a:solidFill>
                <a:schemeClr val="accent1"/>
              </a:solidFill>
            </a:rPr>
            <a:t> PRODUCTS BY VALUE AT HAND</a:t>
          </a:r>
          <a:endParaRPr lang="en-US" sz="1400" b="1">
            <a:solidFill>
              <a:schemeClr val="accent1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 mbambo" refreshedDate="45453.566383101854" createdVersion="6" refreshedVersion="6" minRefreshableVersion="3" recordCount="27" xr:uid="{41FACA55-7AF7-41AE-89C1-9534C16F2CF5}">
  <cacheSource type="worksheet">
    <worksheetSource ref="B3:H30" sheet="Products"/>
  </cacheSource>
  <cacheFields count="7">
    <cacheField name="Product Name" numFmtId="0">
      <sharedItems containsBlank="1" count="24">
        <s v="Nike Runners"/>
        <s v="Nike AirForce 1's"/>
        <s v="Nike Bags"/>
        <s v="Nike Caps"/>
        <s v="Nike Socks"/>
        <s v="Nike Hoodies"/>
        <s v="Nike Joggers"/>
        <s v="Nike slippers"/>
        <s v="Nike Phantom Luna"/>
        <s v="Nike Dunk Low Retro SE"/>
        <s v="Nike Sportswear Tech Fleece"/>
        <s v="Nike DRI-FIT Legend"/>
        <s v="Nike  Windrunner Primaloft"/>
        <s v="Nike ColorBlock Puffer Jacket"/>
        <s v="Nike Air Jordan 1 Mid SE"/>
        <s v="Sweat pants"/>
        <s v="sweat shirts"/>
        <s v="Rubber bands"/>
        <s v="English Blazer"/>
        <s v="Cashmere Flannel"/>
        <s v="Emerald glass Cups"/>
        <s v="Asus Rog"/>
        <s v="Microsoft Surface Pro"/>
        <m/>
      </sharedItems>
    </cacheField>
    <cacheField name="Description" numFmtId="0">
      <sharedItems containsBlank="1"/>
    </cacheField>
    <cacheField name="Purchase Price" numFmtId="168">
      <sharedItems containsString="0" containsBlank="1" containsNumber="1" containsInteger="1" minValue="30" maxValue="35000"/>
    </cacheField>
    <cacheField name="Sales Price" numFmtId="168">
      <sharedItems containsString="0" containsBlank="1" containsNumber="1" containsInteger="1" minValue="60" maxValue="42000"/>
    </cacheField>
    <cacheField name="In Stock" numFmtId="0">
      <sharedItems containsSemiMixedTypes="0" containsString="0" containsNumber="1" containsInteger="1" minValue="-10" maxValue="200"/>
    </cacheField>
    <cacheField name="Value On Hand" numFmtId="168">
      <sharedItems containsSemiMixedTypes="0" containsString="0" containsNumber="1" containsInteger="1" minValue="-2500" maxValue="210000"/>
    </cacheField>
    <cacheField name="Row" numFmtId="0">
      <sharedItems containsString="0" containsBlank="1" containsNumber="1" containsInteger="1" minValue="4" maxValue="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Sizes 39 to 45, colors black, blue,white and brown"/>
    <n v="600"/>
    <n v="838"/>
    <n v="155"/>
    <n v="93000"/>
    <n v="4"/>
  </r>
  <r>
    <x v="1"/>
    <s v="Sizes 39 to 45, colors black, blue,white and brown"/>
    <n v="400"/>
    <n v="750"/>
    <n v="120"/>
    <n v="48000"/>
    <n v="5"/>
  </r>
  <r>
    <x v="2"/>
    <s v="Medium size bags , colors; blue, red, black"/>
    <n v="350"/>
    <n v="550"/>
    <n v="100"/>
    <n v="35000"/>
    <n v="6"/>
  </r>
  <r>
    <x v="3"/>
    <s v="colors red, black, blue, green, purple"/>
    <n v="50"/>
    <n v="120"/>
    <n v="110"/>
    <n v="5500"/>
    <n v="7"/>
  </r>
  <r>
    <x v="4"/>
    <s v="colors red, black, blue, green, purple"/>
    <n v="30"/>
    <n v="100"/>
    <n v="200"/>
    <n v="6000"/>
    <n v="8"/>
  </r>
  <r>
    <x v="5"/>
    <s v="sizes s to xlcolors red, black, blue, green, purple"/>
    <n v="400"/>
    <n v="750"/>
    <n v="90"/>
    <n v="36000"/>
    <n v="9"/>
  </r>
  <r>
    <x v="6"/>
    <s v="sizes 5 to 12 colors black, red, white"/>
    <n v="400"/>
    <n v="700"/>
    <n v="70"/>
    <n v="28000"/>
    <n v="10"/>
  </r>
  <r>
    <x v="7"/>
    <s v="Sizes 5 to 12 colors blue, black, grey, white"/>
    <n v="250"/>
    <n v="400"/>
    <n v="150"/>
    <n v="37500"/>
    <n v="11"/>
  </r>
  <r>
    <x v="8"/>
    <s v="sizes 5 to 12 colors black, red, white"/>
    <n v="700"/>
    <n v="1300"/>
    <n v="50"/>
    <n v="35000"/>
    <n v="12"/>
  </r>
  <r>
    <x v="9"/>
    <s v="sizes 5 to 12 colors black, red, white"/>
    <n v="350"/>
    <n v="800"/>
    <n v="60"/>
    <n v="21000"/>
    <n v="13"/>
  </r>
  <r>
    <x v="10"/>
    <s v="sizes 5 to 12 colors black, red, white"/>
    <n v="700"/>
    <n v="1500"/>
    <n v="70"/>
    <n v="49000"/>
    <n v="14"/>
  </r>
  <r>
    <x v="11"/>
    <s v="sizes s to xlcolors red, black, blue, green, purple"/>
    <n v="150"/>
    <n v="450"/>
    <n v="60"/>
    <n v="9000"/>
    <n v="15"/>
  </r>
  <r>
    <x v="12"/>
    <s v="sizes s to xlcolors red, black, blue, green, purple"/>
    <n v="250"/>
    <n v="500"/>
    <n v="50"/>
    <n v="12500"/>
    <n v="16"/>
  </r>
  <r>
    <x v="13"/>
    <s v="sizes s to xlcolors red, black, blue, green, purple"/>
    <n v="200"/>
    <n v="350"/>
    <n v="50"/>
    <n v="10000"/>
    <n v="17"/>
  </r>
  <r>
    <x v="14"/>
    <s v="Sizes 5 to 12 colors blue, black, grey, white"/>
    <n v="400"/>
    <n v="600"/>
    <n v="70"/>
    <n v="28000"/>
    <n v="18"/>
  </r>
  <r>
    <x v="15"/>
    <s v="sizes 30 to 38 colours black, grey and white"/>
    <n v="120"/>
    <n v="150"/>
    <n v="100"/>
    <n v="12000"/>
    <n v="19"/>
  </r>
  <r>
    <x v="16"/>
    <s v="sizes 5-12 colours are assorted"/>
    <n v="80"/>
    <n v="100"/>
    <n v="120"/>
    <n v="9600"/>
    <n v="20"/>
  </r>
  <r>
    <x v="17"/>
    <s v="24-inch diameter"/>
    <n v="80"/>
    <n v="90"/>
    <n v="5"/>
    <n v="400"/>
    <n v="21"/>
  </r>
  <r>
    <x v="18"/>
    <s v="Deodorant"/>
    <n v="50"/>
    <n v="60"/>
    <n v="-10"/>
    <n v="-500"/>
    <n v="22"/>
  </r>
  <r>
    <x v="19"/>
    <s v="Medium and Large size in beize, height 150 cm"/>
    <n v="250"/>
    <n v="350"/>
    <n v="-10"/>
    <n v="-2500"/>
    <n v="23"/>
  </r>
  <r>
    <x v="20"/>
    <s v="Zambian Emmeralds, with cobalt bases"/>
    <n v="500"/>
    <n v="650"/>
    <n v="14"/>
    <n v="7000"/>
    <n v="24"/>
  </r>
  <r>
    <x v="21"/>
    <s v="14th Gen Ultra 9,  RTX 4090 GDDR5 64"/>
    <n v="35000"/>
    <n v="42000"/>
    <n v="6"/>
    <n v="210000"/>
    <n v="25"/>
  </r>
  <r>
    <x v="22"/>
    <s v="14th Gen Ultra 9, RTX 3080 GDDR$ 32"/>
    <n v="22000"/>
    <n v="30000"/>
    <n v="3"/>
    <n v="66000"/>
    <n v="26"/>
  </r>
  <r>
    <x v="23"/>
    <m/>
    <m/>
    <m/>
    <n v="0"/>
    <n v="0"/>
    <m/>
  </r>
  <r>
    <x v="23"/>
    <m/>
    <m/>
    <m/>
    <n v="0"/>
    <n v="0"/>
    <m/>
  </r>
  <r>
    <x v="23"/>
    <m/>
    <m/>
    <m/>
    <n v="0"/>
    <n v="0"/>
    <m/>
  </r>
  <r>
    <x v="23"/>
    <m/>
    <m/>
    <m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9CC18D-8859-49B2-89F1-0736FA14687F}" name="PivotTable4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K9:L21" firstHeaderRow="1" firstDataRow="1" firstDataCol="1"/>
  <pivotFields count="7">
    <pivotField axis="axisRow" showAll="0" measureFilter="1" sortType="ascending">
      <items count="25">
        <item x="21"/>
        <item x="19"/>
        <item x="20"/>
        <item x="18"/>
        <item x="22"/>
        <item x="12"/>
        <item x="14"/>
        <item x="1"/>
        <item x="2"/>
        <item x="3"/>
        <item x="13"/>
        <item x="11"/>
        <item x="9"/>
        <item x="5"/>
        <item x="6"/>
        <item x="8"/>
        <item x="0"/>
        <item x="7"/>
        <item x="4"/>
        <item x="10"/>
        <item x="17"/>
        <item x="15"/>
        <item x="16"/>
        <item x="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numFmtId="168" showAll="0"/>
    <pivotField showAll="0"/>
  </pivotFields>
  <rowFields count="1">
    <field x="0"/>
  </rowFields>
  <rowItems count="12">
    <i>
      <x v="6"/>
    </i>
    <i>
      <x v="14"/>
    </i>
    <i>
      <x v="8"/>
    </i>
    <i>
      <x v="15"/>
    </i>
    <i>
      <x v="13"/>
    </i>
    <i>
      <x v="17"/>
    </i>
    <i>
      <x v="7"/>
    </i>
    <i>
      <x v="19"/>
    </i>
    <i>
      <x v="4"/>
    </i>
    <i>
      <x v="16"/>
    </i>
    <i>
      <x/>
    </i>
    <i t="grand">
      <x/>
    </i>
  </rowItems>
  <colItems count="1">
    <i/>
  </colItems>
  <dataFields count="1">
    <dataField name="Sum of Value On Hand" fld="5" baseField="0" baseItem="0" numFmtId="168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2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2FB619-ED12-43BD-94BF-9D1E794FB717}" name="Table2" displayName="Table2" ref="A1:H2" totalsRowShown="0">
  <autoFilter ref="A1:H2" xr:uid="{1EFE1AFD-DE28-4047-8ECE-81AF3F841356}"/>
  <tableColumns count="8">
    <tableColumn id="1" xr3:uid="{7CB698CB-96A0-474C-A91A-73937944F4AF}" name="Prod. ID"/>
    <tableColumn id="2" xr3:uid="{C4DA647E-C264-47AD-B046-9B1F1169DA71}" name="Product Name"/>
    <tableColumn id="3" xr3:uid="{E9E83B1A-168F-482A-BCB8-8B065BDEB39E}" name="Description"/>
    <tableColumn id="4" xr3:uid="{96D21F68-5C3A-4133-9438-A0415FD582B7}" name="Purchase Price"/>
    <tableColumn id="5" xr3:uid="{08233765-69AA-4FDE-A1E4-1394F65D2B8F}" name="Sales Price"/>
    <tableColumn id="6" xr3:uid="{21F23A5F-9AB3-402B-91E0-7B16884DB422}" name="In Stock"/>
    <tableColumn id="7" xr3:uid="{3484D9BA-8848-4466-89FC-0F7685C0B25D}" name="Value On Hand"/>
    <tableColumn id="8" xr3:uid="{DE09B8E5-883E-4F80-B6AE-D2576588A97F}" name="Ro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Products" displayName="Products" ref="A3:H4" headerRowDxfId="14" dataDxfId="12" headerRowBorderDxfId="13" tableBorderDxfId="11" headerRowCellStyle="Currency" dataCellStyle="Currency">
  <tableColumns count="8">
    <tableColumn id="1" xr3:uid="{6D1DADA8-7AE1-4909-BCCF-4E535A16C359}" name="Prod. ID" dataDxfId="10" totalsRowDxfId="9"/>
    <tableColumn id="2" xr3:uid="{4A9FA0BF-0647-4E4A-920D-1E6B6A3B6918}" name="Product Name"/>
    <tableColumn id="3" xr3:uid="{4E38C1EF-7CC9-4837-B261-2B2403F2E4B2}" name="Description"/>
    <tableColumn id="5" xr3:uid="{201B0AD3-74F6-47B2-908D-9DC9D097FC0A}" name="Purchase Price" dataDxfId="8" dataCellStyle="Currency"/>
    <tableColumn id="6" xr3:uid="{4F642C75-13AD-402E-A673-126E2FC802D6}" name="Sales Price" dataDxfId="7" dataCellStyle="Currency"/>
    <tableColumn id="7" xr3:uid="{1B0FAE79-A3BE-4461-99F2-7DD67894EC14}" name="In Stock">
      <calculatedColumnFormula array="1">SUMIFS(OrdItem_Qty,OrdItem_ProdNm,B4,OrdItem_Type,"Purchase")-SUMIFS(OrdItem_Qty,OrdItem_ProdNm,B4,OrdItem_Type,"Sale")</calculatedColumnFormula>
    </tableColumn>
    <tableColumn id="8" xr3:uid="{921B3C3A-FFBF-41B7-A4FF-886993C671BC}" name="Value On Hand" dataDxfId="6" dataCellStyle="Currency">
      <calculatedColumnFormula>D4*F4</calculatedColumnFormula>
    </tableColumn>
    <tableColumn id="9" xr3:uid="{65FB2BED-BDEB-45DC-8404-4D5D06AC72DE}" name="Row" dataDxfId="5" totalsRowDxfId="4" dataCellStyle="Currency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zoomScale="70" zoomScaleNormal="100" workbookViewId="0">
      <selection activeCell="M7" sqref="M7"/>
    </sheetView>
  </sheetViews>
  <sheetFormatPr defaultRowHeight="15" x14ac:dyDescent="0.25"/>
  <cols>
    <col min="3" max="3" width="19.42578125" customWidth="1"/>
    <col min="4" max="4" width="10.42578125" bestFit="1" customWidth="1"/>
    <col min="5" max="5" width="7.140625" customWidth="1"/>
    <col min="7" max="7" width="9.85546875" bestFit="1" customWidth="1"/>
    <col min="8" max="8" width="11.140625" bestFit="1" customWidth="1"/>
    <col min="9" max="9" width="13.7109375" customWidth="1"/>
    <col min="10" max="10" width="10.42578125" bestFit="1" customWidth="1"/>
  </cols>
  <sheetData>
    <row r="1" spans="1:12" ht="36.75" x14ac:dyDescent="0.45">
      <c r="A1" s="111" t="s">
        <v>177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</row>
    <row r="2" spans="1:12" x14ac:dyDescent="0.25">
      <c r="C2" s="56"/>
      <c r="D2" s="112"/>
      <c r="E2" s="112"/>
      <c r="F2" s="112"/>
      <c r="G2" s="112"/>
      <c r="H2" s="112"/>
      <c r="I2" s="112"/>
      <c r="J2" s="112"/>
      <c r="K2" s="112"/>
      <c r="L2" s="112"/>
    </row>
    <row r="4" spans="1:12" x14ac:dyDescent="0.25">
      <c r="C4" s="22" t="s">
        <v>10</v>
      </c>
      <c r="D4" s="22"/>
      <c r="E4" s="22"/>
      <c r="G4" s="113" t="s">
        <v>178</v>
      </c>
      <c r="H4" s="113"/>
      <c r="I4" s="113"/>
      <c r="J4" s="113"/>
    </row>
    <row r="5" spans="1:12" x14ac:dyDescent="0.25">
      <c r="C5" s="5" t="s">
        <v>11</v>
      </c>
      <c r="D5" s="5" t="s">
        <v>12</v>
      </c>
      <c r="E5" s="5" t="s">
        <v>8</v>
      </c>
      <c r="G5" s="5" t="s">
        <v>179</v>
      </c>
      <c r="H5" s="5" t="s">
        <v>180</v>
      </c>
      <c r="I5" s="5" t="s">
        <v>181</v>
      </c>
      <c r="J5" s="5" t="s">
        <v>182</v>
      </c>
    </row>
    <row r="6" spans="1:12" x14ac:dyDescent="0.25">
      <c r="C6" s="13" t="s">
        <v>6</v>
      </c>
      <c r="D6" s="20" t="s">
        <v>7</v>
      </c>
      <c r="E6" s="21">
        <v>0.1</v>
      </c>
      <c r="G6" s="23" t="s">
        <v>183</v>
      </c>
      <c r="H6" s="26" t="s">
        <v>195</v>
      </c>
      <c r="I6" s="27">
        <f ca="1">DATE(YEAR(TODAY()),MONTH(TODAY()),1)</f>
        <v>45444</v>
      </c>
      <c r="J6" s="28">
        <f ca="1">EOMONTH(DATE(YEAR(TODAY()),MONTH(TODAY()),1),0)</f>
        <v>45473</v>
      </c>
    </row>
    <row r="7" spans="1:12" x14ac:dyDescent="0.25">
      <c r="C7" s="13" t="s">
        <v>9</v>
      </c>
      <c r="D7" s="20" t="s">
        <v>7</v>
      </c>
      <c r="E7" s="21">
        <v>0.1</v>
      </c>
      <c r="G7" s="24" t="s">
        <v>184</v>
      </c>
      <c r="H7" s="29" t="s">
        <v>196</v>
      </c>
      <c r="I7" s="30">
        <f ca="1">DATE(YEAR(TODAY()),MONTH(TODAY())-1,1)</f>
        <v>45413</v>
      </c>
      <c r="J7" s="31">
        <f ca="1">EOMONTH(DATE(YEAR(TODAY()),MONTH(TODAY()),1),-1)</f>
        <v>45443</v>
      </c>
    </row>
    <row r="8" spans="1:12" x14ac:dyDescent="0.25">
      <c r="G8" s="24" t="s">
        <v>185</v>
      </c>
      <c r="H8" s="29" t="s">
        <v>197</v>
      </c>
      <c r="I8" s="30">
        <f ca="1">DATE(YEAR(TODAY()),1,1)</f>
        <v>45292</v>
      </c>
      <c r="J8" s="31">
        <f ca="1">DATE(YEAR(TODAY()),12,31)</f>
        <v>45657</v>
      </c>
    </row>
    <row r="9" spans="1:12" x14ac:dyDescent="0.25">
      <c r="G9" s="24" t="s">
        <v>186</v>
      </c>
      <c r="H9" s="29" t="s">
        <v>198</v>
      </c>
      <c r="I9" s="30">
        <f ca="1">DATE(YEAR(TODAY())-1,1,1)</f>
        <v>44927</v>
      </c>
      <c r="J9" s="31">
        <f ca="1">DATE(YEAR(TODAY())-1,12,31)</f>
        <v>45291</v>
      </c>
    </row>
    <row r="10" spans="1:12" x14ac:dyDescent="0.25">
      <c r="G10" s="24" t="s">
        <v>187</v>
      </c>
      <c r="H10" s="29" t="s">
        <v>199</v>
      </c>
      <c r="I10" s="30">
        <f ca="1">TODAY()</f>
        <v>45453</v>
      </c>
      <c r="J10" s="31">
        <f ca="1">TODAY()</f>
        <v>45453</v>
      </c>
    </row>
    <row r="11" spans="1:12" x14ac:dyDescent="0.25">
      <c r="G11" s="24" t="s">
        <v>188</v>
      </c>
      <c r="H11" s="29" t="s">
        <v>200</v>
      </c>
      <c r="I11" s="30">
        <f ca="1">TODAY()-6</f>
        <v>45447</v>
      </c>
      <c r="J11" s="31">
        <f ca="1">TODAY()</f>
        <v>45453</v>
      </c>
    </row>
    <row r="12" spans="1:12" x14ac:dyDescent="0.25">
      <c r="G12" s="24" t="s">
        <v>189</v>
      </c>
      <c r="H12" s="32" t="s">
        <v>201</v>
      </c>
      <c r="I12" s="33">
        <f ca="1">TODAY()-14</f>
        <v>45439</v>
      </c>
      <c r="J12" s="34">
        <f ca="1">TODAY()</f>
        <v>45453</v>
      </c>
    </row>
    <row r="13" spans="1:12" x14ac:dyDescent="0.25">
      <c r="G13" s="24" t="s">
        <v>190</v>
      </c>
    </row>
    <row r="14" spans="1:12" x14ac:dyDescent="0.25">
      <c r="G14" s="24" t="s">
        <v>191</v>
      </c>
    </row>
    <row r="15" spans="1:12" x14ac:dyDescent="0.25">
      <c r="G15" s="24" t="s">
        <v>192</v>
      </c>
    </row>
    <row r="16" spans="1:12" x14ac:dyDescent="0.25">
      <c r="G16" s="24" t="s">
        <v>193</v>
      </c>
    </row>
    <row r="17" spans="7:7" x14ac:dyDescent="0.25">
      <c r="G17" s="25" t="s">
        <v>194</v>
      </c>
    </row>
  </sheetData>
  <mergeCells count="3">
    <mergeCell ref="A1:L1"/>
    <mergeCell ref="D2:L2"/>
    <mergeCell ref="G4:J4"/>
  </mergeCells>
  <phoneticPr fontId="8" type="noConversion"/>
  <conditionalFormatting sqref="G6:G17 H6:J12">
    <cfRule type="expression" dxfId="45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BD131"/>
  <sheetViews>
    <sheetView showGridLines="0" tabSelected="1" topLeftCell="C8" zoomScale="80" zoomScaleNormal="80" workbookViewId="0">
      <selection activeCell="R4" sqref="R4"/>
    </sheetView>
  </sheetViews>
  <sheetFormatPr defaultRowHeight="15" x14ac:dyDescent="0.25"/>
  <cols>
    <col min="1" max="1" width="0.140625" hidden="1" customWidth="1"/>
    <col min="2" max="2" width="30.7109375" hidden="1" customWidth="1"/>
    <col min="3" max="3" width="17" customWidth="1"/>
    <col min="4" max="4" width="27.5703125" hidden="1" customWidth="1"/>
    <col min="5" max="5" width="44.7109375" hidden="1" customWidth="1"/>
    <col min="6" max="6" width="6.7109375" hidden="1" customWidth="1"/>
    <col min="7" max="7" width="17.140625" hidden="1" customWidth="1"/>
    <col min="8" max="8" width="19.28515625" hidden="1" customWidth="1"/>
    <col min="9" max="9" width="3.85546875" hidden="1" customWidth="1"/>
    <col min="10" max="10" width="11.7109375" hidden="1" customWidth="1"/>
    <col min="11" max="11" width="7.85546875" hidden="1" customWidth="1"/>
    <col min="12" max="13" width="8.7109375" hidden="1" customWidth="1"/>
    <col min="14" max="14" width="47.28515625" hidden="1" customWidth="1"/>
    <col min="15" max="15" width="28.140625" hidden="1" customWidth="1"/>
    <col min="16" max="16" width="6.85546875" hidden="1" customWidth="1"/>
    <col min="17" max="17" width="17.42578125" hidden="1" customWidth="1"/>
    <col min="18" max="18" width="26" hidden="1" customWidth="1"/>
    <col min="19" max="19" width="10.85546875" hidden="1" customWidth="1"/>
    <col min="20" max="20" width="14.28515625" hidden="1" customWidth="1"/>
    <col min="21" max="21" width="6.7109375" hidden="1" customWidth="1"/>
    <col min="22" max="22" width="12.42578125" hidden="1" customWidth="1"/>
    <col min="23" max="23" width="27" hidden="1" customWidth="1"/>
    <col min="24" max="24" width="4" style="1" hidden="1" customWidth="1"/>
    <col min="25" max="26" width="4" hidden="1" customWidth="1"/>
    <col min="27" max="27" width="7.28515625" hidden="1" customWidth="1"/>
    <col min="28" max="28" width="19.85546875" hidden="1" customWidth="1"/>
    <col min="29" max="29" width="15" hidden="1" customWidth="1"/>
    <col min="30" max="30" width="11.7109375" hidden="1" customWidth="1"/>
    <col min="31" max="31" width="5.7109375" hidden="1" customWidth="1"/>
    <col min="32" max="32" width="5.85546875" hidden="1" customWidth="1"/>
    <col min="33" max="33" width="14.7109375" hidden="1" customWidth="1"/>
    <col min="34" max="34" width="24.85546875" hidden="1" customWidth="1"/>
    <col min="35" max="35" width="9.140625" hidden="1" customWidth="1"/>
    <col min="36" max="36" width="5.42578125" hidden="1" customWidth="1"/>
    <col min="37" max="37" width="14" hidden="1" customWidth="1"/>
    <col min="38" max="38" width="7.5703125" hidden="1" customWidth="1"/>
    <col min="39" max="39" width="26.140625" hidden="1" customWidth="1"/>
    <col min="40" max="40" width="42.28515625" hidden="1" customWidth="1"/>
    <col min="41" max="41" width="16.85546875" hidden="1" customWidth="1"/>
    <col min="42" max="42" width="16.7109375" hidden="1" customWidth="1"/>
    <col min="43" max="43" width="9.140625" hidden="1" customWidth="1"/>
    <col min="44" max="44" width="23.28515625" hidden="1" customWidth="1"/>
    <col min="45" max="45" width="4.42578125" hidden="1" customWidth="1"/>
    <col min="46" max="46" width="6.28515625" hidden="1" customWidth="1"/>
    <col min="47" max="47" width="5.7109375" hidden="1" customWidth="1"/>
    <col min="48" max="48" width="8.7109375" hidden="1" customWidth="1"/>
    <col min="49" max="55" width="8.7109375" customWidth="1"/>
    <col min="56" max="56" width="9.140625" customWidth="1"/>
  </cols>
  <sheetData>
    <row r="1" spans="1:45" ht="36.6" customHeight="1" x14ac:dyDescent="0.25">
      <c r="A1" s="48"/>
      <c r="B1" s="48"/>
    </row>
    <row r="2" spans="1:45" ht="47.45" customHeight="1" x14ac:dyDescent="0.25">
      <c r="A2" s="49" t="s">
        <v>5</v>
      </c>
      <c r="B2" s="49" t="s">
        <v>276</v>
      </c>
    </row>
    <row r="3" spans="1:45" ht="15.75" thickBot="1" x14ac:dyDescent="0.3">
      <c r="A3" s="50" t="s">
        <v>156</v>
      </c>
      <c r="B3" s="51" t="b">
        <v>0</v>
      </c>
    </row>
    <row r="4" spans="1:45" ht="18.600000000000001" customHeight="1" x14ac:dyDescent="0.25">
      <c r="A4" s="50" t="s">
        <v>16</v>
      </c>
      <c r="B4" s="51">
        <v>62</v>
      </c>
      <c r="C4" s="54"/>
      <c r="D4" s="94" t="str">
        <f>IF(B2="PURCHASES","Purchase Order #","Sales Order #")&amp;B4</f>
        <v>Sales Order #62</v>
      </c>
      <c r="E4" s="101" t="str">
        <f>IF(B2="SALES ORDER","SALES ORDER","PURCHASE ORDER")</f>
        <v>PURCHASE ORDER</v>
      </c>
      <c r="F4" s="74"/>
      <c r="G4" s="95" t="s">
        <v>13</v>
      </c>
      <c r="H4" s="102">
        <v>45453</v>
      </c>
      <c r="J4" s="92" t="s">
        <v>4</v>
      </c>
      <c r="K4" s="93"/>
      <c r="P4" s="73"/>
      <c r="Q4" s="78" t="s">
        <v>164</v>
      </c>
      <c r="R4" s="79"/>
      <c r="S4" s="74"/>
      <c r="T4" s="74"/>
      <c r="U4" s="74"/>
      <c r="V4" s="74"/>
      <c r="W4" s="75"/>
      <c r="AA4" s="73"/>
      <c r="AB4" s="78" t="s">
        <v>231</v>
      </c>
      <c r="AC4" s="79"/>
      <c r="AD4" s="74"/>
      <c r="AE4" s="74"/>
      <c r="AF4" s="74"/>
      <c r="AG4" s="74"/>
      <c r="AH4" s="75"/>
      <c r="AI4" s="69"/>
      <c r="AL4" s="73"/>
      <c r="AM4" s="78" t="s">
        <v>232</v>
      </c>
      <c r="AN4" s="79"/>
      <c r="AO4" s="74"/>
      <c r="AP4" s="74"/>
      <c r="AQ4" s="74"/>
      <c r="AR4" s="75"/>
      <c r="AS4" s="69"/>
    </row>
    <row r="5" spans="1:45" x14ac:dyDescent="0.25">
      <c r="A5" s="50" t="s">
        <v>17</v>
      </c>
      <c r="B5" s="51" t="str">
        <f ca="1">IFERROR(MATCH(B4,Ord_ID,0)+3,"")</f>
        <v/>
      </c>
      <c r="C5" s="54"/>
      <c r="D5" s="96" t="str">
        <f>IF(B2="SALES ORDER","Customer","Supplier")</f>
        <v>Supplier</v>
      </c>
      <c r="E5" s="100"/>
      <c r="F5" s="69"/>
      <c r="G5" s="97" t="s">
        <v>14</v>
      </c>
      <c r="H5" s="103">
        <f>SUM(H9:H108)</f>
        <v>0</v>
      </c>
      <c r="P5" s="76"/>
      <c r="Q5" s="69"/>
      <c r="R5" s="69"/>
      <c r="S5" s="69"/>
      <c r="T5" s="69"/>
      <c r="U5" s="69"/>
      <c r="V5" s="69"/>
      <c r="W5" s="77"/>
      <c r="AA5" s="76"/>
      <c r="AB5" s="69"/>
      <c r="AC5" s="69"/>
      <c r="AD5" s="69"/>
      <c r="AE5" s="69"/>
      <c r="AF5" s="69"/>
      <c r="AG5" s="69"/>
      <c r="AH5" s="77"/>
      <c r="AI5" s="69"/>
      <c r="AL5" s="76"/>
      <c r="AM5" s="69"/>
      <c r="AN5" s="69"/>
      <c r="AO5" s="69"/>
      <c r="AP5" s="69"/>
      <c r="AQ5" s="69"/>
      <c r="AR5" s="77"/>
      <c r="AS5" s="69"/>
    </row>
    <row r="6" spans="1:45" ht="14.45" customHeight="1" x14ac:dyDescent="0.25">
      <c r="A6" s="50" t="s">
        <v>18</v>
      </c>
      <c r="B6" s="51">
        <f ca="1">IFERROR(MAX(Ord_ID)+1,1)</f>
        <v>62</v>
      </c>
      <c r="C6" s="54"/>
      <c r="D6" s="76"/>
      <c r="E6" s="99"/>
      <c r="F6" s="69"/>
      <c r="G6" s="97" t="s">
        <v>15</v>
      </c>
      <c r="H6" s="103">
        <f>IF(B2="PURCHASES",IF(PurchTaxOpt="Yes",H5*PurchTax,""),IF(SalestaxOpt="Yes",H5*SalesTax,""))</f>
        <v>0</v>
      </c>
      <c r="P6" s="114" t="s">
        <v>102</v>
      </c>
      <c r="Q6" s="115"/>
      <c r="R6" s="115"/>
      <c r="S6" s="115"/>
      <c r="T6" s="115"/>
      <c r="U6" s="115"/>
      <c r="V6" s="115"/>
      <c r="W6" s="116"/>
      <c r="X6" s="84"/>
      <c r="AA6" s="114" t="s">
        <v>103</v>
      </c>
      <c r="AB6" s="115"/>
      <c r="AC6" s="115"/>
      <c r="AD6" s="115"/>
      <c r="AE6" s="115"/>
      <c r="AF6" s="115"/>
      <c r="AG6" s="115"/>
      <c r="AH6" s="116"/>
      <c r="AI6" s="70"/>
      <c r="AL6" s="114" t="s">
        <v>163</v>
      </c>
      <c r="AM6" s="115"/>
      <c r="AN6" s="115"/>
      <c r="AO6" s="115"/>
      <c r="AP6" s="115"/>
      <c r="AQ6" s="115"/>
      <c r="AR6" s="116"/>
      <c r="AS6" s="70"/>
    </row>
    <row r="7" spans="1:45" ht="15" customHeight="1" thickBot="1" x14ac:dyDescent="0.3">
      <c r="A7" s="50" t="s">
        <v>155</v>
      </c>
      <c r="B7" s="51"/>
      <c r="C7" s="54"/>
      <c r="D7" s="76"/>
      <c r="E7" s="98"/>
      <c r="F7" s="69"/>
      <c r="G7" s="97" t="s">
        <v>3</v>
      </c>
      <c r="H7" s="104">
        <f>SUM(H5:H6)</f>
        <v>0</v>
      </c>
      <c r="I7" s="17"/>
      <c r="P7" s="117"/>
      <c r="Q7" s="118"/>
      <c r="R7" s="118"/>
      <c r="S7" s="118"/>
      <c r="T7" s="118"/>
      <c r="U7" s="118"/>
      <c r="V7" s="118"/>
      <c r="W7" s="119"/>
      <c r="X7" s="84"/>
      <c r="AA7" s="117"/>
      <c r="AB7" s="118"/>
      <c r="AC7" s="118"/>
      <c r="AD7" s="118"/>
      <c r="AE7" s="118"/>
      <c r="AF7" s="118"/>
      <c r="AG7" s="118"/>
      <c r="AH7" s="119"/>
      <c r="AI7" s="70"/>
      <c r="AL7" s="117"/>
      <c r="AM7" s="118"/>
      <c r="AN7" s="118"/>
      <c r="AO7" s="118"/>
      <c r="AP7" s="118"/>
      <c r="AQ7" s="118"/>
      <c r="AR7" s="119"/>
      <c r="AS7" s="70"/>
    </row>
    <row r="8" spans="1:45" ht="15.75" thickBot="1" x14ac:dyDescent="0.3">
      <c r="A8" s="50" t="s">
        <v>227</v>
      </c>
      <c r="B8" s="51" t="str">
        <f ca="1">IFERROR(MATCH(K4,Ord_ID,0)+3,"")</f>
        <v/>
      </c>
      <c r="C8" s="54"/>
      <c r="D8" s="105" t="s">
        <v>175</v>
      </c>
      <c r="E8" s="106" t="s">
        <v>0</v>
      </c>
      <c r="F8" s="106" t="s">
        <v>2</v>
      </c>
      <c r="G8" s="106" t="str">
        <f>IF(B2="SALES ORDER","Sales Price","Purchase price")</f>
        <v>Purchase price</v>
      </c>
      <c r="H8" s="107" t="s">
        <v>3</v>
      </c>
      <c r="I8" s="17"/>
      <c r="P8" s="86" t="s">
        <v>45</v>
      </c>
      <c r="Q8" s="87" t="s">
        <v>46</v>
      </c>
      <c r="R8" s="87" t="s">
        <v>47</v>
      </c>
      <c r="S8" s="87" t="s">
        <v>48</v>
      </c>
      <c r="T8" s="87" t="s">
        <v>49</v>
      </c>
      <c r="U8" s="87" t="s">
        <v>50</v>
      </c>
      <c r="V8" s="87" t="s">
        <v>51</v>
      </c>
      <c r="W8" s="88" t="s">
        <v>52</v>
      </c>
      <c r="X8" s="85"/>
      <c r="AA8" s="89" t="s">
        <v>104</v>
      </c>
      <c r="AB8" s="90" t="s">
        <v>105</v>
      </c>
      <c r="AC8" s="90" t="s">
        <v>47</v>
      </c>
      <c r="AD8" s="90" t="s">
        <v>48</v>
      </c>
      <c r="AE8" s="90" t="s">
        <v>49</v>
      </c>
      <c r="AF8" s="90" t="s">
        <v>50</v>
      </c>
      <c r="AG8" s="90" t="s">
        <v>51</v>
      </c>
      <c r="AH8" s="91" t="s">
        <v>52</v>
      </c>
      <c r="AI8" s="85"/>
      <c r="AL8" s="80" t="s">
        <v>25</v>
      </c>
      <c r="AM8" s="81" t="s">
        <v>22</v>
      </c>
      <c r="AN8" s="82" t="s">
        <v>0</v>
      </c>
      <c r="AO8" s="81" t="s">
        <v>39</v>
      </c>
      <c r="AP8" s="81" t="s">
        <v>1</v>
      </c>
      <c r="AQ8" s="81" t="s">
        <v>23</v>
      </c>
      <c r="AR8" s="83" t="s">
        <v>24</v>
      </c>
      <c r="AS8" s="71"/>
    </row>
    <row r="9" spans="1:45" x14ac:dyDescent="0.25">
      <c r="A9" s="50" t="s">
        <v>157</v>
      </c>
      <c r="B9" s="51" t="str">
        <f ca="1">IFERROR(IF(B2="PURCHASES",MATCH(E5,Supp_Name,0)+3,MATCH(E5,Cust_Name,0)+3),"")</f>
        <v/>
      </c>
      <c r="C9" s="54"/>
      <c r="G9" s="57"/>
      <c r="H9" s="57" t="str">
        <f>IF(AND(F9&lt;&gt;"",G9&lt;&gt;""),F9*G9,"")</f>
        <v/>
      </c>
      <c r="I9" s="17"/>
      <c r="P9" s="1">
        <v>1</v>
      </c>
      <c r="Q9" t="s">
        <v>234</v>
      </c>
      <c r="R9" t="s">
        <v>53</v>
      </c>
      <c r="S9" t="s">
        <v>54</v>
      </c>
      <c r="T9" t="s">
        <v>55</v>
      </c>
      <c r="U9">
        <v>35341</v>
      </c>
      <c r="V9">
        <v>3286147299</v>
      </c>
      <c r="W9" t="s">
        <v>56</v>
      </c>
      <c r="X9" s="16">
        <v>4</v>
      </c>
      <c r="AA9" s="1">
        <v>1</v>
      </c>
      <c r="AB9" t="s">
        <v>106</v>
      </c>
      <c r="AC9" t="s">
        <v>107</v>
      </c>
      <c r="AD9" t="s">
        <v>64</v>
      </c>
      <c r="AE9" t="s">
        <v>97</v>
      </c>
      <c r="AF9">
        <v>12345</v>
      </c>
      <c r="AG9" t="s">
        <v>108</v>
      </c>
      <c r="AH9" t="s">
        <v>109</v>
      </c>
      <c r="AI9" s="16">
        <v>4</v>
      </c>
      <c r="AL9" s="1">
        <v>1</v>
      </c>
      <c r="AM9" t="s">
        <v>236</v>
      </c>
      <c r="AN9" s="72" t="s">
        <v>237</v>
      </c>
      <c r="AO9" s="57">
        <v>600</v>
      </c>
      <c r="AP9" s="57">
        <v>838</v>
      </c>
      <c r="AQ9">
        <v>155</v>
      </c>
      <c r="AR9" s="57">
        <v>93000</v>
      </c>
      <c r="AS9" s="55">
        <v>4</v>
      </c>
    </row>
    <row r="10" spans="1:45" x14ac:dyDescent="0.25">
      <c r="A10" s="52" t="s">
        <v>158</v>
      </c>
      <c r="B10" s="53">
        <v>18</v>
      </c>
      <c r="C10" s="54"/>
      <c r="G10" s="57"/>
      <c r="H10" s="57" t="str">
        <f t="shared" ref="H10:H73" si="0">IF(AND(F10&lt;&gt;"",G10&lt;&gt;""),F10*G10,"")</f>
        <v/>
      </c>
      <c r="I10" s="17"/>
      <c r="P10" s="1">
        <v>2</v>
      </c>
      <c r="Q10" t="s">
        <v>57</v>
      </c>
      <c r="R10" t="s">
        <v>58</v>
      </c>
      <c r="S10" t="s">
        <v>59</v>
      </c>
      <c r="T10" t="s">
        <v>60</v>
      </c>
      <c r="U10">
        <v>69816</v>
      </c>
      <c r="V10">
        <v>3455894869</v>
      </c>
      <c r="W10" s="15" t="s">
        <v>61</v>
      </c>
      <c r="X10" s="16">
        <v>5</v>
      </c>
      <c r="AA10" s="1">
        <v>2</v>
      </c>
      <c r="AB10" t="s">
        <v>110</v>
      </c>
      <c r="AC10" t="s">
        <v>111</v>
      </c>
      <c r="AD10" t="s">
        <v>112</v>
      </c>
      <c r="AE10" t="s">
        <v>113</v>
      </c>
      <c r="AF10">
        <v>67890</v>
      </c>
      <c r="AG10" t="s">
        <v>108</v>
      </c>
      <c r="AH10" t="s">
        <v>114</v>
      </c>
      <c r="AI10" s="16">
        <v>5</v>
      </c>
      <c r="AL10" s="1">
        <v>2</v>
      </c>
      <c r="AM10" t="s">
        <v>241</v>
      </c>
      <c r="AN10" s="62" t="s">
        <v>237</v>
      </c>
      <c r="AO10" s="58">
        <v>400</v>
      </c>
      <c r="AP10" s="58">
        <v>750</v>
      </c>
      <c r="AQ10">
        <v>120</v>
      </c>
      <c r="AR10" s="57">
        <v>48000</v>
      </c>
      <c r="AS10" s="17">
        <v>5</v>
      </c>
    </row>
    <row r="11" spans="1:45" x14ac:dyDescent="0.25">
      <c r="A11" s="52" t="s">
        <v>159</v>
      </c>
      <c r="B11" s="53">
        <f ca="1">IFERROR(MAX(Cust_ID)+1,1)</f>
        <v>12</v>
      </c>
      <c r="C11" s="54"/>
      <c r="G11" s="57"/>
      <c r="H11" s="57" t="str">
        <f t="shared" si="0"/>
        <v/>
      </c>
      <c r="I11" s="17"/>
      <c r="P11" s="1">
        <v>3</v>
      </c>
      <c r="Q11" t="s">
        <v>62</v>
      </c>
      <c r="R11" t="s">
        <v>63</v>
      </c>
      <c r="S11" t="s">
        <v>64</v>
      </c>
      <c r="T11" t="s">
        <v>65</v>
      </c>
      <c r="U11">
        <v>57439</v>
      </c>
      <c r="V11">
        <v>3488520913</v>
      </c>
      <c r="W11" t="s">
        <v>66</v>
      </c>
      <c r="X11" s="16">
        <v>6</v>
      </c>
      <c r="AA11" s="1">
        <v>3</v>
      </c>
      <c r="AB11" t="s">
        <v>115</v>
      </c>
      <c r="AC11" t="s">
        <v>116</v>
      </c>
      <c r="AD11" t="s">
        <v>117</v>
      </c>
      <c r="AE11" t="s">
        <v>118</v>
      </c>
      <c r="AF11">
        <v>54321</v>
      </c>
      <c r="AG11" t="s">
        <v>108</v>
      </c>
      <c r="AH11" t="s">
        <v>119</v>
      </c>
      <c r="AI11" s="17">
        <v>6</v>
      </c>
      <c r="AL11" s="1">
        <v>3</v>
      </c>
      <c r="AM11" t="s">
        <v>242</v>
      </c>
      <c r="AN11" s="63" t="s">
        <v>238</v>
      </c>
      <c r="AO11" s="58">
        <v>350</v>
      </c>
      <c r="AP11" s="58">
        <v>550</v>
      </c>
      <c r="AQ11">
        <v>100</v>
      </c>
      <c r="AR11" s="57">
        <v>35000</v>
      </c>
      <c r="AS11" s="17">
        <v>6</v>
      </c>
    </row>
    <row r="12" spans="1:45" x14ac:dyDescent="0.25">
      <c r="A12" s="52" t="s">
        <v>228</v>
      </c>
      <c r="B12" s="53">
        <v>9</v>
      </c>
      <c r="G12" s="57"/>
      <c r="H12" s="57" t="str">
        <f t="shared" si="0"/>
        <v/>
      </c>
      <c r="I12" s="17"/>
      <c r="P12" s="1">
        <v>4</v>
      </c>
      <c r="Q12" t="s">
        <v>67</v>
      </c>
      <c r="R12" t="s">
        <v>68</v>
      </c>
      <c r="S12" t="s">
        <v>69</v>
      </c>
      <c r="T12" t="s">
        <v>70</v>
      </c>
      <c r="U12">
        <v>95515</v>
      </c>
      <c r="V12">
        <v>3497730067</v>
      </c>
      <c r="W12" t="s">
        <v>71</v>
      </c>
      <c r="X12" s="16">
        <v>7</v>
      </c>
      <c r="AA12" s="1">
        <v>4</v>
      </c>
      <c r="AB12" t="s">
        <v>120</v>
      </c>
      <c r="AC12" t="s">
        <v>121</v>
      </c>
      <c r="AD12" t="s">
        <v>64</v>
      </c>
      <c r="AE12" t="s">
        <v>97</v>
      </c>
      <c r="AF12">
        <v>12345</v>
      </c>
      <c r="AG12" t="s">
        <v>108</v>
      </c>
      <c r="AH12" t="s">
        <v>122</v>
      </c>
      <c r="AI12" s="17">
        <v>7</v>
      </c>
      <c r="AL12" s="1">
        <v>4</v>
      </c>
      <c r="AM12" s="61" t="s">
        <v>243</v>
      </c>
      <c r="AN12" s="63" t="s">
        <v>239</v>
      </c>
      <c r="AO12" s="58">
        <v>50</v>
      </c>
      <c r="AP12" s="58">
        <v>120</v>
      </c>
      <c r="AQ12">
        <v>110</v>
      </c>
      <c r="AR12" s="57">
        <v>5500</v>
      </c>
      <c r="AS12" s="17">
        <v>7</v>
      </c>
    </row>
    <row r="13" spans="1:45" x14ac:dyDescent="0.25">
      <c r="A13" s="52" t="s">
        <v>160</v>
      </c>
      <c r="B13" s="53">
        <f ca="1">IFERROR(MAX(Supp_ID)+1,1)</f>
        <v>14</v>
      </c>
      <c r="G13" s="57"/>
      <c r="H13" s="57" t="str">
        <f t="shared" si="0"/>
        <v/>
      </c>
      <c r="I13" s="17"/>
      <c r="P13" s="1">
        <v>5</v>
      </c>
      <c r="Q13" t="s">
        <v>72</v>
      </c>
      <c r="R13" t="s">
        <v>73</v>
      </c>
      <c r="S13" t="s">
        <v>74</v>
      </c>
      <c r="T13" t="s">
        <v>75</v>
      </c>
      <c r="U13">
        <v>75119</v>
      </c>
      <c r="V13">
        <v>3617832508</v>
      </c>
      <c r="W13" t="s">
        <v>76</v>
      </c>
      <c r="X13" s="16">
        <v>8</v>
      </c>
      <c r="AA13" s="1">
        <v>5</v>
      </c>
      <c r="AB13" t="s">
        <v>123</v>
      </c>
      <c r="AC13" t="s">
        <v>124</v>
      </c>
      <c r="AD13" t="s">
        <v>112</v>
      </c>
      <c r="AE13" t="s">
        <v>113</v>
      </c>
      <c r="AF13">
        <v>67890</v>
      </c>
      <c r="AG13" t="s">
        <v>108</v>
      </c>
      <c r="AH13" t="s">
        <v>125</v>
      </c>
      <c r="AI13" s="17">
        <v>8</v>
      </c>
      <c r="AL13" s="1">
        <v>5</v>
      </c>
      <c r="AM13" s="61" t="s">
        <v>257</v>
      </c>
      <c r="AN13" s="63" t="s">
        <v>239</v>
      </c>
      <c r="AO13" s="58">
        <v>30</v>
      </c>
      <c r="AP13" s="58">
        <v>100</v>
      </c>
      <c r="AQ13">
        <v>200</v>
      </c>
      <c r="AR13" s="57">
        <v>6000</v>
      </c>
      <c r="AS13" s="17">
        <v>8</v>
      </c>
    </row>
    <row r="14" spans="1:45" x14ac:dyDescent="0.25">
      <c r="A14" s="52" t="s">
        <v>229</v>
      </c>
      <c r="B14" s="53">
        <v>15</v>
      </c>
      <c r="G14" s="57"/>
      <c r="H14" s="57" t="str">
        <f t="shared" si="0"/>
        <v/>
      </c>
      <c r="I14" s="17"/>
      <c r="P14" s="1">
        <v>6</v>
      </c>
      <c r="Q14" t="s">
        <v>77</v>
      </c>
      <c r="R14" t="s">
        <v>78</v>
      </c>
      <c r="S14" t="s">
        <v>79</v>
      </c>
      <c r="T14" t="s">
        <v>80</v>
      </c>
      <c r="U14">
        <v>18065</v>
      </c>
      <c r="V14">
        <v>3652218440</v>
      </c>
      <c r="W14" t="s">
        <v>81</v>
      </c>
      <c r="X14" s="16">
        <v>9</v>
      </c>
      <c r="AA14" s="1">
        <v>6</v>
      </c>
      <c r="AB14" t="s">
        <v>126</v>
      </c>
      <c r="AC14" t="s">
        <v>127</v>
      </c>
      <c r="AD14" t="s">
        <v>117</v>
      </c>
      <c r="AE14" t="s">
        <v>118</v>
      </c>
      <c r="AF14">
        <v>54321</v>
      </c>
      <c r="AG14" t="s">
        <v>108</v>
      </c>
      <c r="AH14" t="s">
        <v>128</v>
      </c>
      <c r="AI14" s="17">
        <v>9</v>
      </c>
      <c r="AL14" s="1">
        <v>6</v>
      </c>
      <c r="AM14" t="s">
        <v>245</v>
      </c>
      <c r="AN14" s="62" t="s">
        <v>240</v>
      </c>
      <c r="AO14" s="58">
        <v>400</v>
      </c>
      <c r="AP14" s="58">
        <v>750</v>
      </c>
      <c r="AQ14">
        <v>90</v>
      </c>
      <c r="AR14" s="57">
        <v>36000</v>
      </c>
      <c r="AS14" s="17">
        <v>9</v>
      </c>
    </row>
    <row r="15" spans="1:45" x14ac:dyDescent="0.25">
      <c r="A15" s="52" t="s">
        <v>230</v>
      </c>
      <c r="B15" s="53">
        <f ca="1">IFERROR(MAX(Prod_ID)+1,1)</f>
        <v>24</v>
      </c>
      <c r="G15" s="57"/>
      <c r="H15" s="57" t="str">
        <f t="shared" si="0"/>
        <v/>
      </c>
      <c r="I15" s="17"/>
      <c r="P15" s="1">
        <v>7</v>
      </c>
      <c r="Q15" t="s">
        <v>82</v>
      </c>
      <c r="R15" t="s">
        <v>83</v>
      </c>
      <c r="S15" t="s">
        <v>84</v>
      </c>
      <c r="T15" t="s">
        <v>85</v>
      </c>
      <c r="U15">
        <v>39456</v>
      </c>
      <c r="V15">
        <v>3656677181</v>
      </c>
      <c r="W15" t="s">
        <v>86</v>
      </c>
      <c r="X15" s="16">
        <v>10</v>
      </c>
      <c r="AA15" s="1">
        <v>7</v>
      </c>
      <c r="AB15" t="s">
        <v>129</v>
      </c>
      <c r="AC15" t="s">
        <v>130</v>
      </c>
      <c r="AD15" t="s">
        <v>64</v>
      </c>
      <c r="AE15" t="s">
        <v>97</v>
      </c>
      <c r="AF15">
        <v>12345</v>
      </c>
      <c r="AG15" t="s">
        <v>108</v>
      </c>
      <c r="AH15" t="s">
        <v>131</v>
      </c>
      <c r="AI15" s="17">
        <v>10</v>
      </c>
      <c r="AL15" s="1">
        <v>7</v>
      </c>
      <c r="AM15" t="s">
        <v>246</v>
      </c>
      <c r="AN15" s="62" t="s">
        <v>249</v>
      </c>
      <c r="AO15" s="58">
        <v>400</v>
      </c>
      <c r="AP15" s="58">
        <v>700</v>
      </c>
      <c r="AQ15">
        <v>70</v>
      </c>
      <c r="AR15" s="57">
        <v>28000</v>
      </c>
      <c r="AS15" s="17">
        <v>10</v>
      </c>
    </row>
    <row r="16" spans="1:45" x14ac:dyDescent="0.25">
      <c r="A16" s="48"/>
      <c r="B16" s="48"/>
      <c r="G16" s="57"/>
      <c r="H16" s="57" t="str">
        <f t="shared" si="0"/>
        <v/>
      </c>
      <c r="I16" s="17"/>
      <c r="P16" s="1">
        <v>8</v>
      </c>
      <c r="Q16" t="s">
        <v>87</v>
      </c>
      <c r="R16" t="s">
        <v>88</v>
      </c>
      <c r="S16" t="s">
        <v>89</v>
      </c>
      <c r="T16" t="s">
        <v>90</v>
      </c>
      <c r="U16">
        <v>78200</v>
      </c>
      <c r="V16">
        <v>3767682976</v>
      </c>
      <c r="W16" t="s">
        <v>91</v>
      </c>
      <c r="X16" s="16">
        <v>11</v>
      </c>
      <c r="AA16" s="1">
        <v>8</v>
      </c>
      <c r="AB16" t="s">
        <v>132</v>
      </c>
      <c r="AC16" t="s">
        <v>133</v>
      </c>
      <c r="AD16" t="s">
        <v>112</v>
      </c>
      <c r="AE16" t="s">
        <v>113</v>
      </c>
      <c r="AF16">
        <v>67890</v>
      </c>
      <c r="AG16" t="s">
        <v>108</v>
      </c>
      <c r="AH16" t="s">
        <v>134</v>
      </c>
      <c r="AI16" s="17">
        <v>11</v>
      </c>
      <c r="AL16" s="1">
        <v>8</v>
      </c>
      <c r="AM16" t="s">
        <v>247</v>
      </c>
      <c r="AN16" s="62" t="s">
        <v>250</v>
      </c>
      <c r="AO16" s="58">
        <v>250</v>
      </c>
      <c r="AP16" s="58">
        <v>400</v>
      </c>
      <c r="AQ16">
        <v>150</v>
      </c>
      <c r="AR16" s="57">
        <v>37500</v>
      </c>
      <c r="AS16" s="17">
        <v>11</v>
      </c>
    </row>
    <row r="17" spans="1:45" x14ac:dyDescent="0.25">
      <c r="A17" s="48"/>
      <c r="B17" s="48"/>
      <c r="G17" s="57"/>
      <c r="H17" s="57" t="str">
        <f t="shared" si="0"/>
        <v/>
      </c>
      <c r="I17" s="17"/>
      <c r="P17" s="1">
        <v>9</v>
      </c>
      <c r="Q17" t="s">
        <v>92</v>
      </c>
      <c r="R17" t="s">
        <v>93</v>
      </c>
      <c r="S17" t="s">
        <v>96</v>
      </c>
      <c r="T17" t="s">
        <v>97</v>
      </c>
      <c r="U17">
        <v>90212</v>
      </c>
      <c r="V17">
        <v>4548784848</v>
      </c>
      <c r="W17" t="s">
        <v>94</v>
      </c>
      <c r="X17" s="16">
        <v>12</v>
      </c>
      <c r="AA17" s="1">
        <v>9</v>
      </c>
      <c r="AB17" t="s">
        <v>137</v>
      </c>
      <c r="AC17" t="s">
        <v>138</v>
      </c>
      <c r="AD17" t="s">
        <v>139</v>
      </c>
      <c r="AE17" t="s">
        <v>140</v>
      </c>
      <c r="AF17">
        <v>34567</v>
      </c>
      <c r="AG17" t="s">
        <v>108</v>
      </c>
      <c r="AH17" t="s">
        <v>141</v>
      </c>
      <c r="AI17" s="17">
        <v>12</v>
      </c>
      <c r="AL17" s="1">
        <v>9</v>
      </c>
      <c r="AM17" t="s">
        <v>248</v>
      </c>
      <c r="AN17" s="62" t="s">
        <v>249</v>
      </c>
      <c r="AO17" s="58">
        <v>700</v>
      </c>
      <c r="AP17" s="58">
        <v>1300</v>
      </c>
      <c r="AQ17">
        <v>50</v>
      </c>
      <c r="AR17" s="57">
        <v>35000</v>
      </c>
      <c r="AS17" s="17">
        <v>12</v>
      </c>
    </row>
    <row r="18" spans="1:45" x14ac:dyDescent="0.25">
      <c r="A18" s="48"/>
      <c r="B18" s="48"/>
      <c r="G18" s="57"/>
      <c r="H18" s="57" t="str">
        <f t="shared" si="0"/>
        <v/>
      </c>
      <c r="I18" s="17"/>
      <c r="P18" s="1">
        <v>10</v>
      </c>
      <c r="Q18" t="s">
        <v>95</v>
      </c>
      <c r="R18" t="s">
        <v>93</v>
      </c>
      <c r="S18" t="s">
        <v>96</v>
      </c>
      <c r="T18" t="s">
        <v>97</v>
      </c>
      <c r="U18">
        <v>90232</v>
      </c>
      <c r="V18">
        <v>232323232</v>
      </c>
      <c r="W18" t="s">
        <v>98</v>
      </c>
      <c r="X18" s="16">
        <v>13</v>
      </c>
      <c r="AA18" s="1">
        <v>10</v>
      </c>
      <c r="AB18" t="s">
        <v>142</v>
      </c>
      <c r="AC18" t="s">
        <v>143</v>
      </c>
      <c r="AD18" t="s">
        <v>144</v>
      </c>
      <c r="AE18" t="s">
        <v>97</v>
      </c>
      <c r="AF18">
        <v>45678</v>
      </c>
      <c r="AG18" t="s">
        <v>108</v>
      </c>
      <c r="AH18" t="s">
        <v>145</v>
      </c>
      <c r="AI18" s="17">
        <v>13</v>
      </c>
      <c r="AL18" s="1">
        <v>10</v>
      </c>
      <c r="AM18" t="s">
        <v>251</v>
      </c>
      <c r="AN18" s="62" t="s">
        <v>249</v>
      </c>
      <c r="AO18" s="58">
        <v>350</v>
      </c>
      <c r="AP18" s="58">
        <v>800</v>
      </c>
      <c r="AQ18">
        <v>60</v>
      </c>
      <c r="AR18" s="57">
        <v>21000</v>
      </c>
      <c r="AS18" s="17">
        <v>13</v>
      </c>
    </row>
    <row r="19" spans="1:45" x14ac:dyDescent="0.25">
      <c r="A19" s="48"/>
      <c r="B19" s="48"/>
      <c r="G19" s="57"/>
      <c r="H19" s="57" t="str">
        <f t="shared" si="0"/>
        <v/>
      </c>
      <c r="I19" s="17"/>
      <c r="P19" s="1">
        <v>11</v>
      </c>
      <c r="Q19" t="s">
        <v>99</v>
      </c>
      <c r="R19" t="s">
        <v>235</v>
      </c>
      <c r="S19" t="s">
        <v>100</v>
      </c>
      <c r="T19" t="s">
        <v>97</v>
      </c>
      <c r="U19">
        <v>90232</v>
      </c>
      <c r="V19">
        <v>315151515</v>
      </c>
      <c r="W19" t="s">
        <v>101</v>
      </c>
      <c r="X19" s="16">
        <v>14</v>
      </c>
      <c r="AA19" s="1">
        <v>11</v>
      </c>
      <c r="AB19" t="s">
        <v>146</v>
      </c>
      <c r="AC19" t="s">
        <v>147</v>
      </c>
      <c r="AD19" t="s">
        <v>64</v>
      </c>
      <c r="AE19" t="s">
        <v>113</v>
      </c>
      <c r="AF19">
        <v>56789</v>
      </c>
      <c r="AG19" t="s">
        <v>108</v>
      </c>
      <c r="AH19" t="s">
        <v>148</v>
      </c>
      <c r="AI19" s="17">
        <v>14</v>
      </c>
      <c r="AL19" s="1">
        <v>11</v>
      </c>
      <c r="AM19" t="s">
        <v>252</v>
      </c>
      <c r="AN19" s="62" t="s">
        <v>249</v>
      </c>
      <c r="AO19" s="58">
        <v>700</v>
      </c>
      <c r="AP19" s="58">
        <v>1500</v>
      </c>
      <c r="AQ19">
        <v>70</v>
      </c>
      <c r="AR19" s="57">
        <v>49000</v>
      </c>
      <c r="AS19" s="17">
        <v>14</v>
      </c>
    </row>
    <row r="20" spans="1:45" x14ac:dyDescent="0.25">
      <c r="A20" s="48"/>
      <c r="B20" s="48"/>
      <c r="G20" s="57"/>
      <c r="H20" s="57" t="str">
        <f t="shared" si="0"/>
        <v/>
      </c>
      <c r="I20" s="17"/>
      <c r="P20" s="1">
        <v>12</v>
      </c>
      <c r="X20" s="16" t="s">
        <v>233</v>
      </c>
      <c r="AA20" s="1">
        <v>12</v>
      </c>
      <c r="AB20" t="s">
        <v>149</v>
      </c>
      <c r="AC20" t="s">
        <v>150</v>
      </c>
      <c r="AD20" t="s">
        <v>135</v>
      </c>
      <c r="AE20" t="s">
        <v>118</v>
      </c>
      <c r="AF20">
        <v>67890</v>
      </c>
      <c r="AG20" t="s">
        <v>108</v>
      </c>
      <c r="AH20" t="s">
        <v>151</v>
      </c>
      <c r="AI20" s="17">
        <v>15</v>
      </c>
      <c r="AL20" s="1">
        <v>12</v>
      </c>
      <c r="AM20" t="s">
        <v>253</v>
      </c>
      <c r="AN20" s="62" t="s">
        <v>240</v>
      </c>
      <c r="AO20" s="58">
        <v>150</v>
      </c>
      <c r="AP20" s="58">
        <v>450</v>
      </c>
      <c r="AQ20">
        <v>60</v>
      </c>
      <c r="AR20" s="57">
        <v>9000</v>
      </c>
      <c r="AS20" s="17">
        <v>15</v>
      </c>
    </row>
    <row r="21" spans="1:45" x14ac:dyDescent="0.25">
      <c r="A21" s="48"/>
      <c r="B21" s="48"/>
      <c r="G21" s="57"/>
      <c r="H21" s="57" t="str">
        <f t="shared" si="0"/>
        <v/>
      </c>
      <c r="I21" s="17"/>
      <c r="P21" s="1"/>
      <c r="X21" s="16"/>
      <c r="AA21" s="1">
        <v>13</v>
      </c>
      <c r="AB21" t="s">
        <v>152</v>
      </c>
      <c r="AC21" t="s">
        <v>153</v>
      </c>
      <c r="AD21" t="s">
        <v>136</v>
      </c>
      <c r="AE21" t="s">
        <v>140</v>
      </c>
      <c r="AF21">
        <v>78901</v>
      </c>
      <c r="AG21" t="s">
        <v>108</v>
      </c>
      <c r="AH21" t="s">
        <v>154</v>
      </c>
      <c r="AI21" s="17">
        <v>16</v>
      </c>
      <c r="AL21" s="1">
        <v>13</v>
      </c>
      <c r="AM21" t="s">
        <v>254</v>
      </c>
      <c r="AN21" s="62" t="s">
        <v>240</v>
      </c>
      <c r="AO21" s="58">
        <v>250</v>
      </c>
      <c r="AP21" s="58">
        <v>500</v>
      </c>
      <c r="AQ21">
        <v>50</v>
      </c>
      <c r="AR21" s="57">
        <v>12500</v>
      </c>
      <c r="AS21" s="17">
        <v>16</v>
      </c>
    </row>
    <row r="22" spans="1:45" x14ac:dyDescent="0.25">
      <c r="A22" s="48"/>
      <c r="B22" s="48"/>
      <c r="G22" s="57"/>
      <c r="H22" s="57" t="str">
        <f t="shared" si="0"/>
        <v/>
      </c>
      <c r="I22" s="17"/>
      <c r="P22" s="1"/>
      <c r="X22" s="16"/>
      <c r="AA22" s="1">
        <v>14</v>
      </c>
      <c r="AI22" s="17" t="s">
        <v>233</v>
      </c>
      <c r="AL22" s="1">
        <v>14</v>
      </c>
      <c r="AM22" t="s">
        <v>255</v>
      </c>
      <c r="AN22" s="62" t="s">
        <v>240</v>
      </c>
      <c r="AO22" s="58">
        <v>200</v>
      </c>
      <c r="AP22" s="58">
        <v>350</v>
      </c>
      <c r="AQ22">
        <v>50</v>
      </c>
      <c r="AR22" s="57">
        <v>10000</v>
      </c>
      <c r="AS22" s="17">
        <v>17</v>
      </c>
    </row>
    <row r="23" spans="1:45" x14ac:dyDescent="0.25">
      <c r="A23" s="48"/>
      <c r="B23" s="48"/>
      <c r="G23" s="57"/>
      <c r="H23" s="57" t="str">
        <f t="shared" si="0"/>
        <v/>
      </c>
      <c r="I23" s="17"/>
      <c r="P23" s="1"/>
      <c r="X23" s="16"/>
      <c r="AA23" s="1"/>
      <c r="AI23" s="17"/>
      <c r="AL23" s="1">
        <v>15</v>
      </c>
      <c r="AM23" t="s">
        <v>256</v>
      </c>
      <c r="AN23" s="62" t="s">
        <v>250</v>
      </c>
      <c r="AO23" s="58">
        <v>400</v>
      </c>
      <c r="AP23" s="58">
        <v>600</v>
      </c>
      <c r="AQ23">
        <v>70</v>
      </c>
      <c r="AR23" s="57">
        <v>28000</v>
      </c>
      <c r="AS23" s="17">
        <v>18</v>
      </c>
    </row>
    <row r="24" spans="1:45" x14ac:dyDescent="0.25">
      <c r="A24" s="48"/>
      <c r="B24" s="48"/>
      <c r="G24" s="57"/>
      <c r="H24" s="57" t="str">
        <f t="shared" si="0"/>
        <v/>
      </c>
      <c r="I24" s="17"/>
      <c r="P24" s="1"/>
      <c r="X24" s="16"/>
      <c r="AA24" s="1"/>
      <c r="AI24" s="17"/>
      <c r="AL24" s="1">
        <v>16</v>
      </c>
      <c r="AM24" t="s">
        <v>258</v>
      </c>
      <c r="AN24" s="62" t="s">
        <v>259</v>
      </c>
      <c r="AO24" s="109">
        <v>120</v>
      </c>
      <c r="AP24" s="108">
        <v>150</v>
      </c>
      <c r="AQ24">
        <v>100</v>
      </c>
      <c r="AR24" s="57">
        <v>12000</v>
      </c>
      <c r="AS24" s="17">
        <v>19</v>
      </c>
    </row>
    <row r="25" spans="1:45" x14ac:dyDescent="0.25">
      <c r="A25" s="48"/>
      <c r="B25" s="48"/>
      <c r="G25" s="57"/>
      <c r="H25" s="57" t="str">
        <f t="shared" si="0"/>
        <v/>
      </c>
      <c r="I25" s="17"/>
      <c r="P25" s="1"/>
      <c r="X25" s="16"/>
      <c r="AA25" s="1"/>
      <c r="AI25" s="17"/>
      <c r="AL25" s="1">
        <v>17</v>
      </c>
      <c r="AM25" t="s">
        <v>260</v>
      </c>
      <c r="AN25" s="62" t="s">
        <v>261</v>
      </c>
      <c r="AO25" s="58">
        <v>80</v>
      </c>
      <c r="AP25" s="58">
        <v>100</v>
      </c>
      <c r="AQ25">
        <v>120</v>
      </c>
      <c r="AR25" s="57">
        <v>9600</v>
      </c>
      <c r="AS25" s="17">
        <v>20</v>
      </c>
    </row>
    <row r="26" spans="1:45" x14ac:dyDescent="0.25">
      <c r="A26" s="48"/>
      <c r="B26" s="48"/>
      <c r="G26" s="57"/>
      <c r="H26" s="57" t="str">
        <f t="shared" si="0"/>
        <v/>
      </c>
      <c r="I26" s="17"/>
      <c r="P26" s="1"/>
      <c r="X26" s="16"/>
      <c r="AA26" s="1"/>
      <c r="AI26" s="17"/>
      <c r="AL26" s="1">
        <v>18</v>
      </c>
      <c r="AM26" t="s">
        <v>263</v>
      </c>
      <c r="AN26" s="62" t="s">
        <v>264</v>
      </c>
      <c r="AO26" s="58">
        <v>80</v>
      </c>
      <c r="AP26" s="58">
        <v>90</v>
      </c>
      <c r="AQ26">
        <v>5</v>
      </c>
      <c r="AR26" s="57">
        <v>400</v>
      </c>
      <c r="AS26" s="17">
        <v>21</v>
      </c>
    </row>
    <row r="27" spans="1:45" x14ac:dyDescent="0.25">
      <c r="A27" s="48"/>
      <c r="B27" s="48"/>
      <c r="G27" s="57"/>
      <c r="H27" s="57" t="str">
        <f t="shared" si="0"/>
        <v/>
      </c>
      <c r="I27" s="17"/>
      <c r="P27" s="1"/>
      <c r="X27" s="16"/>
      <c r="AA27" s="1"/>
      <c r="AI27" s="17"/>
      <c r="AL27" s="1">
        <v>19</v>
      </c>
      <c r="AM27" t="s">
        <v>265</v>
      </c>
      <c r="AN27" s="62" t="s">
        <v>266</v>
      </c>
      <c r="AO27" s="58">
        <v>50</v>
      </c>
      <c r="AP27" s="58">
        <v>60</v>
      </c>
      <c r="AQ27">
        <v>-10</v>
      </c>
      <c r="AR27" s="57">
        <v>-500</v>
      </c>
      <c r="AS27" s="17">
        <v>22</v>
      </c>
    </row>
    <row r="28" spans="1:45" x14ac:dyDescent="0.25">
      <c r="A28" s="48"/>
      <c r="B28" s="48"/>
      <c r="G28" s="57"/>
      <c r="H28" s="57" t="str">
        <f t="shared" si="0"/>
        <v/>
      </c>
      <c r="I28" s="17"/>
      <c r="P28" s="1"/>
      <c r="X28" s="16"/>
      <c r="AA28" s="1"/>
      <c r="AI28" s="17"/>
      <c r="AL28" s="1">
        <v>20</v>
      </c>
      <c r="AM28" t="s">
        <v>267</v>
      </c>
      <c r="AN28" s="62" t="s">
        <v>268</v>
      </c>
      <c r="AO28" s="58">
        <v>250</v>
      </c>
      <c r="AP28" s="58">
        <v>350</v>
      </c>
      <c r="AQ28">
        <v>-10</v>
      </c>
      <c r="AR28" s="57">
        <v>-2500</v>
      </c>
      <c r="AS28" s="17">
        <v>23</v>
      </c>
    </row>
    <row r="29" spans="1:45" x14ac:dyDescent="0.25">
      <c r="A29" s="48"/>
      <c r="B29" s="48"/>
      <c r="G29" s="57"/>
      <c r="H29" s="57" t="str">
        <f t="shared" si="0"/>
        <v/>
      </c>
      <c r="I29" s="17"/>
      <c r="P29" s="1"/>
      <c r="X29" s="16"/>
      <c r="AA29" s="1"/>
      <c r="AI29" s="17"/>
      <c r="AL29" s="1">
        <v>21</v>
      </c>
      <c r="AM29" t="s">
        <v>269</v>
      </c>
      <c r="AN29" s="62" t="s">
        <v>270</v>
      </c>
      <c r="AO29" s="58">
        <v>500</v>
      </c>
      <c r="AP29" s="58">
        <v>650</v>
      </c>
      <c r="AQ29">
        <v>14</v>
      </c>
      <c r="AR29" s="57">
        <v>7000</v>
      </c>
      <c r="AS29" s="17">
        <v>24</v>
      </c>
    </row>
    <row r="30" spans="1:45" x14ac:dyDescent="0.25">
      <c r="A30" s="48"/>
      <c r="B30" s="48"/>
      <c r="G30" s="57"/>
      <c r="H30" s="57" t="str">
        <f t="shared" si="0"/>
        <v/>
      </c>
      <c r="I30" s="17"/>
      <c r="P30" s="1"/>
      <c r="X30" s="16"/>
      <c r="AA30" s="1"/>
      <c r="AI30" s="17"/>
      <c r="AL30" s="1">
        <v>22</v>
      </c>
      <c r="AM30" t="s">
        <v>262</v>
      </c>
      <c r="AN30" s="62" t="s">
        <v>271</v>
      </c>
      <c r="AO30" s="58">
        <v>35000</v>
      </c>
      <c r="AP30" s="58">
        <v>42000</v>
      </c>
      <c r="AQ30">
        <v>6</v>
      </c>
      <c r="AR30" s="57">
        <v>210000</v>
      </c>
      <c r="AS30" s="17">
        <v>25</v>
      </c>
    </row>
    <row r="31" spans="1:45" x14ac:dyDescent="0.25">
      <c r="A31" s="48"/>
      <c r="B31" s="48"/>
      <c r="G31" s="57"/>
      <c r="H31" s="57" t="str">
        <f t="shared" si="0"/>
        <v/>
      </c>
      <c r="I31" s="17"/>
      <c r="P31" s="1"/>
      <c r="X31" s="16"/>
      <c r="AA31" s="1"/>
      <c r="AI31" s="17"/>
      <c r="AL31" s="1">
        <v>23</v>
      </c>
      <c r="AM31" t="s">
        <v>272</v>
      </c>
      <c r="AN31" s="62" t="s">
        <v>273</v>
      </c>
      <c r="AO31" s="58">
        <v>22000</v>
      </c>
      <c r="AP31" s="58">
        <v>30000</v>
      </c>
      <c r="AQ31">
        <v>3</v>
      </c>
      <c r="AR31" s="57">
        <v>66000</v>
      </c>
      <c r="AS31" s="17">
        <v>26</v>
      </c>
    </row>
    <row r="32" spans="1:45" x14ac:dyDescent="0.25">
      <c r="A32" s="48"/>
      <c r="B32" s="48"/>
      <c r="G32" s="57"/>
      <c r="H32" s="57" t="str">
        <f t="shared" si="0"/>
        <v/>
      </c>
      <c r="I32" s="17"/>
      <c r="P32" s="1"/>
      <c r="X32" s="16"/>
      <c r="AA32" s="1"/>
      <c r="AI32" s="17"/>
      <c r="AL32" s="1"/>
      <c r="AN32" s="62"/>
      <c r="AO32" s="58"/>
      <c r="AP32" s="58"/>
      <c r="AR32" s="57"/>
      <c r="AS32" s="17"/>
    </row>
    <row r="33" spans="1:45" x14ac:dyDescent="0.25">
      <c r="A33" s="48"/>
      <c r="B33" s="48"/>
      <c r="G33" s="57"/>
      <c r="H33" s="57" t="str">
        <f t="shared" si="0"/>
        <v/>
      </c>
      <c r="I33" s="17"/>
      <c r="P33" s="1"/>
      <c r="X33" s="16"/>
      <c r="AA33" s="1"/>
      <c r="AI33" s="17"/>
      <c r="AL33" s="1"/>
      <c r="AN33" s="62"/>
      <c r="AO33" s="58"/>
      <c r="AP33" s="58"/>
      <c r="AR33" s="57"/>
      <c r="AS33" s="17"/>
    </row>
    <row r="34" spans="1:45" x14ac:dyDescent="0.25">
      <c r="A34" s="48"/>
      <c r="B34" s="48"/>
      <c r="G34" s="57"/>
      <c r="H34" s="57" t="str">
        <f t="shared" si="0"/>
        <v/>
      </c>
      <c r="I34" s="17"/>
      <c r="P34" s="1"/>
      <c r="X34" s="16"/>
      <c r="AA34" s="1"/>
      <c r="AI34" s="17"/>
      <c r="AL34" s="1"/>
      <c r="AN34" s="62"/>
      <c r="AO34" s="58"/>
      <c r="AP34" s="58"/>
      <c r="AR34" s="57"/>
      <c r="AS34" s="17"/>
    </row>
    <row r="35" spans="1:45" x14ac:dyDescent="0.25">
      <c r="A35" s="48"/>
      <c r="B35" s="48"/>
      <c r="G35" s="57"/>
      <c r="H35" s="57" t="str">
        <f t="shared" si="0"/>
        <v/>
      </c>
      <c r="I35" s="17"/>
      <c r="P35" s="1"/>
      <c r="AA35" s="1"/>
      <c r="AI35" s="17"/>
      <c r="AL35" s="1"/>
      <c r="AN35" s="62"/>
      <c r="AO35" s="58"/>
      <c r="AP35" s="58"/>
      <c r="AR35" s="57"/>
      <c r="AS35" s="17"/>
    </row>
    <row r="36" spans="1:45" x14ac:dyDescent="0.25">
      <c r="A36" s="48"/>
      <c r="B36" s="48"/>
      <c r="G36" s="57"/>
      <c r="H36" s="57" t="str">
        <f t="shared" si="0"/>
        <v/>
      </c>
      <c r="I36" s="17"/>
      <c r="P36" s="1"/>
      <c r="AA36" s="1"/>
      <c r="AI36" s="17"/>
      <c r="AL36" s="1"/>
      <c r="AN36" s="62"/>
      <c r="AO36" s="58"/>
      <c r="AP36" s="58"/>
      <c r="AR36" s="57"/>
      <c r="AS36" s="17"/>
    </row>
    <row r="37" spans="1:45" x14ac:dyDescent="0.25">
      <c r="A37" s="48"/>
      <c r="B37" s="48"/>
      <c r="G37" s="57"/>
      <c r="H37" s="57" t="str">
        <f t="shared" si="0"/>
        <v/>
      </c>
      <c r="I37" s="17"/>
      <c r="P37" s="1"/>
      <c r="AA37" s="1"/>
      <c r="AI37" s="17"/>
      <c r="AL37" s="1"/>
      <c r="AN37" s="62"/>
      <c r="AO37" s="58"/>
      <c r="AP37" s="58"/>
      <c r="AR37" s="57"/>
      <c r="AS37" s="17"/>
    </row>
    <row r="38" spans="1:45" x14ac:dyDescent="0.25">
      <c r="A38" s="48"/>
      <c r="B38" s="48"/>
      <c r="G38" s="57"/>
      <c r="H38" s="57" t="str">
        <f t="shared" si="0"/>
        <v/>
      </c>
      <c r="I38" s="17"/>
      <c r="P38" s="1"/>
      <c r="AA38" s="1"/>
      <c r="AI38" s="17"/>
      <c r="AL38" s="1"/>
      <c r="AN38" s="62"/>
      <c r="AO38" s="58"/>
      <c r="AP38" s="58"/>
      <c r="AR38" s="57"/>
      <c r="AS38" s="17"/>
    </row>
    <row r="39" spans="1:45" x14ac:dyDescent="0.25">
      <c r="A39" s="48"/>
      <c r="B39" s="48"/>
      <c r="G39" s="57"/>
      <c r="H39" s="57" t="str">
        <f t="shared" si="0"/>
        <v/>
      </c>
      <c r="I39" s="17"/>
      <c r="P39" s="1"/>
      <c r="AA39" s="1"/>
      <c r="AI39" s="17"/>
      <c r="AL39" s="1"/>
      <c r="AN39" s="62"/>
      <c r="AO39" s="58"/>
      <c r="AP39" s="58"/>
      <c r="AR39" s="57"/>
      <c r="AS39" s="17"/>
    </row>
    <row r="40" spans="1:45" x14ac:dyDescent="0.25">
      <c r="A40" s="48"/>
      <c r="B40" s="48"/>
      <c r="G40" s="57"/>
      <c r="H40" s="57" t="str">
        <f t="shared" si="0"/>
        <v/>
      </c>
      <c r="P40" s="1"/>
      <c r="AA40" s="1"/>
      <c r="AI40" s="17"/>
      <c r="AL40" s="1"/>
      <c r="AN40" s="62"/>
      <c r="AO40" s="58"/>
      <c r="AP40" s="58"/>
      <c r="AR40" s="57"/>
      <c r="AS40" s="17"/>
    </row>
    <row r="41" spans="1:45" x14ac:dyDescent="0.25">
      <c r="A41" s="48"/>
      <c r="B41" s="48"/>
      <c r="G41" s="57"/>
      <c r="H41" s="57" t="str">
        <f t="shared" si="0"/>
        <v/>
      </c>
      <c r="P41" s="1"/>
      <c r="AA41" s="1"/>
      <c r="AI41" s="17"/>
      <c r="AL41" s="1"/>
      <c r="AN41" s="62"/>
      <c r="AO41" s="58"/>
      <c r="AP41" s="58"/>
      <c r="AR41" s="57"/>
      <c r="AS41" s="17"/>
    </row>
    <row r="42" spans="1:45" x14ac:dyDescent="0.25">
      <c r="A42" s="48"/>
      <c r="B42" s="48"/>
      <c r="G42" s="57"/>
      <c r="H42" s="57" t="str">
        <f t="shared" si="0"/>
        <v/>
      </c>
      <c r="P42" s="1"/>
      <c r="AA42" s="1"/>
      <c r="AI42" s="17"/>
      <c r="AL42" s="1"/>
      <c r="AN42" s="62"/>
      <c r="AO42" s="58"/>
      <c r="AP42" s="58"/>
      <c r="AR42" s="57"/>
      <c r="AS42" s="17"/>
    </row>
    <row r="43" spans="1:45" x14ac:dyDescent="0.25">
      <c r="A43" s="48"/>
      <c r="B43" s="48"/>
      <c r="G43" s="57"/>
      <c r="H43" s="57" t="str">
        <f t="shared" si="0"/>
        <v/>
      </c>
      <c r="P43" s="1"/>
      <c r="AA43" s="1"/>
      <c r="AI43" s="17"/>
      <c r="AL43" s="1"/>
      <c r="AN43" s="62"/>
      <c r="AO43" s="58"/>
      <c r="AP43" s="58"/>
      <c r="AR43" s="57"/>
      <c r="AS43" s="17"/>
    </row>
    <row r="44" spans="1:45" x14ac:dyDescent="0.25">
      <c r="A44" s="48"/>
      <c r="B44" s="48"/>
      <c r="G44" s="57"/>
      <c r="H44" s="57" t="str">
        <f t="shared" si="0"/>
        <v/>
      </c>
      <c r="P44" s="1"/>
      <c r="AA44" s="1"/>
      <c r="AI44" s="17"/>
      <c r="AN44" s="62"/>
      <c r="AO44" s="58"/>
      <c r="AP44" s="58"/>
      <c r="AR44" s="57"/>
      <c r="AS44" s="17"/>
    </row>
    <row r="45" spans="1:45" x14ac:dyDescent="0.25">
      <c r="A45" s="48"/>
      <c r="B45" s="48"/>
      <c r="G45" s="57"/>
      <c r="H45" s="57" t="str">
        <f t="shared" si="0"/>
        <v/>
      </c>
      <c r="P45" s="1"/>
      <c r="AA45" s="1"/>
      <c r="AI45" s="17"/>
      <c r="AN45" s="62"/>
      <c r="AO45" s="58"/>
      <c r="AP45" s="58"/>
      <c r="AR45" s="57"/>
      <c r="AS45" s="17"/>
    </row>
    <row r="46" spans="1:45" x14ac:dyDescent="0.25">
      <c r="G46" s="57"/>
      <c r="H46" s="57" t="str">
        <f t="shared" si="0"/>
        <v/>
      </c>
      <c r="P46" s="1"/>
      <c r="AA46" s="1"/>
      <c r="AI46" s="17"/>
      <c r="AN46" s="62"/>
      <c r="AO46" s="58"/>
      <c r="AP46" s="58"/>
      <c r="AR46" s="57"/>
      <c r="AS46" s="17"/>
    </row>
    <row r="47" spans="1:45" x14ac:dyDescent="0.25">
      <c r="G47" s="57"/>
      <c r="H47" s="57" t="str">
        <f t="shared" si="0"/>
        <v/>
      </c>
      <c r="P47" s="1"/>
      <c r="AA47" s="1"/>
      <c r="AI47" s="17"/>
      <c r="AN47" s="62"/>
      <c r="AO47" s="58"/>
      <c r="AP47" s="58"/>
      <c r="AR47" s="57"/>
      <c r="AS47" s="17"/>
    </row>
    <row r="48" spans="1:45" x14ac:dyDescent="0.25">
      <c r="G48" s="57"/>
      <c r="H48" s="57" t="str">
        <f t="shared" si="0"/>
        <v/>
      </c>
      <c r="P48" s="1"/>
      <c r="AA48" s="1"/>
      <c r="AI48" s="17"/>
      <c r="AN48" s="62"/>
      <c r="AO48" s="58"/>
      <c r="AP48" s="58"/>
      <c r="AR48" s="57"/>
      <c r="AS48" s="17"/>
    </row>
    <row r="49" spans="7:45" x14ac:dyDescent="0.25">
      <c r="G49" s="57"/>
      <c r="H49" s="57" t="str">
        <f t="shared" si="0"/>
        <v/>
      </c>
      <c r="P49" s="1"/>
      <c r="AA49" s="1"/>
      <c r="AI49" s="17"/>
      <c r="AN49" s="62"/>
      <c r="AO49" s="58"/>
      <c r="AP49" s="58"/>
      <c r="AR49" s="57"/>
      <c r="AS49" s="17"/>
    </row>
    <row r="50" spans="7:45" x14ac:dyDescent="0.25">
      <c r="G50" s="57"/>
      <c r="H50" s="57" t="str">
        <f t="shared" si="0"/>
        <v/>
      </c>
      <c r="P50" s="1"/>
      <c r="AA50" s="1"/>
      <c r="AI50" s="17"/>
      <c r="AN50" s="62"/>
      <c r="AO50" s="58"/>
      <c r="AP50" s="58"/>
      <c r="AR50" s="57"/>
      <c r="AS50" s="17"/>
    </row>
    <row r="51" spans="7:45" x14ac:dyDescent="0.25">
      <c r="G51" s="57"/>
      <c r="H51" s="57" t="str">
        <f t="shared" si="0"/>
        <v/>
      </c>
      <c r="P51" s="1"/>
      <c r="AA51" s="1"/>
      <c r="AI51" s="17"/>
      <c r="AN51" s="62"/>
      <c r="AO51" s="58"/>
      <c r="AP51" s="58"/>
      <c r="AR51" s="57"/>
      <c r="AS51" s="17"/>
    </row>
    <row r="52" spans="7:45" x14ac:dyDescent="0.25">
      <c r="G52" s="57"/>
      <c r="H52" s="57" t="str">
        <f t="shared" si="0"/>
        <v/>
      </c>
      <c r="P52" s="1"/>
      <c r="AA52" s="1"/>
      <c r="AI52" s="17"/>
      <c r="AN52" s="62"/>
      <c r="AO52" s="58"/>
      <c r="AP52" s="58"/>
      <c r="AR52" s="57"/>
      <c r="AS52" s="17"/>
    </row>
    <row r="53" spans="7:45" x14ac:dyDescent="0.25">
      <c r="G53" s="57"/>
      <c r="H53" s="57" t="str">
        <f t="shared" si="0"/>
        <v/>
      </c>
      <c r="P53" s="1"/>
      <c r="AA53" s="1"/>
      <c r="AI53" s="17"/>
      <c r="AN53" s="62"/>
      <c r="AO53" s="58"/>
      <c r="AP53" s="58"/>
      <c r="AR53" s="57"/>
      <c r="AS53" s="17"/>
    </row>
    <row r="54" spans="7:45" x14ac:dyDescent="0.25">
      <c r="G54" s="57"/>
      <c r="H54" s="57" t="str">
        <f t="shared" si="0"/>
        <v/>
      </c>
      <c r="P54" s="1"/>
      <c r="AA54" s="1"/>
      <c r="AI54" s="17"/>
      <c r="AN54" s="62"/>
      <c r="AO54" s="58"/>
      <c r="AP54" s="58"/>
      <c r="AR54" s="57"/>
      <c r="AS54" s="17"/>
    </row>
    <row r="55" spans="7:45" x14ac:dyDescent="0.25">
      <c r="G55" s="57"/>
      <c r="H55" s="57" t="str">
        <f t="shared" si="0"/>
        <v/>
      </c>
      <c r="P55" s="1"/>
      <c r="AA55" s="1"/>
      <c r="AI55" s="17"/>
      <c r="AN55" s="62"/>
      <c r="AO55" s="58"/>
      <c r="AP55" s="58"/>
      <c r="AR55" s="57"/>
      <c r="AS55" s="17"/>
    </row>
    <row r="56" spans="7:45" x14ac:dyDescent="0.25">
      <c r="G56" s="57"/>
      <c r="H56" s="57" t="str">
        <f t="shared" si="0"/>
        <v/>
      </c>
      <c r="P56" s="1"/>
      <c r="AA56" s="1"/>
      <c r="AI56" s="17"/>
      <c r="AN56" s="62"/>
      <c r="AO56" s="58"/>
      <c r="AP56" s="58"/>
      <c r="AR56" s="57"/>
      <c r="AS56" s="17"/>
    </row>
    <row r="57" spans="7:45" x14ac:dyDescent="0.25">
      <c r="G57" s="57"/>
      <c r="H57" s="57" t="str">
        <f t="shared" si="0"/>
        <v/>
      </c>
      <c r="P57" s="1"/>
      <c r="AA57" s="1"/>
      <c r="AI57" s="17"/>
      <c r="AN57" s="62"/>
      <c r="AO57" s="58"/>
      <c r="AP57" s="58"/>
      <c r="AR57" s="57"/>
      <c r="AS57" s="17"/>
    </row>
    <row r="58" spans="7:45" x14ac:dyDescent="0.25">
      <c r="G58" s="57"/>
      <c r="H58" s="57" t="str">
        <f t="shared" si="0"/>
        <v/>
      </c>
      <c r="P58" s="1"/>
      <c r="AA58" s="1"/>
      <c r="AI58" s="17"/>
      <c r="AN58" s="62"/>
      <c r="AO58" s="58"/>
      <c r="AP58" s="58"/>
      <c r="AR58" s="57"/>
      <c r="AS58" s="17"/>
    </row>
    <row r="59" spans="7:45" x14ac:dyDescent="0.25">
      <c r="G59" s="57"/>
      <c r="H59" s="57" t="str">
        <f t="shared" si="0"/>
        <v/>
      </c>
      <c r="AA59" s="1"/>
      <c r="AI59" s="17"/>
      <c r="AN59" s="62"/>
      <c r="AO59" s="58"/>
      <c r="AP59" s="58"/>
      <c r="AR59" s="57"/>
      <c r="AS59" s="17"/>
    </row>
    <row r="60" spans="7:45" x14ac:dyDescent="0.25">
      <c r="G60" s="57"/>
      <c r="H60" s="57" t="str">
        <f t="shared" si="0"/>
        <v/>
      </c>
      <c r="AA60" s="1"/>
      <c r="AI60" s="17"/>
      <c r="AN60" s="62"/>
      <c r="AO60" s="58"/>
      <c r="AP60" s="58"/>
      <c r="AR60" s="57"/>
      <c r="AS60" s="17"/>
    </row>
    <row r="61" spans="7:45" x14ac:dyDescent="0.25">
      <c r="G61" s="57"/>
      <c r="H61" s="57" t="str">
        <f t="shared" si="0"/>
        <v/>
      </c>
      <c r="AA61" s="1"/>
      <c r="AI61" s="17"/>
      <c r="AO61" s="58"/>
      <c r="AP61" s="58"/>
      <c r="AR61" s="57"/>
      <c r="AS61" s="17"/>
    </row>
    <row r="62" spans="7:45" x14ac:dyDescent="0.25">
      <c r="G62" s="57"/>
      <c r="H62" s="57" t="str">
        <f t="shared" si="0"/>
        <v/>
      </c>
      <c r="AA62" s="1"/>
      <c r="AO62" s="58"/>
      <c r="AP62" s="58"/>
      <c r="AR62" s="57"/>
      <c r="AS62" s="17"/>
    </row>
    <row r="63" spans="7:45" x14ac:dyDescent="0.25">
      <c r="G63" s="57"/>
      <c r="H63" s="57" t="str">
        <f t="shared" si="0"/>
        <v/>
      </c>
      <c r="AA63" s="1"/>
      <c r="AO63" s="58"/>
      <c r="AP63" s="58"/>
      <c r="AR63" s="57"/>
      <c r="AS63" s="17"/>
    </row>
    <row r="64" spans="7:45" x14ac:dyDescent="0.25">
      <c r="G64" s="57"/>
      <c r="H64" s="57" t="str">
        <f t="shared" si="0"/>
        <v/>
      </c>
      <c r="AA64" s="1"/>
      <c r="AO64" s="58"/>
      <c r="AP64" s="58"/>
      <c r="AR64" s="57"/>
      <c r="AS64" s="17"/>
    </row>
    <row r="65" spans="7:45" x14ac:dyDescent="0.25">
      <c r="G65" s="57"/>
      <c r="H65" s="57" t="str">
        <f t="shared" si="0"/>
        <v/>
      </c>
      <c r="AA65" s="1"/>
      <c r="AO65" s="58"/>
      <c r="AP65" s="58"/>
      <c r="AR65" s="57"/>
      <c r="AS65" s="17"/>
    </row>
    <row r="66" spans="7:45" x14ac:dyDescent="0.25">
      <c r="G66" s="57"/>
      <c r="H66" s="57" t="str">
        <f t="shared" si="0"/>
        <v/>
      </c>
      <c r="AA66" s="1"/>
      <c r="AO66" s="58"/>
      <c r="AP66" s="58"/>
      <c r="AR66" s="57"/>
      <c r="AS66" s="17"/>
    </row>
    <row r="67" spans="7:45" x14ac:dyDescent="0.25">
      <c r="G67" s="57"/>
      <c r="H67" s="57" t="str">
        <f t="shared" si="0"/>
        <v/>
      </c>
      <c r="AA67" s="1"/>
      <c r="AO67" s="58"/>
      <c r="AP67" s="58"/>
      <c r="AR67" s="57"/>
      <c r="AS67" s="17"/>
    </row>
    <row r="68" spans="7:45" x14ac:dyDescent="0.25">
      <c r="G68" s="57"/>
      <c r="H68" s="57" t="str">
        <f t="shared" si="0"/>
        <v/>
      </c>
      <c r="AA68" s="1"/>
      <c r="AO68" s="58"/>
      <c r="AP68" s="58"/>
      <c r="AR68" s="57"/>
      <c r="AS68" s="17"/>
    </row>
    <row r="69" spans="7:45" x14ac:dyDescent="0.25">
      <c r="G69" s="57"/>
      <c r="H69" s="57" t="str">
        <f t="shared" si="0"/>
        <v/>
      </c>
      <c r="AA69" s="1"/>
      <c r="AO69" s="58"/>
      <c r="AP69" s="58"/>
      <c r="AR69" s="57"/>
      <c r="AS69" s="17"/>
    </row>
    <row r="70" spans="7:45" x14ac:dyDescent="0.25">
      <c r="G70" s="57"/>
      <c r="H70" s="57" t="str">
        <f t="shared" si="0"/>
        <v/>
      </c>
      <c r="AA70" s="1"/>
      <c r="AO70" s="58"/>
      <c r="AP70" s="58"/>
      <c r="AR70" s="57"/>
      <c r="AS70" s="17"/>
    </row>
    <row r="71" spans="7:45" x14ac:dyDescent="0.25">
      <c r="G71" s="57"/>
      <c r="H71" s="57" t="str">
        <f t="shared" si="0"/>
        <v/>
      </c>
      <c r="AA71" s="1"/>
      <c r="AO71" s="58"/>
      <c r="AP71" s="58"/>
      <c r="AR71" s="57"/>
      <c r="AS71" s="17"/>
    </row>
    <row r="72" spans="7:45" x14ac:dyDescent="0.25">
      <c r="G72" s="57"/>
      <c r="H72" s="57" t="str">
        <f t="shared" si="0"/>
        <v/>
      </c>
      <c r="AA72" s="1"/>
      <c r="AO72" s="58"/>
      <c r="AP72" s="58"/>
      <c r="AR72" s="57"/>
      <c r="AS72" s="17"/>
    </row>
    <row r="73" spans="7:45" x14ac:dyDescent="0.25">
      <c r="G73" s="57"/>
      <c r="H73" s="57" t="str">
        <f t="shared" si="0"/>
        <v/>
      </c>
      <c r="AA73" s="1"/>
      <c r="AO73" s="58"/>
      <c r="AP73" s="58"/>
      <c r="AR73" s="57"/>
      <c r="AS73" s="17"/>
    </row>
    <row r="74" spans="7:45" x14ac:dyDescent="0.25">
      <c r="G74" s="57"/>
      <c r="H74" s="57" t="str">
        <f t="shared" ref="H74:H108" si="1">IF(AND(F74&lt;&gt;"",G74&lt;&gt;""),F74*G74,"")</f>
        <v/>
      </c>
      <c r="AA74" s="1"/>
      <c r="AO74" s="58"/>
      <c r="AP74" s="58"/>
      <c r="AR74" s="57"/>
      <c r="AS74" s="17"/>
    </row>
    <row r="75" spans="7:45" x14ac:dyDescent="0.25">
      <c r="G75" s="57"/>
      <c r="H75" s="57" t="str">
        <f t="shared" si="1"/>
        <v/>
      </c>
      <c r="AA75" s="1"/>
      <c r="AO75" s="58"/>
      <c r="AP75" s="58"/>
      <c r="AR75" s="57"/>
      <c r="AS75" s="17"/>
    </row>
    <row r="76" spans="7:45" x14ac:dyDescent="0.25">
      <c r="G76" s="57"/>
      <c r="H76" s="57" t="str">
        <f t="shared" si="1"/>
        <v/>
      </c>
      <c r="AA76" s="1"/>
      <c r="AO76" s="58"/>
      <c r="AP76" s="58"/>
      <c r="AR76" s="57"/>
      <c r="AS76" s="17"/>
    </row>
    <row r="77" spans="7:45" x14ac:dyDescent="0.25">
      <c r="G77" s="57"/>
      <c r="H77" s="57" t="str">
        <f t="shared" si="1"/>
        <v/>
      </c>
      <c r="AA77" s="1"/>
      <c r="AO77" s="58"/>
      <c r="AP77" s="58"/>
      <c r="AR77" s="57"/>
      <c r="AS77" s="17"/>
    </row>
    <row r="78" spans="7:45" x14ac:dyDescent="0.25">
      <c r="G78" s="57"/>
      <c r="H78" s="57" t="str">
        <f t="shared" si="1"/>
        <v/>
      </c>
      <c r="AA78" s="1"/>
      <c r="AO78" s="58"/>
      <c r="AP78" s="58"/>
      <c r="AR78" s="57"/>
      <c r="AS78" s="17"/>
    </row>
    <row r="79" spans="7:45" x14ac:dyDescent="0.25">
      <c r="G79" s="57"/>
      <c r="H79" s="57" t="str">
        <f t="shared" si="1"/>
        <v/>
      </c>
      <c r="AA79" s="1"/>
      <c r="AO79" s="58"/>
      <c r="AP79" s="58"/>
      <c r="AR79" s="57"/>
    </row>
    <row r="80" spans="7:45" x14ac:dyDescent="0.25">
      <c r="G80" s="57"/>
      <c r="H80" s="57" t="str">
        <f t="shared" si="1"/>
        <v/>
      </c>
      <c r="AO80" s="58"/>
      <c r="AP80" s="58"/>
      <c r="AR80" s="57"/>
    </row>
    <row r="81" spans="7:44" x14ac:dyDescent="0.25">
      <c r="G81" s="57"/>
      <c r="H81" s="57" t="str">
        <f t="shared" si="1"/>
        <v/>
      </c>
      <c r="AO81" s="58"/>
      <c r="AP81" s="58"/>
      <c r="AR81" s="57"/>
    </row>
    <row r="82" spans="7:44" x14ac:dyDescent="0.25">
      <c r="G82" s="57"/>
      <c r="H82" s="57" t="str">
        <f t="shared" si="1"/>
        <v/>
      </c>
      <c r="AO82" s="58"/>
      <c r="AP82" s="58"/>
      <c r="AR82" s="57"/>
    </row>
    <row r="83" spans="7:44" x14ac:dyDescent="0.25">
      <c r="G83" s="57"/>
      <c r="H83" s="57" t="str">
        <f t="shared" si="1"/>
        <v/>
      </c>
      <c r="AO83" s="58"/>
      <c r="AP83" s="58"/>
      <c r="AR83" s="57"/>
    </row>
    <row r="84" spans="7:44" x14ac:dyDescent="0.25">
      <c r="G84" s="57"/>
      <c r="H84" s="57" t="str">
        <f t="shared" si="1"/>
        <v/>
      </c>
      <c r="AO84" s="58"/>
      <c r="AP84" s="58"/>
      <c r="AR84" s="57"/>
    </row>
    <row r="85" spans="7:44" x14ac:dyDescent="0.25">
      <c r="G85" s="57"/>
      <c r="H85" s="57" t="str">
        <f t="shared" si="1"/>
        <v/>
      </c>
      <c r="AO85" s="58"/>
      <c r="AP85" s="58"/>
      <c r="AR85" s="57"/>
    </row>
    <row r="86" spans="7:44" x14ac:dyDescent="0.25">
      <c r="G86" s="57"/>
      <c r="H86" s="57" t="str">
        <f t="shared" si="1"/>
        <v/>
      </c>
      <c r="AO86" s="58"/>
      <c r="AP86" s="58"/>
      <c r="AR86" s="57"/>
    </row>
    <row r="87" spans="7:44" x14ac:dyDescent="0.25">
      <c r="G87" s="57"/>
      <c r="H87" s="57" t="str">
        <f t="shared" si="1"/>
        <v/>
      </c>
      <c r="AO87" s="58"/>
      <c r="AP87" s="58"/>
      <c r="AR87" s="57"/>
    </row>
    <row r="88" spans="7:44" x14ac:dyDescent="0.25">
      <c r="G88" s="57"/>
      <c r="H88" s="57" t="str">
        <f t="shared" si="1"/>
        <v/>
      </c>
      <c r="AO88" s="58"/>
      <c r="AP88" s="58"/>
      <c r="AR88" s="57"/>
    </row>
    <row r="89" spans="7:44" x14ac:dyDescent="0.25">
      <c r="G89" s="57"/>
      <c r="H89" s="57" t="str">
        <f t="shared" si="1"/>
        <v/>
      </c>
      <c r="AO89" s="58"/>
      <c r="AP89" s="58"/>
      <c r="AR89" s="57"/>
    </row>
    <row r="90" spans="7:44" x14ac:dyDescent="0.25">
      <c r="G90" s="57"/>
      <c r="H90" s="57" t="str">
        <f t="shared" si="1"/>
        <v/>
      </c>
      <c r="AO90" s="58"/>
      <c r="AP90" s="58"/>
      <c r="AR90" s="57"/>
    </row>
    <row r="91" spans="7:44" x14ac:dyDescent="0.25">
      <c r="G91" s="57"/>
      <c r="H91" s="57" t="str">
        <f t="shared" si="1"/>
        <v/>
      </c>
      <c r="AO91" s="58"/>
      <c r="AP91" s="58"/>
      <c r="AR91" s="57"/>
    </row>
    <row r="92" spans="7:44" x14ac:dyDescent="0.25">
      <c r="G92" s="57"/>
      <c r="H92" s="57" t="str">
        <f t="shared" si="1"/>
        <v/>
      </c>
      <c r="AO92" s="58"/>
      <c r="AP92" s="58"/>
      <c r="AR92" s="57"/>
    </row>
    <row r="93" spans="7:44" x14ac:dyDescent="0.25">
      <c r="G93" s="57"/>
      <c r="H93" s="57" t="str">
        <f t="shared" si="1"/>
        <v/>
      </c>
      <c r="AO93" s="58"/>
      <c r="AP93" s="58"/>
      <c r="AR93" s="57"/>
    </row>
    <row r="94" spans="7:44" x14ac:dyDescent="0.25">
      <c r="G94" s="57"/>
      <c r="H94" s="57" t="str">
        <f t="shared" si="1"/>
        <v/>
      </c>
      <c r="AO94" s="58"/>
      <c r="AP94" s="58"/>
      <c r="AR94" s="57"/>
    </row>
    <row r="95" spans="7:44" x14ac:dyDescent="0.25">
      <c r="G95" s="57"/>
      <c r="H95" s="57" t="str">
        <f t="shared" si="1"/>
        <v/>
      </c>
      <c r="AO95" s="58"/>
      <c r="AP95" s="58"/>
      <c r="AR95" s="57"/>
    </row>
    <row r="96" spans="7:44" x14ac:dyDescent="0.25">
      <c r="G96" s="57"/>
      <c r="H96" s="57" t="str">
        <f t="shared" si="1"/>
        <v/>
      </c>
      <c r="AO96" s="58"/>
      <c r="AP96" s="58"/>
      <c r="AR96" s="57"/>
    </row>
    <row r="97" spans="7:44" x14ac:dyDescent="0.25">
      <c r="G97" s="57"/>
      <c r="H97" s="57" t="str">
        <f t="shared" si="1"/>
        <v/>
      </c>
      <c r="AO97" s="58"/>
      <c r="AP97" s="58"/>
      <c r="AR97" s="57"/>
    </row>
    <row r="98" spans="7:44" x14ac:dyDescent="0.25">
      <c r="G98" s="57"/>
      <c r="H98" s="57" t="str">
        <f t="shared" si="1"/>
        <v/>
      </c>
      <c r="AO98" s="58"/>
      <c r="AP98" s="58"/>
      <c r="AR98" s="57"/>
    </row>
    <row r="99" spans="7:44" x14ac:dyDescent="0.25">
      <c r="G99" s="57"/>
      <c r="H99" s="57" t="str">
        <f t="shared" si="1"/>
        <v/>
      </c>
      <c r="AO99" s="58"/>
      <c r="AP99" s="58"/>
      <c r="AR99" s="57"/>
    </row>
    <row r="100" spans="7:44" x14ac:dyDescent="0.25">
      <c r="G100" s="57"/>
      <c r="H100" s="57" t="str">
        <f t="shared" si="1"/>
        <v/>
      </c>
      <c r="AO100" s="58"/>
      <c r="AP100" s="58"/>
      <c r="AR100" s="57"/>
    </row>
    <row r="101" spans="7:44" x14ac:dyDescent="0.25">
      <c r="G101" s="57"/>
      <c r="H101" s="57" t="str">
        <f t="shared" si="1"/>
        <v/>
      </c>
      <c r="AO101" s="58"/>
      <c r="AP101" s="58"/>
      <c r="AR101" s="57"/>
    </row>
    <row r="102" spans="7:44" x14ac:dyDescent="0.25">
      <c r="G102" s="57"/>
      <c r="H102" s="57" t="str">
        <f t="shared" si="1"/>
        <v/>
      </c>
      <c r="AO102" s="58"/>
      <c r="AP102" s="58"/>
      <c r="AR102" s="57"/>
    </row>
    <row r="103" spans="7:44" x14ac:dyDescent="0.25">
      <c r="G103" s="57"/>
      <c r="H103" s="57" t="str">
        <f t="shared" si="1"/>
        <v/>
      </c>
      <c r="AO103" s="58"/>
      <c r="AP103" s="58"/>
      <c r="AR103" s="57"/>
    </row>
    <row r="104" spans="7:44" x14ac:dyDescent="0.25">
      <c r="G104" s="57"/>
      <c r="H104" s="57" t="str">
        <f t="shared" si="1"/>
        <v/>
      </c>
      <c r="AO104" s="58"/>
      <c r="AP104" s="58"/>
      <c r="AR104" s="57"/>
    </row>
    <row r="105" spans="7:44" x14ac:dyDescent="0.25">
      <c r="G105" s="57"/>
      <c r="H105" s="57" t="str">
        <f t="shared" si="1"/>
        <v/>
      </c>
      <c r="AO105" s="58"/>
      <c r="AP105" s="58"/>
      <c r="AR105" s="57"/>
    </row>
    <row r="106" spans="7:44" x14ac:dyDescent="0.25">
      <c r="G106" s="57"/>
      <c r="H106" s="57" t="str">
        <f t="shared" si="1"/>
        <v/>
      </c>
      <c r="AO106" s="58"/>
      <c r="AP106" s="58"/>
      <c r="AR106" s="57"/>
    </row>
    <row r="107" spans="7:44" x14ac:dyDescent="0.25">
      <c r="G107" s="57"/>
      <c r="H107" s="57" t="str">
        <f t="shared" si="1"/>
        <v/>
      </c>
      <c r="AO107" s="58"/>
      <c r="AP107" s="58"/>
      <c r="AR107" s="57"/>
    </row>
    <row r="108" spans="7:44" x14ac:dyDescent="0.25">
      <c r="G108" s="57"/>
      <c r="H108" s="57" t="str">
        <f t="shared" si="1"/>
        <v/>
      </c>
      <c r="AO108" s="58"/>
      <c r="AP108" s="58"/>
      <c r="AR108" s="57"/>
    </row>
    <row r="109" spans="7:44" x14ac:dyDescent="0.25">
      <c r="G109" s="58"/>
      <c r="H109" s="58"/>
      <c r="AO109" s="58"/>
      <c r="AP109" s="58"/>
      <c r="AR109" s="57"/>
    </row>
    <row r="110" spans="7:44" x14ac:dyDescent="0.25">
      <c r="G110" s="58"/>
      <c r="H110" s="58"/>
      <c r="AO110" s="58"/>
      <c r="AP110" s="58"/>
      <c r="AR110" s="57"/>
    </row>
    <row r="111" spans="7:44" x14ac:dyDescent="0.25">
      <c r="G111" s="58"/>
      <c r="H111" s="58"/>
      <c r="AO111" s="58"/>
      <c r="AP111" s="58"/>
      <c r="AR111" s="57"/>
    </row>
    <row r="112" spans="7:44" x14ac:dyDescent="0.25">
      <c r="G112" s="58"/>
      <c r="H112" s="58"/>
      <c r="AO112" s="58"/>
      <c r="AP112" s="58"/>
      <c r="AR112" s="57"/>
    </row>
    <row r="113" spans="7:44" x14ac:dyDescent="0.25">
      <c r="G113" s="58"/>
      <c r="H113" s="58"/>
      <c r="AO113" s="58"/>
      <c r="AP113" s="58"/>
      <c r="AR113" s="57"/>
    </row>
    <row r="114" spans="7:44" x14ac:dyDescent="0.25">
      <c r="G114" s="58"/>
      <c r="H114" s="58"/>
      <c r="AO114" s="58"/>
      <c r="AP114" s="58"/>
      <c r="AR114" s="57"/>
    </row>
    <row r="115" spans="7:44" x14ac:dyDescent="0.25">
      <c r="AO115" s="58"/>
      <c r="AP115" s="58"/>
      <c r="AR115" s="57"/>
    </row>
    <row r="116" spans="7:44" x14ac:dyDescent="0.25">
      <c r="AO116" s="58"/>
      <c r="AP116" s="58"/>
      <c r="AR116" s="57"/>
    </row>
    <row r="117" spans="7:44" x14ac:dyDescent="0.25">
      <c r="AO117" s="58"/>
      <c r="AP117" s="58"/>
      <c r="AR117" s="57"/>
    </row>
    <row r="118" spans="7:44" x14ac:dyDescent="0.25">
      <c r="AR118" s="57"/>
    </row>
    <row r="119" spans="7:44" x14ac:dyDescent="0.25">
      <c r="AR119" s="57"/>
    </row>
    <row r="120" spans="7:44" x14ac:dyDescent="0.25">
      <c r="AR120" s="57"/>
    </row>
    <row r="121" spans="7:44" x14ac:dyDescent="0.25">
      <c r="AR121" s="57"/>
    </row>
    <row r="122" spans="7:44" x14ac:dyDescent="0.25">
      <c r="AR122" s="57"/>
    </row>
    <row r="123" spans="7:44" x14ac:dyDescent="0.25">
      <c r="AR123" s="57"/>
    </row>
    <row r="124" spans="7:44" x14ac:dyDescent="0.25">
      <c r="AR124" s="57"/>
    </row>
    <row r="125" spans="7:44" x14ac:dyDescent="0.25">
      <c r="AR125" s="57"/>
    </row>
    <row r="126" spans="7:44" x14ac:dyDescent="0.25">
      <c r="AR126" s="57"/>
    </row>
    <row r="127" spans="7:44" x14ac:dyDescent="0.25">
      <c r="AR127" s="57"/>
    </row>
    <row r="128" spans="7:44" x14ac:dyDescent="0.25">
      <c r="AR128" s="57"/>
    </row>
    <row r="129" spans="44:44" x14ac:dyDescent="0.25">
      <c r="AR129" s="57"/>
    </row>
    <row r="130" spans="44:44" x14ac:dyDescent="0.25">
      <c r="AR130" s="57"/>
    </row>
    <row r="131" spans="44:44" x14ac:dyDescent="0.25">
      <c r="AR131" s="57"/>
    </row>
  </sheetData>
  <mergeCells count="3">
    <mergeCell ref="P6:W7"/>
    <mergeCell ref="AA6:AH7"/>
    <mergeCell ref="AL6:AR7"/>
  </mergeCells>
  <conditionalFormatting sqref="D9:H71 E72:H72 D75:H108">
    <cfRule type="expression" dxfId="44" priority="19">
      <formula>$B$7=ROW()</formula>
    </cfRule>
    <cfRule type="expression" dxfId="43" priority="20">
      <formula>AND($D8&lt;&gt;"",MOD(ROW(),2)=1)</formula>
    </cfRule>
    <cfRule type="expression" dxfId="42" priority="21">
      <formula>AND($D8&lt;&gt;"",MOD(ROW(),2)=0)</formula>
    </cfRule>
  </conditionalFormatting>
  <conditionalFormatting sqref="P9:W999">
    <cfRule type="expression" dxfId="41" priority="13">
      <formula>$X9="N"</formula>
    </cfRule>
    <cfRule type="expression" dxfId="40" priority="14">
      <formula>$B$10=ROW()</formula>
    </cfRule>
    <cfRule type="expression" dxfId="39" priority="15">
      <formula>AND($P9&lt;&gt;"",MOD(ROW(),2)=1)</formula>
    </cfRule>
    <cfRule type="expression" dxfId="38" priority="18">
      <formula>AND($P9&lt;&gt;"",MOD(ROW(),2)=0)</formula>
    </cfRule>
  </conditionalFormatting>
  <conditionalFormatting sqref="AA9:AH999">
    <cfRule type="expression" dxfId="37" priority="5">
      <formula>$AI9="N"</formula>
    </cfRule>
    <cfRule type="expression" dxfId="36" priority="6">
      <formula>$B$12=ROW()</formula>
    </cfRule>
    <cfRule type="expression" dxfId="35" priority="7">
      <formula>AND($AA9&lt;&gt;"",MOD(ROW(),2)=1)</formula>
    </cfRule>
    <cfRule type="expression" dxfId="34" priority="8">
      <formula>AND($AA9&lt;&gt;"",MOD(ROW(),2)=0)</formula>
    </cfRule>
  </conditionalFormatting>
  <conditionalFormatting sqref="AL9:AR999">
    <cfRule type="expression" dxfId="33" priority="22">
      <formula>$AS9="N"</formula>
    </cfRule>
    <cfRule type="expression" dxfId="32" priority="23">
      <formula>$B$14=ROW()</formula>
    </cfRule>
    <cfRule type="expression" dxfId="31" priority="24">
      <formula>AND($AL9&lt;&gt;"",MOD(ROW(),2)=1)</formula>
    </cfRule>
    <cfRule type="expression" dxfId="30" priority="25">
      <formula>AND($AL9&lt;&gt;"",MOD(ROW(),2)=0)</formula>
    </cfRule>
  </conditionalFormatting>
  <conditionalFormatting sqref="D72 E73:H73">
    <cfRule type="expression" dxfId="29" priority="29">
      <formula>$B$7=ROW()</formula>
    </cfRule>
    <cfRule type="expression" dxfId="28" priority="30">
      <formula>AND(#REF!&lt;&gt;"",MOD(ROW(),2)=1)</formula>
    </cfRule>
    <cfRule type="expression" dxfId="27" priority="31">
      <formula>AND(#REF!&lt;&gt;"",MOD(ROW(),2)=0)</formula>
    </cfRule>
  </conditionalFormatting>
  <conditionalFormatting sqref="D74:H74">
    <cfRule type="expression" dxfId="26" priority="32">
      <formula>$B$7=ROW()</formula>
    </cfRule>
    <cfRule type="expression" dxfId="25" priority="33">
      <formula>AND($D72&lt;&gt;"",MOD(ROW(),2)=1)</formula>
    </cfRule>
    <cfRule type="expression" dxfId="24" priority="34">
      <formula>AND($D72&lt;&gt;"",MOD(ROW(),2)=0)</formula>
    </cfRule>
  </conditionalFormatting>
  <dataValidations count="3"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D74:D108 D9:D72" xr:uid="{A6E8046B-619A-4A2A-97FB-FFDE34F861E9}">
      <formula1>Prod_Name</formula1>
    </dataValidation>
    <dataValidation type="list" allowBlank="1" showInputMessage="1" showErrorMessage="1" sqref="E5" xr:uid="{E983D894-EB43-4E30-AEF6-4EB6735413E8}">
      <formula1>Cust_Name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1F1B7-E468-4CAE-959F-86DFC300A0F6}">
  <dimension ref="A1:H2"/>
  <sheetViews>
    <sheetView workbookViewId="0">
      <selection sqref="A1:H2"/>
    </sheetView>
  </sheetViews>
  <sheetFormatPr defaultRowHeight="15" x14ac:dyDescent="0.25"/>
  <cols>
    <col min="1" max="1" width="10.140625" customWidth="1"/>
    <col min="2" max="2" width="15.7109375" customWidth="1"/>
    <col min="3" max="3" width="13.28515625" customWidth="1"/>
    <col min="4" max="4" width="16" customWidth="1"/>
    <col min="5" max="5" width="12.5703125" customWidth="1"/>
    <col min="6" max="6" width="10" customWidth="1"/>
    <col min="7" max="7" width="16.28515625" customWidth="1"/>
  </cols>
  <sheetData>
    <row r="1" spans="1:8" x14ac:dyDescent="0.25">
      <c r="A1" t="s">
        <v>25</v>
      </c>
      <c r="B1" t="s">
        <v>22</v>
      </c>
      <c r="C1" t="s">
        <v>0</v>
      </c>
      <c r="D1" t="s">
        <v>39</v>
      </c>
      <c r="E1" t="s">
        <v>1</v>
      </c>
      <c r="F1" t="s">
        <v>23</v>
      </c>
      <c r="G1" t="s">
        <v>24</v>
      </c>
      <c r="H1" t="s">
        <v>161</v>
      </c>
    </row>
    <row r="2" spans="1:8" x14ac:dyDescent="0.25">
      <c r="A2">
        <v>1</v>
      </c>
      <c r="B2" t="s">
        <v>236</v>
      </c>
      <c r="C2" t="s">
        <v>237</v>
      </c>
      <c r="D2">
        <v>600</v>
      </c>
      <c r="E2">
        <v>838</v>
      </c>
      <c r="F2">
        <v>155</v>
      </c>
      <c r="G2">
        <v>93000</v>
      </c>
      <c r="H2">
        <v>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topLeftCell="D1" workbookViewId="0">
      <selection activeCell="G14" sqref="G14"/>
    </sheetView>
  </sheetViews>
  <sheetFormatPr defaultRowHeight="15" x14ac:dyDescent="0.25"/>
  <cols>
    <col min="1" max="1" width="13.85546875" customWidth="1"/>
    <col min="2" max="2" width="16.7109375" bestFit="1" customWidth="1"/>
    <col min="4" max="4" width="9.42578125" bestFit="1" customWidth="1"/>
    <col min="5" max="6" width="16.7109375" style="58" bestFit="1" customWidth="1"/>
    <col min="7" max="7" width="22" customWidth="1"/>
    <col min="8" max="8" width="13.140625" customWidth="1"/>
    <col min="9" max="9" width="21" customWidth="1"/>
    <col min="11" max="11" width="27" bestFit="1" customWidth="1"/>
    <col min="12" max="12" width="22.5703125" style="58" bestFit="1" customWidth="1"/>
    <col min="14" max="14" width="13.42578125" bestFit="1" customWidth="1"/>
    <col min="15" max="15" width="19.140625" bestFit="1" customWidth="1"/>
  </cols>
  <sheetData>
    <row r="1" spans="1:15" x14ac:dyDescent="0.25">
      <c r="A1" s="120" t="str">
        <f ca="1">UPPER("Total Sales By Month: "&amp;YEAR(TODAY()))</f>
        <v>TOTAL SALES BY MONTH: 2024</v>
      </c>
      <c r="B1" s="121"/>
      <c r="D1" s="122" t="str" cm="1">
        <f t="array" aca="1" ref="D1" ca="1">UPPER(INDEX(Months,MONTH(TODAY()),1)&amp;" Purchases &amp; Sales")</f>
        <v>JUNE PURCHASES &amp; SALES</v>
      </c>
      <c r="E1" s="123"/>
      <c r="F1" s="124"/>
      <c r="H1" s="132"/>
      <c r="I1" s="133"/>
      <c r="K1" s="125" t="str" cm="1">
        <f t="array" aca="1" ref="K1" ca="1">UPPER(INDEX(Months,MONTH(TODAY()),1)&amp;" Profit")</f>
        <v>JUNE PROFIT</v>
      </c>
      <c r="L1" s="126"/>
      <c r="N1" s="125" t="str">
        <f ca="1">YEAR(TODAY())&amp;" PROFIT"</f>
        <v>2024 PROFIT</v>
      </c>
      <c r="O1" s="126"/>
    </row>
    <row r="2" spans="1:15" x14ac:dyDescent="0.25">
      <c r="A2" s="45" t="s">
        <v>202</v>
      </c>
      <c r="B2" s="46" t="s">
        <v>203</v>
      </c>
      <c r="D2" s="45" t="s">
        <v>204</v>
      </c>
      <c r="E2" s="135" t="s">
        <v>205</v>
      </c>
      <c r="F2" s="139" t="s">
        <v>206</v>
      </c>
      <c r="K2" s="35" t="s">
        <v>220</v>
      </c>
      <c r="L2" s="65" cm="1">
        <f t="array" aca="1" ref="L2" ca="1">SUMIFS(Ord_Total,Ord_Type,"Sale",Ord_Date,"&gt;="&amp;DATE(YEAR(TODAY()),MONTH(TODAY()),1),Ord_Date,"&lt;="&amp;EOMONTH(DATE(YEAR(TODAY()),MONTH(TODAY()),1),0))</f>
        <v>260765.8</v>
      </c>
      <c r="N2" s="35" t="s">
        <v>223</v>
      </c>
      <c r="O2" s="65" cm="1">
        <f t="array" aca="1" ref="O2" ca="1">SUMIFS(Ord_Total,Ord_Type,"Sale",Ord_Date,"&gt;="&amp;DATE(YEAR(TODAY()),1,1),Ord_Date,"&lt;="&amp;DATE(YEAR(TODAY()),12,31))</f>
        <v>265492.68</v>
      </c>
    </row>
    <row r="3" spans="1:15" x14ac:dyDescent="0.25">
      <c r="A3" s="44" t="s">
        <v>183</v>
      </c>
      <c r="B3" s="64">
        <v>23</v>
      </c>
      <c r="D3" s="47">
        <f ca="1">DATE(YEAR(TODAY()),MONTH(TODAY()),ROW()-2)</f>
        <v>45444</v>
      </c>
      <c r="E3" s="136">
        <v>4</v>
      </c>
      <c r="F3" s="64" cm="1">
        <f t="array" aca="1" ref="F3" ca="1">SUMIFS(Ord_Total,Ord_Type,"Sale",Ord_Date,D3)</f>
        <v>0</v>
      </c>
      <c r="K3" s="35" t="s">
        <v>221</v>
      </c>
      <c r="L3" s="65" cm="1">
        <f t="array" aca="1" ref="L3" ca="1">SUMIFS(Ord_Total,Ord_Type,"Purchase",Ord_Date,"&gt;="&amp;DATE(YEAR(TODAY()),MONTH(TODAY()),1),Ord_Date,"&lt;="&amp;EOMONTH(DATE(YEAR(TODAY()),MONTH(TODAY()),1),0))</f>
        <v>1465516.76</v>
      </c>
      <c r="N3" s="35" t="s">
        <v>224</v>
      </c>
      <c r="O3" s="65" cm="1">
        <f t="array" aca="1" ref="O3" ca="1">SUMIFS(Ord_Total,Ord_Type,"Purchase",Ord_Date,"&gt;="&amp;DATE(YEAR(TODAY()),1,1),Ord_Date,"&lt;="&amp;DATE(YEAR(TODAY()),12,31))</f>
        <v>1466700.3599999999</v>
      </c>
    </row>
    <row r="4" spans="1:15" x14ac:dyDescent="0.25">
      <c r="A4" s="35" t="s">
        <v>184</v>
      </c>
      <c r="B4" s="65" cm="1">
        <f t="array" aca="1" ref="B4" ca="1">SUMIFS(Ord_Total,Ord_Type,"Sale",Ord_Date,"&gt;="&amp;DATE(YEAR(TODAY()),ROW()-2,1),Ord_Date,"&lt;="&amp;EOMONTH(DATE(YEAR(TODAY()),ROW()-1,1),0))</f>
        <v>673.53</v>
      </c>
      <c r="D4" s="41">
        <f t="shared" ref="D4:D30" ca="1" si="0">DATE(YEAR(TODAY()),MONTH(TODAY()),ROW()-2)</f>
        <v>45445</v>
      </c>
      <c r="E4" s="137" cm="1">
        <f t="array" aca="1" ref="E4" ca="1">SUMIFS(Ord_Total,Ord_Type,"Purchase",Ord_Date,D4)</f>
        <v>29851.759999999998</v>
      </c>
      <c r="F4" s="65" cm="1">
        <f t="array" aca="1" ref="F4" ca="1">SUMIFS(Ord_Total,Ord_Type,"Sale",Ord_Date,D4)</f>
        <v>65.8</v>
      </c>
      <c r="H4" s="2"/>
      <c r="K4" s="40" t="s">
        <v>222</v>
      </c>
      <c r="L4" s="67">
        <f ca="1">L2-L3</f>
        <v>-1204750.96</v>
      </c>
      <c r="N4" s="40" t="s">
        <v>225</v>
      </c>
      <c r="O4" s="67">
        <f ca="1">O2-O3</f>
        <v>-1201207.68</v>
      </c>
    </row>
    <row r="5" spans="1:15" ht="15.75" thickBot="1" x14ac:dyDescent="0.3">
      <c r="A5" s="35" t="s">
        <v>185</v>
      </c>
      <c r="B5" s="65" cm="1">
        <f t="array" aca="1" ref="B5" ca="1">SUMIFS(Ord_Total,Ord_Type,"Sale",Ord_Date,"&gt;="&amp;DATE(YEAR(TODAY()),ROW()-2,1),Ord_Date,"&lt;="&amp;EOMONTH(DATE(YEAR(TODAY()),ROW()-1,1),0))</f>
        <v>629.11</v>
      </c>
      <c r="D5" s="41">
        <f t="shared" ca="1" si="0"/>
        <v>45446</v>
      </c>
      <c r="E5" s="137" cm="1">
        <f t="array" aca="1" ref="E5" ca="1">SUMIFS(Ord_Total,Ord_Type,"Purchase",Ord_Date,D5)</f>
        <v>326975</v>
      </c>
      <c r="F5" s="65" cm="1">
        <f t="array" aca="1" ref="F5" ca="1">SUMIFS(Ord_Total,Ord_Type,"Sale",Ord_Date,D5)</f>
        <v>213950</v>
      </c>
      <c r="I5" s="57"/>
      <c r="K5" s="36" t="s">
        <v>226</v>
      </c>
      <c r="L5" s="68">
        <f ca="1">L4/L2</f>
        <v>-4.6200497151083466</v>
      </c>
      <c r="N5" s="36" t="s">
        <v>226</v>
      </c>
      <c r="O5" s="68">
        <f ca="1">O4/O2</f>
        <v>-4.5244474536925088</v>
      </c>
    </row>
    <row r="6" spans="1:15" x14ac:dyDescent="0.25">
      <c r="A6" s="35" t="s">
        <v>186</v>
      </c>
      <c r="B6" s="65" cm="1">
        <f t="array" aca="1" ref="B6" ca="1">SUMIFS(Ord_Total,Ord_Type,"Sale",Ord_Date,"&gt;="&amp;DATE(YEAR(TODAY()),ROW()-2,1),Ord_Date,"&lt;="&amp;EOMONTH(DATE(YEAR(TODAY()),ROW()-1,1),0))</f>
        <v>1553.1399999999999</v>
      </c>
      <c r="D6" s="41">
        <f t="shared" ca="1" si="0"/>
        <v>45447</v>
      </c>
      <c r="E6" s="137" cm="1">
        <f t="array" aca="1" ref="E6" ca="1">SUMIFS(Ord_Total,Ord_Type,"Purchase",Ord_Date,D6)</f>
        <v>195800</v>
      </c>
      <c r="F6" s="65" cm="1">
        <f t="array" aca="1" ref="F6" ca="1">SUMIFS(Ord_Total,Ord_Type,"Sale",Ord_Date,D6)</f>
        <v>46750</v>
      </c>
      <c r="H6" s="134"/>
      <c r="I6" s="57"/>
    </row>
    <row r="7" spans="1:15" x14ac:dyDescent="0.25">
      <c r="A7" s="35" t="s">
        <v>187</v>
      </c>
      <c r="B7" s="65" cm="1">
        <f t="array" aca="1" ref="B7" ca="1">SUMIFS(Ord_Total,Ord_Type,"Sale",Ord_Date,"&gt;="&amp;DATE(YEAR(TODAY()),ROW()-2,1),Ord_Date,"&lt;="&amp;EOMONTH(DATE(YEAR(TODAY()),ROW()-1,1),0))</f>
        <v>262101.34</v>
      </c>
      <c r="D7" s="41">
        <f t="shared" ca="1" si="0"/>
        <v>45448</v>
      </c>
      <c r="E7" s="137" cm="1">
        <f t="array" aca="1" ref="E7" ca="1">SUMIFS(Ord_Total,Ord_Type,"Purchase",Ord_Date,D7)</f>
        <v>0</v>
      </c>
      <c r="F7" s="65" cm="1">
        <f t="array" aca="1" ref="F7" ca="1">SUMIFS(Ord_Total,Ord_Type,"Sale",Ord_Date,D7)</f>
        <v>0</v>
      </c>
      <c r="I7" s="57"/>
    </row>
    <row r="8" spans="1:15" x14ac:dyDescent="0.25">
      <c r="A8" s="35" t="s">
        <v>188</v>
      </c>
      <c r="B8" s="65" cm="1">
        <f t="array" aca="1" ref="B8" ca="1">SUMIFS(Ord_Total,Ord_Type,"Sale",Ord_Date,"&gt;="&amp;DATE(YEAR(TODAY()),ROW()-2,1),Ord_Date,"&lt;="&amp;EOMONTH(DATE(YEAR(TODAY()),ROW()-1,1),0))</f>
        <v>261289.84</v>
      </c>
      <c r="D8" s="41">
        <f t="shared" ca="1" si="0"/>
        <v>45449</v>
      </c>
      <c r="E8" s="137" cm="1">
        <f t="array" aca="1" ref="E8" ca="1">SUMIFS(Ord_Total,Ord_Type,"Purchase",Ord_Date,D8)</f>
        <v>0</v>
      </c>
      <c r="F8" s="65" cm="1">
        <f t="array" aca="1" ref="F8" ca="1">SUMIFS(Ord_Total,Ord_Type,"Sale",Ord_Date,D8)</f>
        <v>0</v>
      </c>
      <c r="I8" s="57"/>
    </row>
    <row r="9" spans="1:15" x14ac:dyDescent="0.25">
      <c r="A9" s="35" t="s">
        <v>189</v>
      </c>
      <c r="B9" s="65" cm="1">
        <f t="array" aca="1" ref="B9" ca="1">SUMIFS(Ord_Total,Ord_Type,"Sale",Ord_Date,"&gt;="&amp;DATE(YEAR(TODAY()),ROW()-2,1),Ord_Date,"&lt;="&amp;EOMONTH(DATE(YEAR(TODAY()),ROW()-1,1),0))</f>
        <v>1531.76</v>
      </c>
      <c r="D9" s="41">
        <f t="shared" ca="1" si="0"/>
        <v>45450</v>
      </c>
      <c r="E9" s="137" cm="1">
        <f t="array" aca="1" ref="E9" ca="1">SUMIFS(Ord_Total,Ord_Type,"Purchase",Ord_Date,D9)</f>
        <v>0</v>
      </c>
      <c r="F9" s="65" cm="1">
        <f t="array" aca="1" ref="F9" ca="1">SUMIFS(Ord_Total,Ord_Type,"Sale",Ord_Date,D9)</f>
        <v>0</v>
      </c>
      <c r="I9" s="57"/>
      <c r="K9" s="130" t="s">
        <v>207</v>
      </c>
      <c r="L9" s="58" t="s">
        <v>209</v>
      </c>
    </row>
    <row r="10" spans="1:15" x14ac:dyDescent="0.25">
      <c r="A10" s="35" t="s">
        <v>190</v>
      </c>
      <c r="B10" s="65" cm="1">
        <f t="array" aca="1" ref="B10" ca="1">SUMIFS(Ord_Total,Ord_Type,"Sale",Ord_Date,"&gt;="&amp;DATE(YEAR(TODAY()),ROW()-2,1),Ord_Date,"&lt;="&amp;EOMONTH(DATE(YEAR(TODAY()),ROW()-1,1),0))</f>
        <v>1007.72</v>
      </c>
      <c r="D10" s="41">
        <f t="shared" ca="1" si="0"/>
        <v>45451</v>
      </c>
      <c r="E10" s="137" cm="1">
        <f t="array" aca="1" ref="E10" ca="1">SUMIFS(Ord_Total,Ord_Type,"Purchase",Ord_Date,D10)</f>
        <v>0</v>
      </c>
      <c r="F10" s="65" cm="1">
        <f t="array" aca="1" ref="F10" ca="1">SUMIFS(Ord_Total,Ord_Type,"Sale",Ord_Date,D10)</f>
        <v>0</v>
      </c>
      <c r="I10" s="57"/>
      <c r="K10" s="131" t="s">
        <v>256</v>
      </c>
      <c r="L10" s="58">
        <v>28000</v>
      </c>
    </row>
    <row r="11" spans="1:15" x14ac:dyDescent="0.25">
      <c r="A11" s="35" t="s">
        <v>191</v>
      </c>
      <c r="B11" s="65" cm="1">
        <f t="array" aca="1" ref="B11" ca="1">SUMIFS(Ord_Total,Ord_Type,"Sale",Ord_Date,"&gt;="&amp;DATE(YEAR(TODAY()),ROW()-2,1),Ord_Date,"&lt;="&amp;EOMONTH(DATE(YEAR(TODAY()),ROW()-1,1),0))</f>
        <v>935.55</v>
      </c>
      <c r="D11" s="41">
        <f t="shared" ca="1" si="0"/>
        <v>45452</v>
      </c>
      <c r="E11" s="137" cm="1">
        <f t="array" aca="1" ref="E11" ca="1">SUMIFS(Ord_Total,Ord_Type,"Purchase",Ord_Date,D11)</f>
        <v>0</v>
      </c>
      <c r="F11" s="65" cm="1">
        <f t="array" aca="1" ref="F11" ca="1">SUMIFS(Ord_Total,Ord_Type,"Sale",Ord_Date,D11)</f>
        <v>0</v>
      </c>
      <c r="I11" s="57"/>
      <c r="K11" s="131" t="s">
        <v>246</v>
      </c>
      <c r="L11" s="58">
        <v>28000</v>
      </c>
    </row>
    <row r="12" spans="1:15" x14ac:dyDescent="0.25">
      <c r="A12" s="35" t="s">
        <v>192</v>
      </c>
      <c r="B12" s="65" cm="1">
        <f t="array" aca="1" ref="B12" ca="1">SUMIFS(Ord_Total,Ord_Type,"Sale",Ord_Date,"&gt;="&amp;DATE(YEAR(TODAY()),ROW()-2,1),Ord_Date,"&lt;="&amp;EOMONTH(DATE(YEAR(TODAY()),ROW()-1,1),0))</f>
        <v>935.55</v>
      </c>
      <c r="D12" s="41">
        <f t="shared" ca="1" si="0"/>
        <v>45453</v>
      </c>
      <c r="E12" s="137" cm="1">
        <f t="array" aca="1" ref="E12" ca="1">SUMIFS(Ord_Total,Ord_Type,"Purchase",Ord_Date,D12)</f>
        <v>0</v>
      </c>
      <c r="F12" s="65" cm="1">
        <f t="array" aca="1" ref="F12" ca="1">SUMIFS(Ord_Total,Ord_Type,"Sale",Ord_Date,D12)</f>
        <v>0</v>
      </c>
      <c r="I12" s="57"/>
      <c r="K12" s="131" t="s">
        <v>242</v>
      </c>
      <c r="L12" s="58">
        <v>35000</v>
      </c>
    </row>
    <row r="13" spans="1:15" x14ac:dyDescent="0.25">
      <c r="A13" s="35" t="s">
        <v>193</v>
      </c>
      <c r="B13" s="65" cm="1">
        <f t="array" aca="1" ref="B13" ca="1">SUMIFS(Ord_Total,Ord_Type,"Sale",Ord_Date,"&gt;="&amp;DATE(YEAR(TODAY()),ROW()-2,1),Ord_Date,"&lt;="&amp;EOMONTH(DATE(YEAR(TODAY()),ROW()-1,1),0))</f>
        <v>0</v>
      </c>
      <c r="D13" s="41">
        <f t="shared" ca="1" si="0"/>
        <v>45454</v>
      </c>
      <c r="E13" s="137" cm="1">
        <f t="array" aca="1" ref="E13" ca="1">SUMIFS(Ord_Total,Ord_Type,"Purchase",Ord_Date,D13)</f>
        <v>0</v>
      </c>
      <c r="F13" s="65" cm="1">
        <f t="array" aca="1" ref="F13" ca="1">SUMIFS(Ord_Total,Ord_Type,"Sale",Ord_Date,D13)</f>
        <v>0</v>
      </c>
      <c r="I13" s="57"/>
      <c r="K13" s="131" t="s">
        <v>248</v>
      </c>
      <c r="L13" s="58">
        <v>35000</v>
      </c>
    </row>
    <row r="14" spans="1:15" ht="15.75" thickBot="1" x14ac:dyDescent="0.3">
      <c r="A14" s="36" t="s">
        <v>194</v>
      </c>
      <c r="B14" s="66" cm="1">
        <f t="array" aca="1" ref="B14" ca="1">SUMIFS(Ord_Total,Ord_Type,"Sale",Ord_Date,"&gt;="&amp;DATE(YEAR(TODAY()),ROW()-2,1),Ord_Date,"&lt;="&amp;EOMONTH(DATE(YEAR(TODAY()),ROW()-1,1),0))</f>
        <v>0</v>
      </c>
      <c r="D14" s="41">
        <f t="shared" ca="1" si="0"/>
        <v>45455</v>
      </c>
      <c r="E14" s="137" cm="1">
        <f t="array" aca="1" ref="E14" ca="1">SUMIFS(Ord_Total,Ord_Type,"Purchase",Ord_Date,D14)</f>
        <v>0</v>
      </c>
      <c r="F14" s="65" cm="1">
        <f t="array" aca="1" ref="F14" ca="1">SUMIFS(Ord_Total,Ord_Type,"Sale",Ord_Date,D14)</f>
        <v>0</v>
      </c>
      <c r="I14" s="57"/>
      <c r="K14" s="131" t="s">
        <v>245</v>
      </c>
      <c r="L14" s="58">
        <v>36000</v>
      </c>
    </row>
    <row r="15" spans="1:15" x14ac:dyDescent="0.25">
      <c r="D15" s="41">
        <f t="shared" ca="1" si="0"/>
        <v>45456</v>
      </c>
      <c r="E15" s="137" cm="1">
        <f t="array" aca="1" ref="E15" ca="1">SUMIFS(Ord_Total,Ord_Type,"Purchase",Ord_Date,D15)</f>
        <v>0</v>
      </c>
      <c r="F15" s="65" cm="1">
        <f t="array" aca="1" ref="F15" ca="1">SUMIFS(Ord_Total,Ord_Type,"Sale",Ord_Date,D15)</f>
        <v>0</v>
      </c>
      <c r="I15" s="57"/>
      <c r="K15" s="131" t="s">
        <v>247</v>
      </c>
      <c r="L15" s="58">
        <v>37500</v>
      </c>
    </row>
    <row r="16" spans="1:15" x14ac:dyDescent="0.25">
      <c r="D16" s="41">
        <f t="shared" ca="1" si="0"/>
        <v>45457</v>
      </c>
      <c r="E16" s="137" cm="1">
        <f t="array" aca="1" ref="E16" ca="1">SUMIFS(Ord_Total,Ord_Type,"Purchase",Ord_Date,D16)</f>
        <v>0</v>
      </c>
      <c r="F16" s="65" cm="1">
        <f t="array" aca="1" ref="F16" ca="1">SUMIFS(Ord_Total,Ord_Type,"Sale",Ord_Date,D16)</f>
        <v>0</v>
      </c>
      <c r="I16" s="57"/>
      <c r="K16" s="131" t="s">
        <v>241</v>
      </c>
      <c r="L16" s="58">
        <v>48000</v>
      </c>
    </row>
    <row r="17" spans="4:12" x14ac:dyDescent="0.25">
      <c r="D17" s="41">
        <f t="shared" ca="1" si="0"/>
        <v>45458</v>
      </c>
      <c r="E17" s="137" cm="1">
        <f t="array" aca="1" ref="E17" ca="1">SUMIFS(Ord_Total,Ord_Type,"Purchase",Ord_Date,D17)</f>
        <v>0</v>
      </c>
      <c r="F17" s="65" cm="1">
        <f t="array" aca="1" ref="F17" ca="1">SUMIFS(Ord_Total,Ord_Type,"Sale",Ord_Date,D17)</f>
        <v>0</v>
      </c>
      <c r="I17" s="57"/>
      <c r="K17" s="131" t="s">
        <v>252</v>
      </c>
      <c r="L17" s="58">
        <v>49000</v>
      </c>
    </row>
    <row r="18" spans="4:12" x14ac:dyDescent="0.25">
      <c r="D18" s="41">
        <f t="shared" ca="1" si="0"/>
        <v>45459</v>
      </c>
      <c r="E18" s="137" cm="1">
        <f t="array" aca="1" ref="E18" ca="1">SUMIFS(Ord_Total,Ord_Type,"Purchase",Ord_Date,D18)</f>
        <v>0</v>
      </c>
      <c r="F18" s="65" cm="1">
        <f t="array" aca="1" ref="F18" ca="1">SUMIFS(Ord_Total,Ord_Type,"Sale",Ord_Date,D18)</f>
        <v>0</v>
      </c>
      <c r="I18" s="57"/>
      <c r="K18" s="131" t="s">
        <v>272</v>
      </c>
      <c r="L18" s="58">
        <v>66000</v>
      </c>
    </row>
    <row r="19" spans="4:12" x14ac:dyDescent="0.25">
      <c r="D19" s="41">
        <f t="shared" ca="1" si="0"/>
        <v>45460</v>
      </c>
      <c r="E19" s="137" cm="1">
        <f t="array" aca="1" ref="E19" ca="1">SUMIFS(Ord_Total,Ord_Type,"Purchase",Ord_Date,D19)</f>
        <v>0</v>
      </c>
      <c r="F19" s="65" cm="1">
        <f t="array" aca="1" ref="F19" ca="1">SUMIFS(Ord_Total,Ord_Type,"Sale",Ord_Date,D19)</f>
        <v>0</v>
      </c>
      <c r="I19" s="57"/>
      <c r="K19" s="131" t="s">
        <v>236</v>
      </c>
      <c r="L19" s="58">
        <v>93000</v>
      </c>
    </row>
    <row r="20" spans="4:12" x14ac:dyDescent="0.25">
      <c r="D20" s="41">
        <f t="shared" ca="1" si="0"/>
        <v>45461</v>
      </c>
      <c r="E20" s="137" cm="1">
        <f t="array" aca="1" ref="E20" ca="1">SUMIFS(Ord_Total,Ord_Type,"Purchase",Ord_Date,D20)</f>
        <v>0</v>
      </c>
      <c r="F20" s="65" cm="1">
        <f t="array" aca="1" ref="F20" ca="1">SUMIFS(Ord_Total,Ord_Type,"Sale",Ord_Date,D20)</f>
        <v>0</v>
      </c>
      <c r="I20" s="57"/>
      <c r="K20" s="131" t="s">
        <v>262</v>
      </c>
      <c r="L20" s="58">
        <v>210000</v>
      </c>
    </row>
    <row r="21" spans="4:12" x14ac:dyDescent="0.25">
      <c r="D21" s="41">
        <f t="shared" ca="1" si="0"/>
        <v>45462</v>
      </c>
      <c r="E21" s="137" cm="1">
        <f t="array" aca="1" ref="E21" ca="1">SUMIFS(Ord_Total,Ord_Type,"Purchase",Ord_Date,D21)</f>
        <v>0</v>
      </c>
      <c r="F21" s="65" cm="1">
        <f t="array" aca="1" ref="F21" ca="1">SUMIFS(Ord_Total,Ord_Type,"Sale",Ord_Date,D21)</f>
        <v>0</v>
      </c>
      <c r="I21" s="57"/>
      <c r="K21" s="131" t="s">
        <v>208</v>
      </c>
      <c r="L21" s="58">
        <v>665500</v>
      </c>
    </row>
    <row r="22" spans="4:12" x14ac:dyDescent="0.25">
      <c r="D22" s="41">
        <f t="shared" ca="1" si="0"/>
        <v>45463</v>
      </c>
      <c r="E22" s="137" cm="1">
        <f t="array" aca="1" ref="E22" ca="1">SUMIFS(Ord_Total,Ord_Type,"Purchase",Ord_Date,D22)</f>
        <v>0</v>
      </c>
      <c r="F22" s="65" cm="1">
        <f t="array" aca="1" ref="F22" ca="1">SUMIFS(Ord_Total,Ord_Type,"Sale",Ord_Date,D22)</f>
        <v>0</v>
      </c>
      <c r="I22" s="57"/>
    </row>
    <row r="23" spans="4:12" x14ac:dyDescent="0.25">
      <c r="D23" s="41">
        <f t="shared" ca="1" si="0"/>
        <v>45464</v>
      </c>
      <c r="E23" s="137" cm="1">
        <f t="array" aca="1" ref="E23" ca="1">SUMIFS(Ord_Total,Ord_Type,"Purchase",Ord_Date,D23)</f>
        <v>0</v>
      </c>
      <c r="F23" s="65" cm="1">
        <f t="array" aca="1" ref="F23" ca="1">SUMIFS(Ord_Total,Ord_Type,"Sale",Ord_Date,D23)</f>
        <v>0</v>
      </c>
      <c r="I23" s="57"/>
    </row>
    <row r="24" spans="4:12" x14ac:dyDescent="0.25">
      <c r="D24" s="41">
        <f t="shared" ca="1" si="0"/>
        <v>45465</v>
      </c>
      <c r="E24" s="137" cm="1">
        <f t="array" aca="1" ref="E24" ca="1">SUMIFS(Ord_Total,Ord_Type,"Purchase",Ord_Date,D24)</f>
        <v>0</v>
      </c>
      <c r="F24" s="65" cm="1">
        <f t="array" aca="1" ref="F24" ca="1">SUMIFS(Ord_Total,Ord_Type,"Sale",Ord_Date,D24)</f>
        <v>0</v>
      </c>
      <c r="I24" s="57"/>
    </row>
    <row r="25" spans="4:12" x14ac:dyDescent="0.25">
      <c r="D25" s="41">
        <f t="shared" ca="1" si="0"/>
        <v>45466</v>
      </c>
      <c r="E25" s="137" cm="1">
        <f t="array" aca="1" ref="E25" ca="1">SUMIFS(Ord_Total,Ord_Type,"Purchase",Ord_Date,D25)</f>
        <v>0</v>
      </c>
      <c r="F25" s="65" cm="1">
        <f t="array" aca="1" ref="F25" ca="1">SUMIFS(Ord_Total,Ord_Type,"Sale",Ord_Date,D25)</f>
        <v>0</v>
      </c>
      <c r="I25" s="57"/>
    </row>
    <row r="26" spans="4:12" x14ac:dyDescent="0.25">
      <c r="D26" s="41">
        <f t="shared" ca="1" si="0"/>
        <v>45467</v>
      </c>
      <c r="E26" s="137" cm="1">
        <f t="array" aca="1" ref="E26" ca="1">SUMIFS(Ord_Total,Ord_Type,"Purchase",Ord_Date,D26)</f>
        <v>0</v>
      </c>
      <c r="F26" s="65" cm="1">
        <f t="array" aca="1" ref="F26" ca="1">SUMIFS(Ord_Total,Ord_Type,"Sale",Ord_Date,D26)</f>
        <v>0</v>
      </c>
      <c r="I26" s="57"/>
    </row>
    <row r="27" spans="4:12" x14ac:dyDescent="0.25">
      <c r="D27" s="41">
        <f ca="1">DATE(YEAR(TODAY()),MONTH(TODAY()),ROW()-2)</f>
        <v>45468</v>
      </c>
      <c r="E27" s="137" cm="1">
        <f t="array" aca="1" ref="E27" ca="1">SUMIFS(Ord_Total,Ord_Type,"Purchase",Ord_Date,D27)</f>
        <v>0</v>
      </c>
      <c r="F27" s="65" cm="1">
        <f t="array" aca="1" ref="F27" ca="1">SUMIFS(Ord_Total,Ord_Type,"Sale",Ord_Date,D27)</f>
        <v>0</v>
      </c>
      <c r="I27" s="57"/>
    </row>
    <row r="28" spans="4:12" x14ac:dyDescent="0.25">
      <c r="D28" s="41">
        <f t="shared" ca="1" si="0"/>
        <v>45469</v>
      </c>
      <c r="E28" s="137" cm="1">
        <f t="array" aca="1" ref="E28" ca="1">SUMIFS(Ord_Total,Ord_Type,"Purchase",Ord_Date,D28)</f>
        <v>0</v>
      </c>
      <c r="F28" s="65" cm="1">
        <f t="array" aca="1" ref="F28" ca="1">SUMIFS(Ord_Total,Ord_Type,"Sale",Ord_Date,D28)</f>
        <v>0</v>
      </c>
      <c r="I28" s="57"/>
    </row>
    <row r="29" spans="4:12" x14ac:dyDescent="0.25">
      <c r="D29" s="41">
        <f t="shared" ca="1" si="0"/>
        <v>45470</v>
      </c>
      <c r="E29" s="137" cm="1">
        <f t="array" aca="1" ref="E29" ca="1">SUMIFS(Ord_Total,Ord_Type,"Purchase",Ord_Date,D29)</f>
        <v>0</v>
      </c>
      <c r="F29" s="65" cm="1">
        <f t="array" aca="1" ref="F29" ca="1">SUMIFS(Ord_Total,Ord_Type,"Sale",Ord_Date,D29)</f>
        <v>0</v>
      </c>
    </row>
    <row r="30" spans="4:12" x14ac:dyDescent="0.25">
      <c r="D30" s="41">
        <f t="shared" ca="1" si="0"/>
        <v>45471</v>
      </c>
      <c r="E30" s="137" cm="1">
        <f t="array" aca="1" ref="E30" ca="1">SUMIFS(Ord_Total,Ord_Type,"Purchase",Ord_Date,D30)</f>
        <v>0</v>
      </c>
      <c r="F30" s="65" cm="1">
        <f t="array" aca="1" ref="F30" ca="1">SUMIFS(Ord_Total,Ord_Type,"Sale",Ord_Date,D30)</f>
        <v>0</v>
      </c>
    </row>
    <row r="31" spans="4:12" x14ac:dyDescent="0.25">
      <c r="D31" s="41">
        <f ca="1">IF(MONTH(D30)&lt;&gt;MONTH(D30+1),"",D30+1)</f>
        <v>45472</v>
      </c>
      <c r="E31" s="137" cm="1">
        <f t="array" aca="1" ref="E31" ca="1">SUMIFS(Ord_Total,Ord_Type,"Purchase",Ord_Date,D31)</f>
        <v>0</v>
      </c>
      <c r="F31" s="65" cm="1">
        <f t="array" aca="1" ref="F31" ca="1">SUMIFS(Ord_Total,Ord_Type,"Sale",Ord_Date,D31)</f>
        <v>0</v>
      </c>
    </row>
    <row r="32" spans="4:12" x14ac:dyDescent="0.25">
      <c r="D32" s="41">
        <f ca="1">IF(D31="","",IF(MONTH(D31)&lt;&gt;MONTH(D31+1),"",D31+1))</f>
        <v>45473</v>
      </c>
      <c r="E32" s="137" cm="1">
        <f t="array" aca="1" ref="E32" ca="1">SUMIFS(Ord_Total,Ord_Type,"Purchase",Ord_Date,D32)</f>
        <v>0</v>
      </c>
      <c r="F32" s="65" cm="1">
        <f t="array" aca="1" ref="F32" ca="1">SUMIFS(Ord_Total,Ord_Type,"Sale",Ord_Date,D32)</f>
        <v>0</v>
      </c>
    </row>
    <row r="33" spans="4:6" ht="15.75" thickBot="1" x14ac:dyDescent="0.3">
      <c r="D33" s="42" t="str">
        <f t="shared" ref="D33" ca="1" si="1">IF(D32="","",IF(MONTH(D32)&lt;&gt;MONTH(D32+1),"",D32+1))</f>
        <v/>
      </c>
      <c r="E33" s="138" cm="1">
        <f t="array" aca="1" ref="E33" ca="1">SUMIFS(Ord_Total,Ord_Type,"Purchase",Ord_Date,D33)</f>
        <v>0</v>
      </c>
      <c r="F33" s="66" cm="1">
        <f t="array" aca="1" ref="F33" ca="1">SUMIFS(Ord_Total,Ord_Type,"Sale",Ord_Date,D33)</f>
        <v>0</v>
      </c>
    </row>
    <row r="34" spans="4:6" x14ac:dyDescent="0.25">
      <c r="D34" s="19"/>
    </row>
    <row r="35" spans="4:6" x14ac:dyDescent="0.25">
      <c r="D35" s="19"/>
    </row>
    <row r="36" spans="4:6" x14ac:dyDescent="0.25">
      <c r="D36" s="19"/>
    </row>
    <row r="37" spans="4:6" x14ac:dyDescent="0.25">
      <c r="D37" s="19"/>
    </row>
    <row r="38" spans="4:6" x14ac:dyDescent="0.25">
      <c r="D38" s="19"/>
    </row>
  </sheetData>
  <mergeCells count="5">
    <mergeCell ref="A1:B1"/>
    <mergeCell ref="D1:F1"/>
    <mergeCell ref="H1:I1"/>
    <mergeCell ref="N1:O1"/>
    <mergeCell ref="K1:L1"/>
  </mergeCells>
  <phoneticPr fontId="8" type="noConversion"/>
  <conditionalFormatting sqref="A3:B14">
    <cfRule type="expression" dxfId="23" priority="7">
      <formula>MOD(ROW(),2)=0</formula>
    </cfRule>
  </conditionalFormatting>
  <conditionalFormatting sqref="D3:F33">
    <cfRule type="expression" dxfId="22" priority="6">
      <formula>MOD(ROW(),2)=0</formula>
    </cfRule>
  </conditionalFormatting>
  <conditionalFormatting sqref="H3:H10">
    <cfRule type="expression" dxfId="21" priority="4">
      <formula>MOD(ROW(),2)=0</formula>
    </cfRule>
  </conditionalFormatting>
  <conditionalFormatting sqref="N2:O4">
    <cfRule type="expression" dxfId="20" priority="3">
      <formula>MOD(ROW(),2)=0</formula>
    </cfRule>
  </conditionalFormatting>
  <conditionalFormatting sqref="K2:L4 K5">
    <cfRule type="expression" dxfId="19" priority="2">
      <formula>MOD(ROW(),2)=0</formula>
    </cfRule>
  </conditionalFormatting>
  <conditionalFormatting sqref="N5">
    <cfRule type="expression" dxfId="18" priority="1">
      <formula>MOD(ROW(),2)=0</formula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workbookViewId="0">
      <selection activeCell="G37" sqref="G37"/>
    </sheetView>
  </sheetViews>
  <sheetFormatPr defaultRowHeight="15" x14ac:dyDescent="0.25"/>
  <cols>
    <col min="1" max="1" width="6.85546875" style="1" bestFit="1" customWidth="1"/>
    <col min="2" max="2" width="15.8554687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0.85546875" bestFit="1" customWidth="1"/>
    <col min="8" max="8" width="25.140625" bestFit="1" customWidth="1"/>
    <col min="9" max="9" width="8.7109375" style="1"/>
    <col min="10" max="12" width="3.28515625" customWidth="1"/>
    <col min="13" max="13" width="10.5703125" bestFit="1" customWidth="1"/>
    <col min="14" max="15" width="3.85546875" customWidth="1"/>
    <col min="16" max="16" width="6.85546875" style="62" bestFit="1" customWidth="1"/>
    <col min="17" max="17" width="15" style="62" bestFit="1" customWidth="1"/>
    <col min="18" max="18" width="24.5703125" style="62" bestFit="1" customWidth="1"/>
    <col min="19" max="19" width="11.42578125" style="62" bestFit="1" customWidth="1"/>
    <col min="20" max="20" width="13.140625" style="62" bestFit="1" customWidth="1"/>
    <col min="21" max="21" width="5.85546875" style="62" bestFit="1" customWidth="1"/>
    <col min="22" max="22" width="10.85546875" style="62" bestFit="1" customWidth="1"/>
    <col min="23" max="23" width="25.140625" style="62" bestFit="1" customWidth="1"/>
    <col min="24" max="24" width="4.42578125" style="62" bestFit="1" customWidth="1"/>
  </cols>
  <sheetData>
    <row r="1" spans="1:24" ht="14.45" customHeight="1" x14ac:dyDescent="0.25">
      <c r="A1" s="127" t="s">
        <v>102</v>
      </c>
      <c r="B1" s="127"/>
      <c r="C1" s="127"/>
      <c r="D1" s="127"/>
      <c r="E1" s="127"/>
      <c r="F1" s="127"/>
      <c r="G1" s="127"/>
      <c r="H1" s="127"/>
      <c r="I1" s="127"/>
      <c r="M1" s="10" t="s">
        <v>162</v>
      </c>
      <c r="P1" s="129" t="s">
        <v>165</v>
      </c>
      <c r="Q1" s="129"/>
      <c r="R1" s="129"/>
      <c r="S1" s="129"/>
      <c r="T1" s="129"/>
      <c r="U1" s="129"/>
      <c r="V1" s="129"/>
      <c r="W1" s="129"/>
      <c r="X1" s="129"/>
    </row>
    <row r="2" spans="1:24" ht="14.45" customHeight="1" x14ac:dyDescent="0.25">
      <c r="A2" s="128"/>
      <c r="B2" s="128"/>
      <c r="C2" s="128"/>
      <c r="D2" s="128"/>
      <c r="E2" s="128"/>
      <c r="F2" s="128"/>
      <c r="G2" s="128"/>
      <c r="H2" s="128"/>
      <c r="I2" s="128"/>
      <c r="M2" s="12" t="s">
        <v>46</v>
      </c>
      <c r="P2" s="6" t="s">
        <v>45</v>
      </c>
      <c r="Q2" s="6" t="s">
        <v>46</v>
      </c>
      <c r="R2" s="6" t="s">
        <v>47</v>
      </c>
      <c r="S2" s="6" t="s">
        <v>48</v>
      </c>
      <c r="T2" s="6" t="s">
        <v>49</v>
      </c>
      <c r="U2" s="6" t="s">
        <v>50</v>
      </c>
      <c r="V2" s="6" t="s">
        <v>51</v>
      </c>
      <c r="W2" s="6" t="s">
        <v>52</v>
      </c>
      <c r="X2" s="6" t="s">
        <v>161</v>
      </c>
    </row>
    <row r="3" spans="1:24" x14ac:dyDescent="0.25">
      <c r="A3" s="6" t="s">
        <v>45</v>
      </c>
      <c r="B3" s="6" t="s">
        <v>46</v>
      </c>
      <c r="C3" s="6" t="s">
        <v>47</v>
      </c>
      <c r="D3" s="6" t="s">
        <v>48</v>
      </c>
      <c r="E3" s="6" t="s">
        <v>49</v>
      </c>
      <c r="F3" s="6" t="s">
        <v>50</v>
      </c>
      <c r="G3" s="6" t="s">
        <v>51</v>
      </c>
      <c r="H3" s="6" t="s">
        <v>52</v>
      </c>
      <c r="I3" s="6" t="s">
        <v>161</v>
      </c>
      <c r="M3" s="14" t="str">
        <f>"*"&amp;'Inventory Managment'!R4&amp;"*"</f>
        <v>**</v>
      </c>
      <c r="P3" s="1">
        <v>1</v>
      </c>
      <c r="Q3" s="62" t="s">
        <v>234</v>
      </c>
      <c r="R3" s="62" t="s">
        <v>53</v>
      </c>
      <c r="S3" s="62" t="s">
        <v>54</v>
      </c>
      <c r="T3" s="62" t="s">
        <v>55</v>
      </c>
      <c r="U3" s="62">
        <v>35341</v>
      </c>
      <c r="V3" s="62">
        <v>3286147299</v>
      </c>
      <c r="W3" s="62" t="s">
        <v>56</v>
      </c>
      <c r="X3" s="1">
        <v>4</v>
      </c>
    </row>
    <row r="4" spans="1:24" x14ac:dyDescent="0.25">
      <c r="A4" s="1">
        <v>1</v>
      </c>
      <c r="B4" t="s">
        <v>234</v>
      </c>
      <c r="C4" t="s">
        <v>53</v>
      </c>
      <c r="D4" t="s">
        <v>54</v>
      </c>
      <c r="E4" t="s">
        <v>55</v>
      </c>
      <c r="F4">
        <v>35341</v>
      </c>
      <c r="G4">
        <v>3286147299</v>
      </c>
      <c r="H4" t="s">
        <v>56</v>
      </c>
      <c r="I4" s="1">
        <f>ROW()</f>
        <v>4</v>
      </c>
      <c r="P4" s="1">
        <v>2</v>
      </c>
      <c r="Q4" s="62" t="s">
        <v>57</v>
      </c>
      <c r="R4" s="62" t="s">
        <v>58</v>
      </c>
      <c r="S4" s="62" t="s">
        <v>59</v>
      </c>
      <c r="T4" s="62" t="s">
        <v>60</v>
      </c>
      <c r="U4" s="62">
        <v>69816</v>
      </c>
      <c r="V4" s="62">
        <v>3455894869</v>
      </c>
      <c r="W4" s="62" t="s">
        <v>61</v>
      </c>
      <c r="X4" s="1">
        <v>5</v>
      </c>
    </row>
    <row r="5" spans="1:24" x14ac:dyDescent="0.25">
      <c r="A5" s="1">
        <v>2</v>
      </c>
      <c r="B5" t="s">
        <v>57</v>
      </c>
      <c r="C5" t="s">
        <v>58</v>
      </c>
      <c r="D5" t="s">
        <v>59</v>
      </c>
      <c r="E5" t="s">
        <v>60</v>
      </c>
      <c r="F5">
        <v>69816</v>
      </c>
      <c r="G5">
        <v>3455894869</v>
      </c>
      <c r="H5" t="s">
        <v>61</v>
      </c>
      <c r="I5" s="1">
        <f>ROW()</f>
        <v>5</v>
      </c>
      <c r="P5" s="1">
        <v>3</v>
      </c>
      <c r="Q5" s="62" t="s">
        <v>62</v>
      </c>
      <c r="R5" s="62" t="s">
        <v>63</v>
      </c>
      <c r="S5" s="62" t="s">
        <v>64</v>
      </c>
      <c r="T5" s="62" t="s">
        <v>65</v>
      </c>
      <c r="U5" s="62">
        <v>57439</v>
      </c>
      <c r="V5" s="62">
        <v>3488520913</v>
      </c>
      <c r="W5" s="62" t="s">
        <v>66</v>
      </c>
      <c r="X5" s="1">
        <v>6</v>
      </c>
    </row>
    <row r="6" spans="1:24" x14ac:dyDescent="0.25">
      <c r="A6" s="1">
        <v>3</v>
      </c>
      <c r="B6" t="s">
        <v>62</v>
      </c>
      <c r="C6" t="s">
        <v>63</v>
      </c>
      <c r="D6" t="s">
        <v>64</v>
      </c>
      <c r="E6" t="s">
        <v>65</v>
      </c>
      <c r="F6">
        <v>57439</v>
      </c>
      <c r="G6">
        <v>3488520913</v>
      </c>
      <c r="H6" t="s">
        <v>66</v>
      </c>
      <c r="I6" s="1">
        <f>ROW()</f>
        <v>6</v>
      </c>
      <c r="P6" s="1">
        <v>4</v>
      </c>
      <c r="Q6" s="62" t="s">
        <v>67</v>
      </c>
      <c r="R6" s="62" t="s">
        <v>68</v>
      </c>
      <c r="S6" s="62" t="s">
        <v>69</v>
      </c>
      <c r="T6" s="62" t="s">
        <v>70</v>
      </c>
      <c r="U6" s="62">
        <v>95515</v>
      </c>
      <c r="V6" s="62">
        <v>3497730067</v>
      </c>
      <c r="W6" s="62" t="s">
        <v>71</v>
      </c>
      <c r="X6" s="1">
        <v>7</v>
      </c>
    </row>
    <row r="7" spans="1:24" x14ac:dyDescent="0.25">
      <c r="A7" s="1">
        <v>4</v>
      </c>
      <c r="B7" t="s">
        <v>67</v>
      </c>
      <c r="C7" t="s">
        <v>68</v>
      </c>
      <c r="D7" t="s">
        <v>69</v>
      </c>
      <c r="E7" t="s">
        <v>70</v>
      </c>
      <c r="F7">
        <v>95515</v>
      </c>
      <c r="G7">
        <v>3497730067</v>
      </c>
      <c r="H7" t="s">
        <v>71</v>
      </c>
      <c r="I7" s="1">
        <f>ROW()</f>
        <v>7</v>
      </c>
      <c r="P7" s="1">
        <v>5</v>
      </c>
      <c r="Q7" s="62" t="s">
        <v>72</v>
      </c>
      <c r="R7" s="62" t="s">
        <v>73</v>
      </c>
      <c r="S7" s="62" t="s">
        <v>74</v>
      </c>
      <c r="T7" s="62" t="s">
        <v>75</v>
      </c>
      <c r="U7" s="62">
        <v>75119</v>
      </c>
      <c r="V7" s="62">
        <v>3617832508</v>
      </c>
      <c r="W7" s="62" t="s">
        <v>76</v>
      </c>
      <c r="X7" s="1">
        <v>8</v>
      </c>
    </row>
    <row r="8" spans="1:24" x14ac:dyDescent="0.25">
      <c r="A8" s="1">
        <v>5</v>
      </c>
      <c r="B8" t="s">
        <v>72</v>
      </c>
      <c r="C8" t="s">
        <v>73</v>
      </c>
      <c r="D8" t="s">
        <v>74</v>
      </c>
      <c r="E8" t="s">
        <v>75</v>
      </c>
      <c r="F8">
        <v>75119</v>
      </c>
      <c r="G8">
        <v>3617832508</v>
      </c>
      <c r="H8" t="s">
        <v>76</v>
      </c>
      <c r="I8" s="1">
        <f>ROW()</f>
        <v>8</v>
      </c>
      <c r="P8" s="1">
        <v>6</v>
      </c>
      <c r="Q8" s="62" t="s">
        <v>77</v>
      </c>
      <c r="R8" s="62" t="s">
        <v>78</v>
      </c>
      <c r="S8" s="62" t="s">
        <v>79</v>
      </c>
      <c r="T8" s="62" t="s">
        <v>80</v>
      </c>
      <c r="U8" s="62">
        <v>18065</v>
      </c>
      <c r="V8" s="62">
        <v>3652218440</v>
      </c>
      <c r="W8" s="62" t="s">
        <v>81</v>
      </c>
      <c r="X8" s="1">
        <v>9</v>
      </c>
    </row>
    <row r="9" spans="1:24" x14ac:dyDescent="0.25">
      <c r="A9" s="1">
        <v>6</v>
      </c>
      <c r="B9" t="s">
        <v>77</v>
      </c>
      <c r="C9" t="s">
        <v>78</v>
      </c>
      <c r="D9" t="s">
        <v>79</v>
      </c>
      <c r="E9" t="s">
        <v>80</v>
      </c>
      <c r="F9">
        <v>18065</v>
      </c>
      <c r="G9">
        <v>3652218440</v>
      </c>
      <c r="H9" t="s">
        <v>81</v>
      </c>
      <c r="I9" s="1">
        <f>ROW()</f>
        <v>9</v>
      </c>
      <c r="P9" s="1">
        <v>7</v>
      </c>
      <c r="Q9" s="62" t="s">
        <v>82</v>
      </c>
      <c r="R9" s="62" t="s">
        <v>83</v>
      </c>
      <c r="S9" s="62" t="s">
        <v>84</v>
      </c>
      <c r="T9" s="62" t="s">
        <v>85</v>
      </c>
      <c r="U9" s="62">
        <v>39456</v>
      </c>
      <c r="V9" s="62">
        <v>3656677181</v>
      </c>
      <c r="W9" s="62" t="s">
        <v>86</v>
      </c>
      <c r="X9" s="1">
        <v>10</v>
      </c>
    </row>
    <row r="10" spans="1:24" x14ac:dyDescent="0.25">
      <c r="A10" s="1">
        <v>7</v>
      </c>
      <c r="B10" t="s">
        <v>82</v>
      </c>
      <c r="C10" t="s">
        <v>83</v>
      </c>
      <c r="D10" t="s">
        <v>84</v>
      </c>
      <c r="E10" t="s">
        <v>85</v>
      </c>
      <c r="F10">
        <v>39456</v>
      </c>
      <c r="G10">
        <v>3656677181</v>
      </c>
      <c r="H10" t="s">
        <v>86</v>
      </c>
      <c r="I10" s="1">
        <f>ROW()</f>
        <v>10</v>
      </c>
      <c r="P10" s="1">
        <v>8</v>
      </c>
      <c r="Q10" s="62" t="s">
        <v>87</v>
      </c>
      <c r="R10" s="62" t="s">
        <v>88</v>
      </c>
      <c r="S10" s="62" t="s">
        <v>89</v>
      </c>
      <c r="T10" s="62" t="s">
        <v>90</v>
      </c>
      <c r="U10" s="62">
        <v>78200</v>
      </c>
      <c r="V10" s="62">
        <v>3767682976</v>
      </c>
      <c r="W10" s="62" t="s">
        <v>91</v>
      </c>
      <c r="X10" s="1">
        <v>11</v>
      </c>
    </row>
    <row r="11" spans="1:24" x14ac:dyDescent="0.25">
      <c r="A11" s="1">
        <v>8</v>
      </c>
      <c r="B11" t="s">
        <v>87</v>
      </c>
      <c r="C11" t="s">
        <v>88</v>
      </c>
      <c r="D11" t="s">
        <v>89</v>
      </c>
      <c r="E11" t="s">
        <v>90</v>
      </c>
      <c r="F11">
        <v>78200</v>
      </c>
      <c r="G11">
        <v>3767682976</v>
      </c>
      <c r="H11" t="s">
        <v>91</v>
      </c>
      <c r="I11" s="1">
        <f>ROW()</f>
        <v>11</v>
      </c>
      <c r="P11" s="1">
        <v>9</v>
      </c>
      <c r="Q11" s="62" t="s">
        <v>92</v>
      </c>
      <c r="R11" s="62" t="s">
        <v>93</v>
      </c>
      <c r="S11" s="62" t="s">
        <v>96</v>
      </c>
      <c r="T11" s="62" t="s">
        <v>97</v>
      </c>
      <c r="U11" s="62">
        <v>90212</v>
      </c>
      <c r="V11" s="62">
        <v>4548784848</v>
      </c>
      <c r="W11" s="62" t="s">
        <v>94</v>
      </c>
      <c r="X11" s="1">
        <v>12</v>
      </c>
    </row>
    <row r="12" spans="1:24" x14ac:dyDescent="0.25">
      <c r="A12" s="1">
        <v>9</v>
      </c>
      <c r="B12" t="s">
        <v>92</v>
      </c>
      <c r="C12" t="s">
        <v>93</v>
      </c>
      <c r="D12" t="s">
        <v>96</v>
      </c>
      <c r="E12" t="s">
        <v>97</v>
      </c>
      <c r="F12">
        <v>90212</v>
      </c>
      <c r="G12">
        <v>4548784848</v>
      </c>
      <c r="H12" t="s">
        <v>94</v>
      </c>
      <c r="I12" s="1">
        <f>ROW()</f>
        <v>12</v>
      </c>
      <c r="P12" s="1">
        <v>10</v>
      </c>
      <c r="Q12" s="62" t="s">
        <v>95</v>
      </c>
      <c r="R12" s="62" t="s">
        <v>93</v>
      </c>
      <c r="S12" s="62" t="s">
        <v>96</v>
      </c>
      <c r="T12" s="62" t="s">
        <v>97</v>
      </c>
      <c r="U12" s="62">
        <v>90232</v>
      </c>
      <c r="V12" s="62">
        <v>232323232</v>
      </c>
      <c r="W12" s="62" t="s">
        <v>98</v>
      </c>
      <c r="X12" s="1">
        <v>13</v>
      </c>
    </row>
    <row r="13" spans="1:24" x14ac:dyDescent="0.25">
      <c r="A13" s="1">
        <v>10</v>
      </c>
      <c r="B13" t="s">
        <v>95</v>
      </c>
      <c r="C13" t="s">
        <v>93</v>
      </c>
      <c r="D13" t="s">
        <v>96</v>
      </c>
      <c r="E13" t="s">
        <v>97</v>
      </c>
      <c r="F13">
        <v>90232</v>
      </c>
      <c r="G13">
        <v>232323232</v>
      </c>
      <c r="H13" t="s">
        <v>98</v>
      </c>
      <c r="I13" s="1">
        <f>ROW()</f>
        <v>13</v>
      </c>
      <c r="P13" s="1">
        <v>11</v>
      </c>
      <c r="Q13" s="62" t="s">
        <v>99</v>
      </c>
      <c r="R13" s="62" t="s">
        <v>235</v>
      </c>
      <c r="S13" s="62" t="s">
        <v>100</v>
      </c>
      <c r="T13" s="62" t="s">
        <v>97</v>
      </c>
      <c r="U13" s="62">
        <v>90232</v>
      </c>
      <c r="V13" s="62">
        <v>315151515</v>
      </c>
      <c r="W13" s="62" t="s">
        <v>101</v>
      </c>
      <c r="X13" s="1">
        <v>14</v>
      </c>
    </row>
    <row r="14" spans="1:24" x14ac:dyDescent="0.25">
      <c r="A14" s="1">
        <v>11</v>
      </c>
      <c r="B14" t="s">
        <v>99</v>
      </c>
      <c r="C14" t="s">
        <v>235</v>
      </c>
      <c r="D14" t="s">
        <v>100</v>
      </c>
      <c r="E14" t="s">
        <v>97</v>
      </c>
      <c r="F14">
        <v>90232</v>
      </c>
      <c r="G14">
        <v>315151515</v>
      </c>
      <c r="H14" t="s">
        <v>101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17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6"/>
  <sheetViews>
    <sheetView workbookViewId="0">
      <selection activeCell="I18" sqref="I18"/>
    </sheetView>
  </sheetViews>
  <sheetFormatPr defaultRowHeight="15" x14ac:dyDescent="0.25"/>
  <cols>
    <col min="1" max="1" width="7.28515625" style="1" bestFit="1" customWidth="1"/>
    <col min="2" max="2" width="18.140625" bestFit="1" customWidth="1"/>
    <col min="3" max="3" width="14" bestFit="1" customWidth="1"/>
    <col min="4" max="4" width="10.7109375" bestFit="1" customWidth="1"/>
    <col min="5" max="5" width="5.140625" bestFit="1" customWidth="1"/>
    <col min="6" max="6" width="5.85546875" bestFit="1" customWidth="1"/>
    <col min="7" max="7" width="13.28515625" bestFit="1" customWidth="1"/>
    <col min="8" max="8" width="22.85546875" bestFit="1" customWidth="1"/>
    <col min="9" max="9" width="8.7109375" style="1"/>
    <col min="13" max="13" width="13.140625" bestFit="1" customWidth="1"/>
    <col min="14" max="14" width="18.140625" bestFit="1" customWidth="1"/>
    <col min="15" max="15" width="12.5703125" bestFit="1" customWidth="1"/>
    <col min="16" max="16" width="9.85546875" bestFit="1" customWidth="1"/>
    <col min="17" max="17" width="5.140625" bestFit="1" customWidth="1"/>
    <col min="18" max="18" width="5.85546875" bestFit="1" customWidth="1"/>
    <col min="19" max="19" width="13.28515625" bestFit="1" customWidth="1"/>
    <col min="20" max="20" width="22.85546875" bestFit="1" customWidth="1"/>
  </cols>
  <sheetData>
    <row r="1" spans="1:24" ht="21" customHeight="1" x14ac:dyDescent="0.25">
      <c r="A1" s="127" t="s">
        <v>103</v>
      </c>
      <c r="B1" s="127"/>
      <c r="C1" s="127"/>
      <c r="D1" s="127"/>
      <c r="E1" s="127"/>
      <c r="F1" s="127"/>
      <c r="G1" s="127"/>
      <c r="H1" s="127"/>
      <c r="I1" s="127"/>
      <c r="M1" s="11" t="s">
        <v>162</v>
      </c>
      <c r="P1" s="129" t="s">
        <v>165</v>
      </c>
      <c r="Q1" s="129"/>
      <c r="R1" s="129"/>
      <c r="S1" s="129"/>
      <c r="T1" s="129"/>
      <c r="U1" s="129"/>
      <c r="V1" s="129"/>
      <c r="W1" s="129"/>
      <c r="X1" s="129"/>
    </row>
    <row r="2" spans="1:24" ht="21" customHeight="1" x14ac:dyDescent="0.25">
      <c r="A2" s="127"/>
      <c r="B2" s="127"/>
      <c r="C2" s="127"/>
      <c r="D2" s="127"/>
      <c r="E2" s="127"/>
      <c r="F2" s="127"/>
      <c r="G2" s="127"/>
      <c r="H2" s="127"/>
      <c r="I2" s="127"/>
      <c r="M2" s="6" t="s">
        <v>105</v>
      </c>
      <c r="P2" s="6" t="s">
        <v>104</v>
      </c>
      <c r="Q2" s="6" t="s">
        <v>105</v>
      </c>
      <c r="R2" s="6" t="s">
        <v>47</v>
      </c>
      <c r="S2" s="6" t="s">
        <v>48</v>
      </c>
      <c r="T2" s="6" t="s">
        <v>49</v>
      </c>
      <c r="U2" s="6" t="s">
        <v>50</v>
      </c>
      <c r="V2" s="6" t="s">
        <v>51</v>
      </c>
      <c r="W2" s="6" t="s">
        <v>52</v>
      </c>
      <c r="X2" s="6" t="s">
        <v>161</v>
      </c>
    </row>
    <row r="3" spans="1:24" x14ac:dyDescent="0.25">
      <c r="A3" s="6" t="s">
        <v>104</v>
      </c>
      <c r="B3" s="6" t="s">
        <v>105</v>
      </c>
      <c r="C3" s="6" t="s">
        <v>47</v>
      </c>
      <c r="D3" s="6" t="s">
        <v>48</v>
      </c>
      <c r="E3" s="6" t="s">
        <v>49</v>
      </c>
      <c r="F3" s="6" t="s">
        <v>50</v>
      </c>
      <c r="G3" s="6" t="s">
        <v>51</v>
      </c>
      <c r="H3" s="6" t="s">
        <v>52</v>
      </c>
      <c r="I3" s="6" t="s">
        <v>161</v>
      </c>
      <c r="M3" s="14" t="str">
        <f>"*"&amp;'Inventory Managment'!AC4&amp;"*"</f>
        <v>**</v>
      </c>
      <c r="P3" s="1">
        <v>1</v>
      </c>
      <c r="Q3" t="s">
        <v>106</v>
      </c>
      <c r="R3" t="s">
        <v>107</v>
      </c>
      <c r="S3" t="s">
        <v>64</v>
      </c>
      <c r="T3" t="s">
        <v>97</v>
      </c>
      <c r="U3">
        <v>12345</v>
      </c>
      <c r="V3" t="s">
        <v>108</v>
      </c>
      <c r="W3" t="s">
        <v>109</v>
      </c>
      <c r="X3" s="1">
        <v>4</v>
      </c>
    </row>
    <row r="4" spans="1:24" x14ac:dyDescent="0.25">
      <c r="A4" s="1">
        <v>1</v>
      </c>
      <c r="B4" t="s">
        <v>106</v>
      </c>
      <c r="C4" t="s">
        <v>107</v>
      </c>
      <c r="D4" t="s">
        <v>64</v>
      </c>
      <c r="E4" t="s">
        <v>97</v>
      </c>
      <c r="F4">
        <v>12345</v>
      </c>
      <c r="G4" t="s">
        <v>108</v>
      </c>
      <c r="H4" t="s">
        <v>109</v>
      </c>
      <c r="I4" s="1">
        <f>ROW()</f>
        <v>4</v>
      </c>
      <c r="P4" s="1">
        <v>2</v>
      </c>
      <c r="Q4" t="s">
        <v>110</v>
      </c>
      <c r="R4" t="s">
        <v>111</v>
      </c>
      <c r="S4" t="s">
        <v>112</v>
      </c>
      <c r="T4" t="s">
        <v>113</v>
      </c>
      <c r="U4">
        <v>67890</v>
      </c>
      <c r="V4" t="s">
        <v>108</v>
      </c>
      <c r="W4" t="s">
        <v>114</v>
      </c>
      <c r="X4" s="1">
        <v>5</v>
      </c>
    </row>
    <row r="5" spans="1:24" x14ac:dyDescent="0.25">
      <c r="A5" s="1">
        <v>2</v>
      </c>
      <c r="B5" t="s">
        <v>110</v>
      </c>
      <c r="C5" t="s">
        <v>111</v>
      </c>
      <c r="D5" t="s">
        <v>112</v>
      </c>
      <c r="E5" t="s">
        <v>113</v>
      </c>
      <c r="F5">
        <v>67890</v>
      </c>
      <c r="G5" t="s">
        <v>108</v>
      </c>
      <c r="H5" t="s">
        <v>114</v>
      </c>
      <c r="I5" s="1">
        <f>ROW()</f>
        <v>5</v>
      </c>
      <c r="P5" s="1">
        <v>3</v>
      </c>
      <c r="Q5" t="s">
        <v>115</v>
      </c>
      <c r="R5" t="s">
        <v>116</v>
      </c>
      <c r="S5" t="s">
        <v>117</v>
      </c>
      <c r="T5" t="s">
        <v>118</v>
      </c>
      <c r="U5">
        <v>54321</v>
      </c>
      <c r="V5" t="s">
        <v>108</v>
      </c>
      <c r="W5" t="s">
        <v>119</v>
      </c>
      <c r="X5" s="1">
        <v>6</v>
      </c>
    </row>
    <row r="6" spans="1:24" x14ac:dyDescent="0.25">
      <c r="A6" s="1">
        <v>3</v>
      </c>
      <c r="B6" t="s">
        <v>115</v>
      </c>
      <c r="C6" t="s">
        <v>116</v>
      </c>
      <c r="D6" t="s">
        <v>117</v>
      </c>
      <c r="E6" t="s">
        <v>118</v>
      </c>
      <c r="F6">
        <v>54321</v>
      </c>
      <c r="G6" t="s">
        <v>108</v>
      </c>
      <c r="H6" t="s">
        <v>119</v>
      </c>
      <c r="I6" s="1">
        <f>ROW()</f>
        <v>6</v>
      </c>
      <c r="P6" s="1">
        <v>4</v>
      </c>
      <c r="Q6" t="s">
        <v>120</v>
      </c>
      <c r="R6" t="s">
        <v>121</v>
      </c>
      <c r="S6" t="s">
        <v>64</v>
      </c>
      <c r="T6" t="s">
        <v>97</v>
      </c>
      <c r="U6">
        <v>12345</v>
      </c>
      <c r="V6" t="s">
        <v>108</v>
      </c>
      <c r="W6" t="s">
        <v>122</v>
      </c>
      <c r="X6" s="1">
        <v>7</v>
      </c>
    </row>
    <row r="7" spans="1:24" x14ac:dyDescent="0.25">
      <c r="A7" s="1">
        <v>4</v>
      </c>
      <c r="B7" t="s">
        <v>120</v>
      </c>
      <c r="C7" t="s">
        <v>121</v>
      </c>
      <c r="D7" t="s">
        <v>64</v>
      </c>
      <c r="E7" t="s">
        <v>97</v>
      </c>
      <c r="F7">
        <v>12345</v>
      </c>
      <c r="G7" t="s">
        <v>108</v>
      </c>
      <c r="H7" t="s">
        <v>122</v>
      </c>
      <c r="I7" s="1">
        <f>ROW()</f>
        <v>7</v>
      </c>
      <c r="P7" s="1">
        <v>5</v>
      </c>
      <c r="Q7" t="s">
        <v>123</v>
      </c>
      <c r="R7" t="s">
        <v>124</v>
      </c>
      <c r="S7" t="s">
        <v>112</v>
      </c>
      <c r="T7" t="s">
        <v>113</v>
      </c>
      <c r="U7">
        <v>67890</v>
      </c>
      <c r="V7" t="s">
        <v>108</v>
      </c>
      <c r="W7" t="s">
        <v>125</v>
      </c>
      <c r="X7" s="1">
        <v>8</v>
      </c>
    </row>
    <row r="8" spans="1:24" x14ac:dyDescent="0.25">
      <c r="A8" s="1">
        <v>5</v>
      </c>
      <c r="B8" t="s">
        <v>123</v>
      </c>
      <c r="C8" t="s">
        <v>124</v>
      </c>
      <c r="D8" t="s">
        <v>112</v>
      </c>
      <c r="E8" t="s">
        <v>113</v>
      </c>
      <c r="F8">
        <v>67890</v>
      </c>
      <c r="G8" t="s">
        <v>108</v>
      </c>
      <c r="H8" t="s">
        <v>125</v>
      </c>
      <c r="I8" s="1">
        <f>ROW()</f>
        <v>8</v>
      </c>
      <c r="P8" s="1">
        <v>6</v>
      </c>
      <c r="Q8" t="s">
        <v>126</v>
      </c>
      <c r="R8" t="s">
        <v>127</v>
      </c>
      <c r="S8" t="s">
        <v>117</v>
      </c>
      <c r="T8" t="s">
        <v>118</v>
      </c>
      <c r="U8">
        <v>54321</v>
      </c>
      <c r="V8" t="s">
        <v>108</v>
      </c>
      <c r="W8" t="s">
        <v>128</v>
      </c>
      <c r="X8" s="1">
        <v>9</v>
      </c>
    </row>
    <row r="9" spans="1:24" x14ac:dyDescent="0.25">
      <c r="A9" s="1">
        <v>6</v>
      </c>
      <c r="B9" t="s">
        <v>126</v>
      </c>
      <c r="C9" t="s">
        <v>127</v>
      </c>
      <c r="D9" t="s">
        <v>117</v>
      </c>
      <c r="E9" t="s">
        <v>118</v>
      </c>
      <c r="F9">
        <v>54321</v>
      </c>
      <c r="G9" t="s">
        <v>108</v>
      </c>
      <c r="H9" t="s">
        <v>128</v>
      </c>
      <c r="I9" s="1">
        <f>ROW()</f>
        <v>9</v>
      </c>
      <c r="P9" s="1">
        <v>7</v>
      </c>
      <c r="Q9" t="s">
        <v>129</v>
      </c>
      <c r="R9" t="s">
        <v>130</v>
      </c>
      <c r="S9" t="s">
        <v>64</v>
      </c>
      <c r="T9" t="s">
        <v>97</v>
      </c>
      <c r="U9">
        <v>12345</v>
      </c>
      <c r="V9" t="s">
        <v>108</v>
      </c>
      <c r="W9" t="s">
        <v>131</v>
      </c>
      <c r="X9" s="1">
        <v>10</v>
      </c>
    </row>
    <row r="10" spans="1:24" x14ac:dyDescent="0.25">
      <c r="A10" s="1">
        <v>7</v>
      </c>
      <c r="B10" t="s">
        <v>129</v>
      </c>
      <c r="C10" t="s">
        <v>130</v>
      </c>
      <c r="D10" t="s">
        <v>64</v>
      </c>
      <c r="E10" t="s">
        <v>97</v>
      </c>
      <c r="F10">
        <v>12345</v>
      </c>
      <c r="G10" t="s">
        <v>108</v>
      </c>
      <c r="H10" t="s">
        <v>131</v>
      </c>
      <c r="I10" s="1">
        <f>ROW()</f>
        <v>10</v>
      </c>
      <c r="P10" s="1">
        <v>8</v>
      </c>
      <c r="Q10" t="s">
        <v>132</v>
      </c>
      <c r="R10" t="s">
        <v>133</v>
      </c>
      <c r="S10" t="s">
        <v>112</v>
      </c>
      <c r="T10" t="s">
        <v>113</v>
      </c>
      <c r="U10">
        <v>67890</v>
      </c>
      <c r="V10" t="s">
        <v>108</v>
      </c>
      <c r="W10" t="s">
        <v>134</v>
      </c>
      <c r="X10" s="1">
        <v>11</v>
      </c>
    </row>
    <row r="11" spans="1:24" x14ac:dyDescent="0.25">
      <c r="A11" s="1">
        <v>8</v>
      </c>
      <c r="B11" t="s">
        <v>132</v>
      </c>
      <c r="C11" t="s">
        <v>133</v>
      </c>
      <c r="D11" t="s">
        <v>112</v>
      </c>
      <c r="E11" t="s">
        <v>113</v>
      </c>
      <c r="F11">
        <v>67890</v>
      </c>
      <c r="G11" t="s">
        <v>108</v>
      </c>
      <c r="H11" t="s">
        <v>134</v>
      </c>
      <c r="I11" s="1">
        <f>ROW()</f>
        <v>11</v>
      </c>
      <c r="P11" s="1">
        <v>9</v>
      </c>
      <c r="Q11" t="s">
        <v>137</v>
      </c>
      <c r="R11" t="s">
        <v>138</v>
      </c>
      <c r="S11" t="s">
        <v>139</v>
      </c>
      <c r="T11" t="s">
        <v>140</v>
      </c>
      <c r="U11">
        <v>34567</v>
      </c>
      <c r="V11" t="s">
        <v>108</v>
      </c>
      <c r="W11" t="s">
        <v>141</v>
      </c>
      <c r="X11" s="1">
        <v>12</v>
      </c>
    </row>
    <row r="12" spans="1:24" x14ac:dyDescent="0.25">
      <c r="A12" s="1">
        <v>9</v>
      </c>
      <c r="B12" t="s">
        <v>137</v>
      </c>
      <c r="C12" t="s">
        <v>138</v>
      </c>
      <c r="D12" t="s">
        <v>139</v>
      </c>
      <c r="E12" t="s">
        <v>140</v>
      </c>
      <c r="F12">
        <v>34567</v>
      </c>
      <c r="G12" t="s">
        <v>108</v>
      </c>
      <c r="H12" t="s">
        <v>141</v>
      </c>
      <c r="I12" s="1">
        <f>ROW()</f>
        <v>12</v>
      </c>
      <c r="P12" s="1">
        <v>10</v>
      </c>
      <c r="Q12" t="s">
        <v>142</v>
      </c>
      <c r="R12" t="s">
        <v>143</v>
      </c>
      <c r="S12" t="s">
        <v>144</v>
      </c>
      <c r="T12" t="s">
        <v>97</v>
      </c>
      <c r="U12">
        <v>45678</v>
      </c>
      <c r="V12" t="s">
        <v>108</v>
      </c>
      <c r="W12" t="s">
        <v>145</v>
      </c>
      <c r="X12" s="1">
        <v>13</v>
      </c>
    </row>
    <row r="13" spans="1:24" x14ac:dyDescent="0.25">
      <c r="A13" s="1">
        <v>10</v>
      </c>
      <c r="B13" t="s">
        <v>142</v>
      </c>
      <c r="C13" t="s">
        <v>143</v>
      </c>
      <c r="D13" t="s">
        <v>144</v>
      </c>
      <c r="E13" t="s">
        <v>97</v>
      </c>
      <c r="F13">
        <v>45678</v>
      </c>
      <c r="G13" t="s">
        <v>108</v>
      </c>
      <c r="H13" t="s">
        <v>145</v>
      </c>
      <c r="I13" s="1">
        <f>ROW()</f>
        <v>13</v>
      </c>
      <c r="P13" s="1">
        <v>11</v>
      </c>
      <c r="Q13" t="s">
        <v>146</v>
      </c>
      <c r="R13" t="s">
        <v>147</v>
      </c>
      <c r="S13" t="s">
        <v>64</v>
      </c>
      <c r="T13" t="s">
        <v>113</v>
      </c>
      <c r="U13">
        <v>56789</v>
      </c>
      <c r="V13" t="s">
        <v>108</v>
      </c>
      <c r="W13" t="s">
        <v>148</v>
      </c>
      <c r="X13" s="1">
        <v>14</v>
      </c>
    </row>
    <row r="14" spans="1:24" x14ac:dyDescent="0.25">
      <c r="A14" s="1">
        <v>11</v>
      </c>
      <c r="B14" t="s">
        <v>146</v>
      </c>
      <c r="C14" t="s">
        <v>147</v>
      </c>
      <c r="D14" t="s">
        <v>64</v>
      </c>
      <c r="E14" t="s">
        <v>113</v>
      </c>
      <c r="F14">
        <v>56789</v>
      </c>
      <c r="G14" t="s">
        <v>108</v>
      </c>
      <c r="H14" t="s">
        <v>148</v>
      </c>
      <c r="I14" s="1">
        <f>ROW()</f>
        <v>14</v>
      </c>
      <c r="P14" s="1">
        <v>12</v>
      </c>
      <c r="Q14" t="s">
        <v>149</v>
      </c>
      <c r="R14" t="s">
        <v>150</v>
      </c>
      <c r="S14" t="s">
        <v>135</v>
      </c>
      <c r="T14" t="s">
        <v>118</v>
      </c>
      <c r="U14">
        <v>67890</v>
      </c>
      <c r="V14" t="s">
        <v>108</v>
      </c>
      <c r="W14" t="s">
        <v>151</v>
      </c>
      <c r="X14" s="1">
        <v>15</v>
      </c>
    </row>
    <row r="15" spans="1:24" x14ac:dyDescent="0.25">
      <c r="A15" s="1">
        <v>12</v>
      </c>
      <c r="B15" t="s">
        <v>149</v>
      </c>
      <c r="C15" t="s">
        <v>150</v>
      </c>
      <c r="D15" t="s">
        <v>135</v>
      </c>
      <c r="E15" t="s">
        <v>118</v>
      </c>
      <c r="F15">
        <v>67890</v>
      </c>
      <c r="G15" t="s">
        <v>108</v>
      </c>
      <c r="H15" t="s">
        <v>151</v>
      </c>
      <c r="I15" s="1">
        <f>ROW()</f>
        <v>15</v>
      </c>
      <c r="P15" s="1">
        <v>13</v>
      </c>
      <c r="Q15" t="s">
        <v>152</v>
      </c>
      <c r="R15" t="s">
        <v>153</v>
      </c>
      <c r="S15" t="s">
        <v>136</v>
      </c>
      <c r="T15" t="s">
        <v>140</v>
      </c>
      <c r="U15">
        <v>78901</v>
      </c>
      <c r="V15" t="s">
        <v>108</v>
      </c>
      <c r="W15" t="s">
        <v>154</v>
      </c>
      <c r="X15" s="1">
        <v>16</v>
      </c>
    </row>
    <row r="16" spans="1:24" x14ac:dyDescent="0.25">
      <c r="A16" s="1">
        <v>13</v>
      </c>
      <c r="B16" t="s">
        <v>152</v>
      </c>
      <c r="C16" t="s">
        <v>153</v>
      </c>
      <c r="D16" t="s">
        <v>136</v>
      </c>
      <c r="E16" t="s">
        <v>140</v>
      </c>
      <c r="F16">
        <v>78901</v>
      </c>
      <c r="G16" t="s">
        <v>108</v>
      </c>
      <c r="H16" t="s">
        <v>154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16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V615"/>
  <sheetViews>
    <sheetView zoomScale="75" workbookViewId="0">
      <selection activeCell="J26" sqref="J26"/>
    </sheetView>
  </sheetViews>
  <sheetFormatPr defaultRowHeight="15" x14ac:dyDescent="0.25"/>
  <cols>
    <col min="1" max="1" width="9.5703125" style="1" customWidth="1"/>
    <col min="2" max="2" width="24.42578125" bestFit="1" customWidth="1"/>
    <col min="3" max="3" width="52.85546875" customWidth="1"/>
    <col min="4" max="4" width="19.140625" customWidth="1"/>
    <col min="5" max="5" width="16.7109375" bestFit="1" customWidth="1"/>
    <col min="6" max="6" width="9.42578125" customWidth="1"/>
    <col min="7" max="7" width="17.85546875" bestFit="1" customWidth="1"/>
    <col min="8" max="8" width="8.7109375" style="1"/>
    <col min="9" max="11" width="3.140625" customWidth="1"/>
    <col min="12" max="12" width="12.85546875" bestFit="1" customWidth="1"/>
    <col min="13" max="14" width="3.85546875" customWidth="1"/>
    <col min="15" max="15" width="7.5703125" style="62" bestFit="1" customWidth="1"/>
    <col min="16" max="16" width="26" style="62" customWidth="1"/>
    <col min="17" max="17" width="41.7109375" style="62" customWidth="1"/>
    <col min="18" max="19" width="16.7109375" style="62" bestFit="1" customWidth="1"/>
    <col min="20" max="20" width="9" style="62" customWidth="1"/>
    <col min="21" max="21" width="19.28515625" style="62" customWidth="1"/>
    <col min="22" max="22" width="4.42578125" style="62" bestFit="1" customWidth="1"/>
  </cols>
  <sheetData>
    <row r="1" spans="1:22" ht="14.45" customHeight="1" x14ac:dyDescent="0.25">
      <c r="A1" s="127" t="s">
        <v>163</v>
      </c>
      <c r="B1" s="127"/>
      <c r="C1" s="127"/>
      <c r="D1" s="127"/>
      <c r="E1" s="127"/>
      <c r="F1" s="127"/>
      <c r="G1" s="127"/>
      <c r="H1" s="127"/>
      <c r="L1" s="11" t="s">
        <v>162</v>
      </c>
      <c r="O1" s="129" t="s">
        <v>165</v>
      </c>
      <c r="P1" s="129"/>
      <c r="Q1" s="129"/>
      <c r="R1" s="129"/>
      <c r="S1" s="129"/>
      <c r="T1" s="129"/>
      <c r="U1" s="129"/>
      <c r="V1" s="129"/>
    </row>
    <row r="2" spans="1:22" ht="14.45" customHeight="1" x14ac:dyDescent="0.25">
      <c r="A2" s="127"/>
      <c r="B2" s="127"/>
      <c r="C2" s="127"/>
      <c r="D2" s="127"/>
      <c r="E2" s="127"/>
      <c r="F2" s="127"/>
      <c r="G2" s="127"/>
      <c r="H2" s="127"/>
      <c r="L2" s="6" t="s">
        <v>22</v>
      </c>
      <c r="O2" s="6" t="s">
        <v>25</v>
      </c>
      <c r="P2" s="6" t="s">
        <v>22</v>
      </c>
      <c r="Q2" s="6" t="s">
        <v>0</v>
      </c>
      <c r="R2" s="6" t="s">
        <v>39</v>
      </c>
      <c r="S2" s="6" t="s">
        <v>1</v>
      </c>
      <c r="T2" s="6" t="s">
        <v>23</v>
      </c>
      <c r="U2" s="7" t="s">
        <v>24</v>
      </c>
      <c r="V2" s="8" t="s">
        <v>161</v>
      </c>
    </row>
    <row r="3" spans="1:22" x14ac:dyDescent="0.25">
      <c r="A3" s="37" t="s">
        <v>25</v>
      </c>
      <c r="B3" s="37" t="s">
        <v>22</v>
      </c>
      <c r="C3" s="37" t="s">
        <v>0</v>
      </c>
      <c r="D3" s="37" t="s">
        <v>39</v>
      </c>
      <c r="E3" s="37" t="s">
        <v>1</v>
      </c>
      <c r="F3" s="37" t="s">
        <v>23</v>
      </c>
      <c r="G3" s="38" t="s">
        <v>24</v>
      </c>
      <c r="H3" s="39" t="s">
        <v>161</v>
      </c>
      <c r="L3" s="14" t="str">
        <f>"*"&amp;'Inventory Managment'!AN4&amp;"*"</f>
        <v>**</v>
      </c>
      <c r="O3" s="1">
        <v>1</v>
      </c>
      <c r="P3" s="62" t="s">
        <v>236</v>
      </c>
      <c r="Q3" s="62" t="s">
        <v>237</v>
      </c>
      <c r="R3" s="57">
        <v>600</v>
      </c>
      <c r="S3" s="57">
        <v>838</v>
      </c>
      <c r="T3" s="62">
        <v>155</v>
      </c>
      <c r="U3" s="57">
        <v>93000</v>
      </c>
      <c r="V3" s="9">
        <v>4</v>
      </c>
    </row>
    <row r="4" spans="1:22" x14ac:dyDescent="0.25">
      <c r="A4" s="1">
        <v>1</v>
      </c>
      <c r="B4" t="s">
        <v>236</v>
      </c>
      <c r="C4" t="s">
        <v>237</v>
      </c>
      <c r="D4" s="57">
        <v>600</v>
      </c>
      <c r="E4" s="57">
        <v>838</v>
      </c>
      <c r="F4" cm="1">
        <f t="array" aca="1" ref="F4" ca="1">SUMIFS(OrdItem_Qty,OrdItem_ProdNm,B4,OrdItem_Type,"Purchase")-SUMIFS(OrdItem_Qty,OrdItem_ProdNm,B4,OrdItem_Type,"Sale")</f>
        <v>155</v>
      </c>
      <c r="G4" s="57">
        <f t="shared" ref="G4" ca="1" si="0">D4*F4</f>
        <v>93000</v>
      </c>
      <c r="H4" s="9">
        <f>ROW()</f>
        <v>4</v>
      </c>
      <c r="I4" s="3"/>
      <c r="O4" s="1">
        <v>2</v>
      </c>
      <c r="P4" s="62" t="s">
        <v>241</v>
      </c>
      <c r="Q4" s="62" t="s">
        <v>237</v>
      </c>
      <c r="R4" s="57">
        <v>400</v>
      </c>
      <c r="S4" s="57">
        <v>750</v>
      </c>
      <c r="T4" s="62">
        <v>120</v>
      </c>
      <c r="U4" s="57">
        <v>48000</v>
      </c>
      <c r="V4" s="9">
        <v>5</v>
      </c>
    </row>
    <row r="5" spans="1:22" x14ac:dyDescent="0.25">
      <c r="A5" s="1">
        <v>2</v>
      </c>
      <c r="B5" t="s">
        <v>241</v>
      </c>
      <c r="C5" t="s">
        <v>237</v>
      </c>
      <c r="D5" s="57">
        <v>400</v>
      </c>
      <c r="E5" s="57">
        <v>750</v>
      </c>
      <c r="F5" cm="1">
        <f t="array" aca="1" ref="F5" ca="1">SUMIFS(OrdItem_Qty,OrdItem_ProdNm,B5,OrdItem_Type,"Purchase")-SUMIFS(OrdItem_Qty,OrdItem_ProdNm,B5,OrdItem_Type,"Sale")</f>
        <v>120</v>
      </c>
      <c r="G5" s="57">
        <f t="shared" ref="G5:G20" ca="1" si="1">D5*F5</f>
        <v>48000</v>
      </c>
      <c r="H5" s="9">
        <f>ROW()</f>
        <v>5</v>
      </c>
      <c r="I5" s="3"/>
      <c r="O5" s="1">
        <v>3</v>
      </c>
      <c r="P5" s="62" t="s">
        <v>242</v>
      </c>
      <c r="Q5" s="62" t="s">
        <v>238</v>
      </c>
      <c r="R5" s="57">
        <v>350</v>
      </c>
      <c r="S5" s="57">
        <v>550</v>
      </c>
      <c r="T5" s="62">
        <v>100</v>
      </c>
      <c r="U5" s="57">
        <v>35000</v>
      </c>
      <c r="V5" s="9">
        <v>6</v>
      </c>
    </row>
    <row r="6" spans="1:22" x14ac:dyDescent="0.25">
      <c r="A6" s="1">
        <v>3</v>
      </c>
      <c r="B6" t="s">
        <v>242</v>
      </c>
      <c r="C6" t="s">
        <v>238</v>
      </c>
      <c r="D6" s="57">
        <v>350</v>
      </c>
      <c r="E6" s="57">
        <v>550</v>
      </c>
      <c r="F6" cm="1">
        <f t="array" aca="1" ref="F6" ca="1">SUMIFS(OrdItem_Qty,OrdItem_ProdNm,B6,OrdItem_Type,"Purchase")-SUMIFS(OrdItem_Qty,OrdItem_ProdNm,B6,OrdItem_Type,"Sale")</f>
        <v>100</v>
      </c>
      <c r="G6" s="57">
        <f t="shared" ca="1" si="1"/>
        <v>35000</v>
      </c>
      <c r="H6" s="9">
        <f>ROW()</f>
        <v>6</v>
      </c>
      <c r="I6" s="3"/>
      <c r="O6" s="1">
        <v>4</v>
      </c>
      <c r="P6" s="62" t="s">
        <v>243</v>
      </c>
      <c r="Q6" s="62" t="s">
        <v>239</v>
      </c>
      <c r="R6" s="57">
        <v>50</v>
      </c>
      <c r="S6" s="57">
        <v>120</v>
      </c>
      <c r="T6" s="62">
        <v>110</v>
      </c>
      <c r="U6" s="57">
        <v>5500</v>
      </c>
      <c r="V6" s="9">
        <v>7</v>
      </c>
    </row>
    <row r="7" spans="1:22" x14ac:dyDescent="0.25">
      <c r="A7" s="1">
        <v>4</v>
      </c>
      <c r="B7" t="s">
        <v>243</v>
      </c>
      <c r="C7" t="s">
        <v>239</v>
      </c>
      <c r="D7" s="57">
        <v>50</v>
      </c>
      <c r="E7" s="57">
        <v>120</v>
      </c>
      <c r="F7" cm="1">
        <f t="array" aca="1" ref="F7" ca="1">SUMIFS(OrdItem_Qty,OrdItem_ProdNm,B7,OrdItem_Type,"Purchase")-SUMIFS(OrdItem_Qty,OrdItem_ProdNm,B7,OrdItem_Type,"Sale")</f>
        <v>110</v>
      </c>
      <c r="G7" s="57">
        <f t="shared" ca="1" si="1"/>
        <v>5500</v>
      </c>
      <c r="H7" s="9">
        <f>ROW()</f>
        <v>7</v>
      </c>
      <c r="I7" s="3"/>
      <c r="O7" s="1">
        <v>5</v>
      </c>
      <c r="P7" s="62" t="s">
        <v>257</v>
      </c>
      <c r="Q7" s="62" t="s">
        <v>239</v>
      </c>
      <c r="R7" s="57">
        <v>30</v>
      </c>
      <c r="S7" s="57">
        <v>100</v>
      </c>
      <c r="T7" s="62">
        <v>200</v>
      </c>
      <c r="U7" s="57">
        <v>6000</v>
      </c>
      <c r="V7" s="9">
        <v>8</v>
      </c>
    </row>
    <row r="8" spans="1:22" x14ac:dyDescent="0.25">
      <c r="A8" s="1">
        <v>5</v>
      </c>
      <c r="B8" t="s">
        <v>257</v>
      </c>
      <c r="C8" t="s">
        <v>239</v>
      </c>
      <c r="D8" s="57">
        <v>30</v>
      </c>
      <c r="E8" s="57">
        <v>100</v>
      </c>
      <c r="F8" cm="1">
        <f t="array" aca="1" ref="F8" ca="1">SUMIFS(OrdItem_Qty,OrdItem_ProdNm,B8,OrdItem_Type,"Purchase")-SUMIFS(OrdItem_Qty,OrdItem_ProdNm,B8,OrdItem_Type,"Sale")</f>
        <v>200</v>
      </c>
      <c r="G8" s="57">
        <f t="shared" ca="1" si="1"/>
        <v>6000</v>
      </c>
      <c r="H8" s="9">
        <f>ROW()</f>
        <v>8</v>
      </c>
      <c r="I8" s="3"/>
      <c r="O8" s="1">
        <v>6</v>
      </c>
      <c r="P8" s="62" t="s">
        <v>245</v>
      </c>
      <c r="Q8" s="62" t="s">
        <v>240</v>
      </c>
      <c r="R8" s="57">
        <v>400</v>
      </c>
      <c r="S8" s="57">
        <v>750</v>
      </c>
      <c r="T8" s="62">
        <v>90</v>
      </c>
      <c r="U8" s="57">
        <v>36000</v>
      </c>
      <c r="V8" s="9">
        <v>9</v>
      </c>
    </row>
    <row r="9" spans="1:22" x14ac:dyDescent="0.25">
      <c r="A9" s="1">
        <v>6</v>
      </c>
      <c r="B9" t="s">
        <v>245</v>
      </c>
      <c r="C9" t="s">
        <v>240</v>
      </c>
      <c r="D9" s="57">
        <v>400</v>
      </c>
      <c r="E9" s="57">
        <v>750</v>
      </c>
      <c r="F9" cm="1">
        <f t="array" aca="1" ref="F9" ca="1">SUMIFS(OrdItem_Qty,OrdItem_ProdNm,B9,OrdItem_Type,"Purchase")-SUMIFS(OrdItem_Qty,OrdItem_ProdNm,B9,OrdItem_Type,"Sale")</f>
        <v>90</v>
      </c>
      <c r="G9" s="57">
        <f t="shared" ca="1" si="1"/>
        <v>36000</v>
      </c>
      <c r="H9" s="9">
        <f>ROW()</f>
        <v>9</v>
      </c>
      <c r="I9" s="3"/>
      <c r="O9" s="1">
        <v>7</v>
      </c>
      <c r="P9" s="62" t="s">
        <v>246</v>
      </c>
      <c r="Q9" s="62" t="s">
        <v>249</v>
      </c>
      <c r="R9" s="57">
        <v>400</v>
      </c>
      <c r="S9" s="57">
        <v>700</v>
      </c>
      <c r="T9" s="62">
        <v>70</v>
      </c>
      <c r="U9" s="57">
        <v>28000</v>
      </c>
      <c r="V9" s="9">
        <v>10</v>
      </c>
    </row>
    <row r="10" spans="1:22" x14ac:dyDescent="0.25">
      <c r="A10" s="1">
        <v>7</v>
      </c>
      <c r="B10" t="s">
        <v>246</v>
      </c>
      <c r="C10" t="s">
        <v>249</v>
      </c>
      <c r="D10" s="57">
        <v>400</v>
      </c>
      <c r="E10" s="57">
        <v>700</v>
      </c>
      <c r="F10" cm="1">
        <f t="array" aca="1" ref="F10" ca="1">SUMIFS(OrdItem_Qty,OrdItem_ProdNm,B10,OrdItem_Type,"Purchase")-SUMIFS(OrdItem_Qty,OrdItem_ProdNm,B10,OrdItem_Type,"Sale")</f>
        <v>70</v>
      </c>
      <c r="G10" s="57">
        <f t="shared" ca="1" si="1"/>
        <v>28000</v>
      </c>
      <c r="H10" s="9">
        <f>ROW()</f>
        <v>10</v>
      </c>
      <c r="I10" s="3"/>
      <c r="O10" s="1">
        <v>8</v>
      </c>
      <c r="P10" s="62" t="s">
        <v>247</v>
      </c>
      <c r="Q10" s="62" t="s">
        <v>250</v>
      </c>
      <c r="R10" s="57">
        <v>250</v>
      </c>
      <c r="S10" s="57">
        <v>400</v>
      </c>
      <c r="T10" s="62">
        <v>150</v>
      </c>
      <c r="U10" s="57">
        <v>37500</v>
      </c>
      <c r="V10" s="9">
        <v>11</v>
      </c>
    </row>
    <row r="11" spans="1:22" x14ac:dyDescent="0.25">
      <c r="A11" s="1">
        <v>8</v>
      </c>
      <c r="B11" t="s">
        <v>247</v>
      </c>
      <c r="C11" t="s">
        <v>250</v>
      </c>
      <c r="D11" s="57">
        <v>250</v>
      </c>
      <c r="E11" s="57">
        <v>400</v>
      </c>
      <c r="F11" cm="1">
        <f t="array" aca="1" ref="F11" ca="1">SUMIFS(OrdItem_Qty,OrdItem_ProdNm,B11,OrdItem_Type,"Purchase")-SUMIFS(OrdItem_Qty,OrdItem_ProdNm,B11,OrdItem_Type,"Sale")</f>
        <v>150</v>
      </c>
      <c r="G11" s="57">
        <f t="shared" ca="1" si="1"/>
        <v>37500</v>
      </c>
      <c r="H11" s="9">
        <f>ROW()</f>
        <v>11</v>
      </c>
      <c r="I11" s="3"/>
      <c r="O11" s="1">
        <v>9</v>
      </c>
      <c r="P11" s="62" t="s">
        <v>248</v>
      </c>
      <c r="Q11" s="62" t="s">
        <v>249</v>
      </c>
      <c r="R11" s="57">
        <v>700</v>
      </c>
      <c r="S11" s="57">
        <v>1300</v>
      </c>
      <c r="T11" s="62">
        <v>50</v>
      </c>
      <c r="U11" s="57">
        <v>35000</v>
      </c>
      <c r="V11" s="9">
        <v>12</v>
      </c>
    </row>
    <row r="12" spans="1:22" x14ac:dyDescent="0.25">
      <c r="A12" s="1">
        <v>9</v>
      </c>
      <c r="B12" t="s">
        <v>248</v>
      </c>
      <c r="C12" t="s">
        <v>249</v>
      </c>
      <c r="D12" s="57">
        <v>700</v>
      </c>
      <c r="E12" s="57">
        <v>1300</v>
      </c>
      <c r="F12" cm="1">
        <f t="array" aca="1" ref="F12" ca="1">SUMIFS(OrdItem_Qty,OrdItem_ProdNm,B12,OrdItem_Type,"Purchase")-SUMIFS(OrdItem_Qty,OrdItem_ProdNm,B12,OrdItem_Type,"Sale")</f>
        <v>50</v>
      </c>
      <c r="G12" s="57">
        <f t="shared" ca="1" si="1"/>
        <v>35000</v>
      </c>
      <c r="H12" s="9">
        <f>ROW()</f>
        <v>12</v>
      </c>
      <c r="I12" s="3"/>
      <c r="O12" s="1">
        <v>10</v>
      </c>
      <c r="P12" s="62" t="s">
        <v>251</v>
      </c>
      <c r="Q12" s="62" t="s">
        <v>249</v>
      </c>
      <c r="R12" s="57">
        <v>350</v>
      </c>
      <c r="S12" s="57">
        <v>800</v>
      </c>
      <c r="T12" s="62">
        <v>60</v>
      </c>
      <c r="U12" s="57">
        <v>21000</v>
      </c>
      <c r="V12" s="9">
        <v>13</v>
      </c>
    </row>
    <row r="13" spans="1:22" x14ac:dyDescent="0.25">
      <c r="A13" s="1">
        <v>10</v>
      </c>
      <c r="B13" t="s">
        <v>251</v>
      </c>
      <c r="C13" t="s">
        <v>249</v>
      </c>
      <c r="D13" s="57">
        <v>350</v>
      </c>
      <c r="E13" s="57">
        <v>800</v>
      </c>
      <c r="F13" cm="1">
        <f t="array" aca="1" ref="F13" ca="1">SUMIFS(OrdItem_Qty,OrdItem_ProdNm,B13,OrdItem_Type,"Purchase")-SUMIFS(OrdItem_Qty,OrdItem_ProdNm,B13,OrdItem_Type,"Sale")</f>
        <v>60</v>
      </c>
      <c r="G13" s="57">
        <f t="shared" ca="1" si="1"/>
        <v>21000</v>
      </c>
      <c r="H13" s="9">
        <f>ROW()</f>
        <v>13</v>
      </c>
      <c r="I13" s="3"/>
      <c r="O13" s="1">
        <v>11</v>
      </c>
      <c r="P13" s="62" t="s">
        <v>252</v>
      </c>
      <c r="Q13" s="62" t="s">
        <v>249</v>
      </c>
      <c r="R13" s="57">
        <v>700</v>
      </c>
      <c r="S13" s="57">
        <v>1500</v>
      </c>
      <c r="T13" s="62">
        <v>70</v>
      </c>
      <c r="U13" s="57">
        <v>49000</v>
      </c>
      <c r="V13" s="9">
        <v>14</v>
      </c>
    </row>
    <row r="14" spans="1:22" x14ac:dyDescent="0.25">
      <c r="A14" s="1">
        <v>11</v>
      </c>
      <c r="B14" t="s">
        <v>252</v>
      </c>
      <c r="C14" t="s">
        <v>249</v>
      </c>
      <c r="D14" s="57">
        <v>700</v>
      </c>
      <c r="E14" s="57">
        <v>1500</v>
      </c>
      <c r="F14" cm="1">
        <f t="array" aca="1" ref="F14" ca="1">SUMIFS(OrdItem_Qty,OrdItem_ProdNm,B14,OrdItem_Type,"Purchase")-SUMIFS(OrdItem_Qty,OrdItem_ProdNm,B14,OrdItem_Type,"Sale")</f>
        <v>70</v>
      </c>
      <c r="G14" s="57">
        <f t="shared" ca="1" si="1"/>
        <v>49000</v>
      </c>
      <c r="H14" s="9">
        <f>ROW()</f>
        <v>14</v>
      </c>
      <c r="I14" s="3"/>
      <c r="O14" s="1">
        <v>12</v>
      </c>
      <c r="P14" s="62" t="s">
        <v>253</v>
      </c>
      <c r="Q14" s="62" t="s">
        <v>240</v>
      </c>
      <c r="R14" s="57">
        <v>150</v>
      </c>
      <c r="S14" s="57">
        <v>450</v>
      </c>
      <c r="T14" s="62">
        <v>60</v>
      </c>
      <c r="U14" s="57">
        <v>9000</v>
      </c>
      <c r="V14" s="9">
        <v>15</v>
      </c>
    </row>
    <row r="15" spans="1:22" x14ac:dyDescent="0.25">
      <c r="A15" s="1">
        <v>12</v>
      </c>
      <c r="B15" t="s">
        <v>253</v>
      </c>
      <c r="C15" t="s">
        <v>240</v>
      </c>
      <c r="D15" s="57">
        <v>150</v>
      </c>
      <c r="E15" s="57">
        <v>450</v>
      </c>
      <c r="F15" cm="1">
        <f t="array" aca="1" ref="F15" ca="1">SUMIFS(OrdItem_Qty,OrdItem_ProdNm,B15,OrdItem_Type,"Purchase")-SUMIFS(OrdItem_Qty,OrdItem_ProdNm,B15,OrdItem_Type,"Sale")</f>
        <v>60</v>
      </c>
      <c r="G15" s="57">
        <f t="shared" ca="1" si="1"/>
        <v>9000</v>
      </c>
      <c r="H15" s="9">
        <f>ROW()</f>
        <v>15</v>
      </c>
      <c r="I15" s="3"/>
      <c r="O15" s="1">
        <v>13</v>
      </c>
      <c r="P15" s="62" t="s">
        <v>254</v>
      </c>
      <c r="Q15" s="62" t="s">
        <v>240</v>
      </c>
      <c r="R15" s="57">
        <v>250</v>
      </c>
      <c r="S15" s="57">
        <v>500</v>
      </c>
      <c r="T15" s="62">
        <v>50</v>
      </c>
      <c r="U15" s="57">
        <v>12500</v>
      </c>
      <c r="V15" s="9">
        <v>16</v>
      </c>
    </row>
    <row r="16" spans="1:22" x14ac:dyDescent="0.25">
      <c r="A16" s="1">
        <v>13</v>
      </c>
      <c r="B16" t="s">
        <v>254</v>
      </c>
      <c r="C16" t="s">
        <v>240</v>
      </c>
      <c r="D16" s="57">
        <v>250</v>
      </c>
      <c r="E16" s="57">
        <v>500</v>
      </c>
      <c r="F16" cm="1">
        <f t="array" aca="1" ref="F16" ca="1">SUMIFS(OrdItem_Qty,OrdItem_ProdNm,B16,OrdItem_Type,"Purchase")-SUMIFS(OrdItem_Qty,OrdItem_ProdNm,B16,OrdItem_Type,"Sale")</f>
        <v>50</v>
      </c>
      <c r="G16" s="57">
        <f t="shared" ca="1" si="1"/>
        <v>12500</v>
      </c>
      <c r="H16" s="9">
        <f>ROW()</f>
        <v>16</v>
      </c>
      <c r="I16" s="3"/>
      <c r="O16" s="1">
        <v>14</v>
      </c>
      <c r="P16" s="62" t="s">
        <v>255</v>
      </c>
      <c r="Q16" s="62" t="s">
        <v>240</v>
      </c>
      <c r="R16" s="57">
        <v>200</v>
      </c>
      <c r="S16" s="57">
        <v>350</v>
      </c>
      <c r="T16" s="62">
        <v>50</v>
      </c>
      <c r="U16" s="57">
        <v>10000</v>
      </c>
      <c r="V16" s="9">
        <v>17</v>
      </c>
    </row>
    <row r="17" spans="1:22" x14ac:dyDescent="0.25">
      <c r="A17" s="1">
        <v>14</v>
      </c>
      <c r="B17" t="s">
        <v>255</v>
      </c>
      <c r="C17" t="s">
        <v>240</v>
      </c>
      <c r="D17" s="57">
        <v>200</v>
      </c>
      <c r="E17" s="57">
        <v>350</v>
      </c>
      <c r="F17" cm="1">
        <f t="array" aca="1" ref="F17" ca="1">SUMIFS(OrdItem_Qty,OrdItem_ProdNm,B17,OrdItem_Type,"Purchase")-SUMIFS(OrdItem_Qty,OrdItem_ProdNm,B17,OrdItem_Type,"Sale")</f>
        <v>50</v>
      </c>
      <c r="G17" s="57">
        <f t="shared" ca="1" si="1"/>
        <v>10000</v>
      </c>
      <c r="H17" s="9">
        <f>ROW()</f>
        <v>17</v>
      </c>
      <c r="I17" s="3"/>
      <c r="O17" s="1">
        <v>15</v>
      </c>
      <c r="P17" s="62" t="s">
        <v>256</v>
      </c>
      <c r="Q17" s="62" t="s">
        <v>250</v>
      </c>
      <c r="R17" s="57">
        <v>400</v>
      </c>
      <c r="S17" s="57">
        <v>600</v>
      </c>
      <c r="T17" s="62">
        <v>70</v>
      </c>
      <c r="U17" s="57">
        <v>28000</v>
      </c>
      <c r="V17" s="9">
        <v>18</v>
      </c>
    </row>
    <row r="18" spans="1:22" x14ac:dyDescent="0.25">
      <c r="A18" s="1">
        <v>15</v>
      </c>
      <c r="B18" t="s">
        <v>256</v>
      </c>
      <c r="C18" t="s">
        <v>250</v>
      </c>
      <c r="D18" s="57">
        <v>400</v>
      </c>
      <c r="E18" s="57">
        <v>600</v>
      </c>
      <c r="F18" cm="1">
        <f t="array" aca="1" ref="F18" ca="1">SUMIFS(OrdItem_Qty,OrdItem_ProdNm,B18,OrdItem_Type,"Purchase")-SUMIFS(OrdItem_Qty,OrdItem_ProdNm,B18,OrdItem_Type,"Sale")</f>
        <v>70</v>
      </c>
      <c r="G18" s="57">
        <f t="shared" ca="1" si="1"/>
        <v>28000</v>
      </c>
      <c r="H18" s="9">
        <f>ROW()</f>
        <v>18</v>
      </c>
      <c r="I18" s="3"/>
      <c r="O18" s="1">
        <v>16</v>
      </c>
      <c r="P18" s="62" t="s">
        <v>258</v>
      </c>
      <c r="Q18" s="62" t="s">
        <v>259</v>
      </c>
      <c r="R18" s="57">
        <v>120</v>
      </c>
      <c r="S18" s="57">
        <v>150</v>
      </c>
      <c r="T18" s="62">
        <v>100</v>
      </c>
      <c r="U18" s="57">
        <v>12000</v>
      </c>
      <c r="V18" s="1">
        <v>19</v>
      </c>
    </row>
    <row r="19" spans="1:22" x14ac:dyDescent="0.25">
      <c r="A19" s="1">
        <v>16</v>
      </c>
      <c r="B19" t="s">
        <v>258</v>
      </c>
      <c r="C19" t="s">
        <v>259</v>
      </c>
      <c r="D19" s="57">
        <v>120</v>
      </c>
      <c r="E19" s="57">
        <v>150</v>
      </c>
      <c r="F19" cm="1">
        <f t="array" aca="1" ref="F19" ca="1">SUMIFS(OrdItem_Qty,OrdItem_ProdNm,B19,OrdItem_Type,"Purchase")-SUMIFS(OrdItem_Qty,OrdItem_ProdNm,B19,OrdItem_Type,"Sale")</f>
        <v>100</v>
      </c>
      <c r="G19" s="57">
        <f t="shared" ca="1" si="1"/>
        <v>12000</v>
      </c>
      <c r="H19" s="1">
        <f>ROW()</f>
        <v>19</v>
      </c>
      <c r="I19" s="3"/>
      <c r="O19" s="1">
        <v>17</v>
      </c>
      <c r="P19" s="62" t="s">
        <v>260</v>
      </c>
      <c r="Q19" s="62" t="s">
        <v>261</v>
      </c>
      <c r="R19" s="57">
        <v>80</v>
      </c>
      <c r="S19" s="57">
        <v>100</v>
      </c>
      <c r="T19" s="62">
        <v>120</v>
      </c>
      <c r="U19" s="57">
        <v>9600</v>
      </c>
      <c r="V19" s="9">
        <v>20</v>
      </c>
    </row>
    <row r="20" spans="1:22" x14ac:dyDescent="0.25">
      <c r="A20" s="1">
        <v>17</v>
      </c>
      <c r="B20" t="s">
        <v>260</v>
      </c>
      <c r="C20" t="s">
        <v>261</v>
      </c>
      <c r="D20" s="57">
        <v>80</v>
      </c>
      <c r="E20" s="57">
        <v>100</v>
      </c>
      <c r="F20" cm="1">
        <f t="array" aca="1" ref="F20" ca="1">SUMIFS(OrdItem_Qty,OrdItem_ProdNm,B20,OrdItem_Type,"Purchase")-SUMIFS(OrdItem_Qty,OrdItem_ProdNm,B20,OrdItem_Type,"Sale")</f>
        <v>120</v>
      </c>
      <c r="G20" s="57">
        <f t="shared" ca="1" si="1"/>
        <v>9600</v>
      </c>
      <c r="H20" s="9">
        <f>ROW()</f>
        <v>20</v>
      </c>
      <c r="I20" s="3"/>
      <c r="O20" s="1">
        <v>18</v>
      </c>
      <c r="P20" s="62" t="s">
        <v>263</v>
      </c>
      <c r="Q20" s="62" t="s">
        <v>264</v>
      </c>
      <c r="R20" s="57">
        <v>80</v>
      </c>
      <c r="S20" s="57">
        <v>90</v>
      </c>
      <c r="T20" s="62">
        <v>5</v>
      </c>
      <c r="U20" s="57">
        <v>400</v>
      </c>
      <c r="V20" s="1">
        <v>21</v>
      </c>
    </row>
    <row r="21" spans="1:22" x14ac:dyDescent="0.25">
      <c r="A21" s="1">
        <v>18</v>
      </c>
      <c r="B21" t="s">
        <v>263</v>
      </c>
      <c r="C21" t="s">
        <v>264</v>
      </c>
      <c r="D21" s="57">
        <v>80</v>
      </c>
      <c r="E21" s="57">
        <v>90</v>
      </c>
      <c r="F21" cm="1">
        <f t="array" aca="1" ref="F21" ca="1">SUMIFS(OrdItem_Qty,OrdItem_ProdNm,B21,OrdItem_Type,"Purchase")-SUMIFS(OrdItem_Qty,OrdItem_ProdNm,B21,OrdItem_Type,"Sale")</f>
        <v>5</v>
      </c>
      <c r="G21" s="57">
        <f t="shared" ref="G21:G26" ca="1" si="2">D21*F21</f>
        <v>400</v>
      </c>
      <c r="H21" s="1">
        <f>ROW()</f>
        <v>21</v>
      </c>
      <c r="I21" s="3"/>
      <c r="O21" s="1">
        <v>19</v>
      </c>
      <c r="P21" s="62" t="s">
        <v>265</v>
      </c>
      <c r="Q21" s="62" t="s">
        <v>266</v>
      </c>
      <c r="R21" s="57">
        <v>50</v>
      </c>
      <c r="S21" s="57">
        <v>60</v>
      </c>
      <c r="T21" s="62">
        <v>-10</v>
      </c>
      <c r="U21" s="57">
        <v>-500</v>
      </c>
      <c r="V21" s="9">
        <v>22</v>
      </c>
    </row>
    <row r="22" spans="1:22" x14ac:dyDescent="0.25">
      <c r="A22" s="1">
        <v>19</v>
      </c>
      <c r="B22" s="62" t="s">
        <v>265</v>
      </c>
      <c r="C22" s="62" t="s">
        <v>266</v>
      </c>
      <c r="D22" s="57">
        <v>50</v>
      </c>
      <c r="E22" s="57">
        <v>60</v>
      </c>
      <c r="F22" s="62" cm="1">
        <f t="array" aca="1" ref="F22" ca="1">SUMIFS(OrdItem_Qty,OrdItem_ProdNm,B22,OrdItem_Type,"Purchase")-SUMIFS(OrdItem_Qty,OrdItem_ProdNm,B22,OrdItem_Type,"Sale")</f>
        <v>-10</v>
      </c>
      <c r="G22" s="57">
        <f t="shared" ca="1" si="2"/>
        <v>-500</v>
      </c>
      <c r="H22" s="9">
        <f>ROW()</f>
        <v>22</v>
      </c>
      <c r="I22" s="3"/>
      <c r="O22" s="1">
        <v>20</v>
      </c>
      <c r="P22" s="62" t="s">
        <v>267</v>
      </c>
      <c r="Q22" s="62" t="s">
        <v>268</v>
      </c>
      <c r="R22" s="57">
        <v>250</v>
      </c>
      <c r="S22" s="57">
        <v>350</v>
      </c>
      <c r="T22" s="62">
        <v>-10</v>
      </c>
      <c r="U22" s="57">
        <v>-2500</v>
      </c>
      <c r="V22" s="9">
        <v>23</v>
      </c>
    </row>
    <row r="23" spans="1:22" x14ac:dyDescent="0.25">
      <c r="A23" s="1">
        <v>20</v>
      </c>
      <c r="B23" s="62" t="s">
        <v>267</v>
      </c>
      <c r="C23" s="62" t="s">
        <v>268</v>
      </c>
      <c r="D23" s="57">
        <v>250</v>
      </c>
      <c r="E23" s="57">
        <v>350</v>
      </c>
      <c r="F23" s="62" cm="1">
        <f t="array" aca="1" ref="F23" ca="1">SUMIFS(OrdItem_Qty,OrdItem_ProdNm,B23,OrdItem_Type,"Purchase")-SUMIFS(OrdItem_Qty,OrdItem_ProdNm,B23,OrdItem_Type,"Sale")</f>
        <v>-10</v>
      </c>
      <c r="G23" s="57">
        <f t="shared" ca="1" si="2"/>
        <v>-2500</v>
      </c>
      <c r="H23" s="9">
        <f>ROW()</f>
        <v>23</v>
      </c>
      <c r="I23" s="3"/>
      <c r="O23" s="1">
        <v>21</v>
      </c>
      <c r="P23" s="62" t="s">
        <v>269</v>
      </c>
      <c r="Q23" s="62" t="s">
        <v>270</v>
      </c>
      <c r="R23" s="57">
        <v>500</v>
      </c>
      <c r="S23" s="57">
        <v>650</v>
      </c>
      <c r="T23" s="62">
        <v>14</v>
      </c>
      <c r="U23" s="57">
        <v>7000</v>
      </c>
      <c r="V23" s="9">
        <v>24</v>
      </c>
    </row>
    <row r="24" spans="1:22" x14ac:dyDescent="0.25">
      <c r="A24" s="1">
        <v>21</v>
      </c>
      <c r="B24" s="62" t="s">
        <v>269</v>
      </c>
      <c r="C24" s="62" t="s">
        <v>270</v>
      </c>
      <c r="D24" s="57">
        <v>500</v>
      </c>
      <c r="E24" s="57">
        <v>650</v>
      </c>
      <c r="F24" s="62" cm="1">
        <f t="array" aca="1" ref="F24" ca="1">SUMIFS(OrdItem_Qty,OrdItem_ProdNm,B24,OrdItem_Type,"Purchase")-SUMIFS(OrdItem_Qty,OrdItem_ProdNm,B24,OrdItem_Type,"Sale")</f>
        <v>14</v>
      </c>
      <c r="G24" s="57">
        <f t="shared" ca="1" si="2"/>
        <v>7000</v>
      </c>
      <c r="H24" s="9">
        <f>ROW()</f>
        <v>24</v>
      </c>
      <c r="I24" s="3"/>
      <c r="O24" s="1">
        <v>22</v>
      </c>
      <c r="P24" s="62" t="s">
        <v>262</v>
      </c>
      <c r="Q24" s="62" t="s">
        <v>271</v>
      </c>
      <c r="R24" s="57">
        <v>35000</v>
      </c>
      <c r="S24" s="57">
        <v>42000</v>
      </c>
      <c r="T24" s="62">
        <v>6</v>
      </c>
      <c r="U24" s="57">
        <v>210000</v>
      </c>
      <c r="V24" s="9">
        <v>25</v>
      </c>
    </row>
    <row r="25" spans="1:22" x14ac:dyDescent="0.25">
      <c r="A25" s="1">
        <v>22</v>
      </c>
      <c r="B25" s="62" t="s">
        <v>262</v>
      </c>
      <c r="C25" s="62" t="s">
        <v>271</v>
      </c>
      <c r="D25" s="57">
        <v>35000</v>
      </c>
      <c r="E25" s="57">
        <v>42000</v>
      </c>
      <c r="F25" s="62" cm="1">
        <f t="array" aca="1" ref="F25" ca="1">SUMIFS(OrdItem_Qty,OrdItem_ProdNm,B25,OrdItem_Type,"Purchase")-SUMIFS(OrdItem_Qty,OrdItem_ProdNm,B25,OrdItem_Type,"Sale")</f>
        <v>6</v>
      </c>
      <c r="G25" s="57">
        <f t="shared" ca="1" si="2"/>
        <v>210000</v>
      </c>
      <c r="H25" s="9">
        <f>ROW()</f>
        <v>25</v>
      </c>
      <c r="I25" s="3"/>
      <c r="O25" s="1">
        <v>23</v>
      </c>
      <c r="P25" s="62" t="s">
        <v>272</v>
      </c>
      <c r="Q25" s="62" t="s">
        <v>273</v>
      </c>
      <c r="R25" s="57">
        <v>22000</v>
      </c>
      <c r="S25" s="57">
        <v>30000</v>
      </c>
      <c r="T25" s="62">
        <v>3</v>
      </c>
      <c r="U25" s="57">
        <v>66000</v>
      </c>
      <c r="V25" s="9">
        <v>26</v>
      </c>
    </row>
    <row r="26" spans="1:22" x14ac:dyDescent="0.25">
      <c r="A26" s="1">
        <v>23</v>
      </c>
      <c r="B26" s="62" t="s">
        <v>272</v>
      </c>
      <c r="C26" s="62" t="s">
        <v>273</v>
      </c>
      <c r="D26" s="57">
        <v>22000</v>
      </c>
      <c r="E26" s="57">
        <v>30000</v>
      </c>
      <c r="F26" s="62" cm="1">
        <f t="array" aca="1" ref="F26" ca="1">SUMIFS(OrdItem_Qty,OrdItem_ProdNm,B26,OrdItem_Type,"Purchase")-SUMIFS(OrdItem_Qty,OrdItem_ProdNm,B26,OrdItem_Type,"Sale")</f>
        <v>3</v>
      </c>
      <c r="G26" s="57">
        <f t="shared" ca="1" si="2"/>
        <v>66000</v>
      </c>
      <c r="H26" s="9">
        <f>ROW()</f>
        <v>26</v>
      </c>
      <c r="I26" s="3"/>
      <c r="O26" s="1"/>
      <c r="V26" s="1"/>
    </row>
    <row r="27" spans="1:22" x14ac:dyDescent="0.25">
      <c r="B27" s="62"/>
      <c r="C27" s="62"/>
      <c r="D27" s="57"/>
      <c r="E27" s="57"/>
      <c r="F27" s="62" cm="1">
        <f t="array" aca="1" ref="F27" ca="1">SUMIFS(OrdItem_Qty,OrdItem_ProdNm,B,OrdItem_Type,"Purchase")-SUMIFS(OrdItem_Qty,OrdItem_ProdNm,B,OrdItem_Type,"Sale")</f>
        <v>0</v>
      </c>
      <c r="G27" s="57">
        <f t="shared" ref="G27:G33" ca="1" si="3">D27*F27</f>
        <v>0</v>
      </c>
      <c r="H27" s="9"/>
      <c r="I27" s="3"/>
      <c r="O27" s="1"/>
      <c r="V27" s="1"/>
    </row>
    <row r="28" spans="1:22" x14ac:dyDescent="0.25">
      <c r="B28" s="62"/>
      <c r="C28" s="62"/>
      <c r="D28" s="57"/>
      <c r="E28" s="57"/>
      <c r="F28" s="62" cm="1">
        <f t="array" aca="1" ref="F28" ca="1">SUMIFS(OrdItem_Qty,OrdItem_ProdNm,B,OrdItem_Type,"Purchase")-SUMIFS(OrdItem_Qty,OrdItem_ProdNm,B,OrdItem_Type,"Sale")</f>
        <v>0</v>
      </c>
      <c r="G28" s="57">
        <f t="shared" ca="1" si="3"/>
        <v>0</v>
      </c>
      <c r="H28" s="9"/>
      <c r="I28" s="3"/>
      <c r="O28" s="1"/>
      <c r="V28" s="1"/>
    </row>
    <row r="29" spans="1:22" x14ac:dyDescent="0.25">
      <c r="B29" s="62"/>
      <c r="C29" s="62"/>
      <c r="D29" s="57"/>
      <c r="E29" s="57"/>
      <c r="F29" s="62" cm="1">
        <f t="array" aca="1" ref="F29" ca="1">SUMIFS(OrdItem_Qty,OrdItem_ProdNm,B,OrdItem_Type,"Purchase")-SUMIFS(OrdItem_Qty,OrdItem_ProdNm,B,OrdItem_Type,"Sale")</f>
        <v>0</v>
      </c>
      <c r="G29" s="57">
        <f t="shared" ca="1" si="3"/>
        <v>0</v>
      </c>
      <c r="H29" s="9"/>
      <c r="I29" s="3"/>
      <c r="O29" s="1"/>
      <c r="V29" s="1"/>
    </row>
    <row r="30" spans="1:22" x14ac:dyDescent="0.25">
      <c r="B30" s="62"/>
      <c r="C30" s="62"/>
      <c r="D30" s="57"/>
      <c r="E30" s="57"/>
      <c r="F30" s="62" cm="1">
        <f t="array" aca="1" ref="F30" ca="1">SUMIFS(OrdItem_Qty,OrdItem_ProdNm,B,OrdItem_Type,"Purchase")-SUMIFS(OrdItem_Qty,OrdItem_ProdNm,B,OrdItem_Type,"Sale")</f>
        <v>0</v>
      </c>
      <c r="G30" s="57">
        <f t="shared" ca="1" si="3"/>
        <v>0</v>
      </c>
      <c r="H30" s="9"/>
      <c r="I30" s="3"/>
      <c r="O30" s="1"/>
      <c r="V30" s="1"/>
    </row>
    <row r="31" spans="1:22" x14ac:dyDescent="0.25">
      <c r="B31" s="62"/>
      <c r="C31" s="62"/>
      <c r="D31" s="57"/>
      <c r="E31" s="57"/>
      <c r="F31" s="62" cm="1">
        <f t="array" aca="1" ref="F31" ca="1">SUMIFS(OrdItem_Qty,OrdItem_ProdNm,B,OrdItem_Type,"Purchase")-SUMIFS(OrdItem_Qty,OrdItem_ProdNm,B,OrdItem_Type,"Sale")</f>
        <v>0</v>
      </c>
      <c r="G31" s="57">
        <f t="shared" ca="1" si="3"/>
        <v>0</v>
      </c>
      <c r="H31" s="9"/>
      <c r="I31" s="3"/>
      <c r="O31" s="1"/>
      <c r="V31" s="1"/>
    </row>
    <row r="32" spans="1:22" x14ac:dyDescent="0.25">
      <c r="B32" s="62"/>
      <c r="C32" s="62"/>
      <c r="D32" s="57"/>
      <c r="E32" s="57"/>
      <c r="F32" s="62" cm="1">
        <f t="array" aca="1" ref="F32" ca="1">SUMIFS(OrdItem_Qty,OrdItem_ProdNm,B,OrdItem_Type,"Purchase")-SUMIFS(OrdItem_Qty,OrdItem_ProdNm,B,OrdItem_Type,"Sale")</f>
        <v>0</v>
      </c>
      <c r="G32" s="57">
        <f t="shared" ca="1" si="3"/>
        <v>0</v>
      </c>
      <c r="H32" s="9"/>
      <c r="I32" s="3"/>
      <c r="O32" s="1"/>
      <c r="V32" s="1"/>
    </row>
    <row r="33" spans="2:22" x14ac:dyDescent="0.25">
      <c r="B33" s="62"/>
      <c r="C33" s="62"/>
      <c r="D33" s="57"/>
      <c r="E33" s="57"/>
      <c r="F33" s="62" cm="1">
        <f t="array" aca="1" ref="F33" ca="1">SUMIFS(OrdItem_Qty,OrdItem_ProdNm,B,OrdItem_Type,"Purchase")-SUMIFS(OrdItem_Qty,OrdItem_ProdNm,B,OrdItem_Type,"Sale")</f>
        <v>0</v>
      </c>
      <c r="G33" s="57">
        <f t="shared" ca="1" si="3"/>
        <v>0</v>
      </c>
      <c r="H33" s="9"/>
      <c r="I33" s="3"/>
      <c r="O33" s="1"/>
      <c r="V33" s="1"/>
    </row>
    <row r="34" spans="2:22" x14ac:dyDescent="0.25">
      <c r="B34" s="62"/>
      <c r="C34" s="62"/>
      <c r="D34" s="57"/>
      <c r="E34" s="57"/>
      <c r="F34" s="62" cm="1">
        <f t="array" aca="1" ref="F34" ca="1">SUMIFS(OrdItem_Qty,OrdItem_ProdNm,B,OrdItem_Type,"Purchase")-SUMIFS(OrdItem_Qty,OrdItem_ProdNm,B,OrdItem_Type,"Sale")</f>
        <v>0</v>
      </c>
      <c r="G34" s="57">
        <f t="shared" ref="G34" ca="1" si="4">D34*F34</f>
        <v>0</v>
      </c>
      <c r="H34" s="9"/>
      <c r="I34" s="3"/>
      <c r="O34" s="1"/>
      <c r="V34" s="1"/>
    </row>
    <row r="35" spans="2:22" x14ac:dyDescent="0.25">
      <c r="B35" s="62"/>
      <c r="C35" s="62"/>
      <c r="D35" s="57"/>
      <c r="E35" s="57"/>
      <c r="F35" s="62" cm="1">
        <f t="array" aca="1" ref="F35" ca="1">SUMIFS(OrdItem_Qty,OrdItem_ProdNm,B,OrdItem_Type,"Purchase")-SUMIFS(OrdItem_Qty,OrdItem_ProdNm,B,OrdItem_Type,"Sale")</f>
        <v>0</v>
      </c>
      <c r="G35" s="57">
        <f t="shared" ref="G35:G65" ca="1" si="5">D35*F35</f>
        <v>0</v>
      </c>
      <c r="H35" s="9"/>
      <c r="I35" s="3"/>
      <c r="O35" s="1"/>
      <c r="V35" s="1"/>
    </row>
    <row r="36" spans="2:22" x14ac:dyDescent="0.25">
      <c r="B36" s="62"/>
      <c r="C36" s="62"/>
      <c r="D36" s="57"/>
      <c r="E36" s="57"/>
      <c r="F36" s="62" cm="1">
        <f t="array" aca="1" ref="F36" ca="1">SUMIFS(OrdItem_Qty,OrdItem_ProdNm,B,OrdItem_Type,"Purchase")-SUMIFS(OrdItem_Qty,OrdItem_ProdNm,B,OrdItem_Type,"Sale")</f>
        <v>0</v>
      </c>
      <c r="G36" s="57">
        <f t="shared" ca="1" si="5"/>
        <v>0</v>
      </c>
      <c r="H36" s="9"/>
      <c r="I36" s="3"/>
      <c r="O36" s="1"/>
      <c r="V36" s="1"/>
    </row>
    <row r="37" spans="2:22" x14ac:dyDescent="0.25">
      <c r="B37" s="62"/>
      <c r="C37" s="62"/>
      <c r="D37" s="57"/>
      <c r="E37" s="57"/>
      <c r="F37" s="62" cm="1">
        <f t="array" aca="1" ref="F37" ca="1">SUMIFS(OrdItem_Qty,OrdItem_ProdNm,B,OrdItem_Type,"Purchase")-SUMIFS(OrdItem_Qty,OrdItem_ProdNm,B,OrdItem_Type,"Sale")</f>
        <v>0</v>
      </c>
      <c r="G37" s="57">
        <f t="shared" ca="1" si="5"/>
        <v>0</v>
      </c>
      <c r="H37" s="9"/>
      <c r="I37" s="3"/>
      <c r="O37" s="1"/>
      <c r="V37" s="1"/>
    </row>
    <row r="38" spans="2:22" x14ac:dyDescent="0.25">
      <c r="B38" s="62"/>
      <c r="C38" s="62"/>
      <c r="D38" s="57"/>
      <c r="E38" s="57"/>
      <c r="F38" s="62" cm="1">
        <f t="array" aca="1" ref="F38" ca="1">SUMIFS(OrdItem_Qty,OrdItem_ProdNm,B,OrdItem_Type,"Purchase")-SUMIFS(OrdItem_Qty,OrdItem_ProdNm,B,OrdItem_Type,"Sale")</f>
        <v>0</v>
      </c>
      <c r="G38" s="57">
        <f t="shared" ca="1" si="5"/>
        <v>0</v>
      </c>
      <c r="H38" s="9"/>
      <c r="I38" s="3"/>
      <c r="O38" s="1"/>
      <c r="V38" s="1"/>
    </row>
    <row r="39" spans="2:22" x14ac:dyDescent="0.25">
      <c r="B39" s="62"/>
      <c r="C39" s="62"/>
      <c r="D39" s="57"/>
      <c r="E39" s="57"/>
      <c r="F39" s="62" cm="1">
        <f t="array" aca="1" ref="F39" ca="1">SUMIFS(OrdItem_Qty,OrdItem_ProdNm,B,OrdItem_Type,"Purchase")-SUMIFS(OrdItem_Qty,OrdItem_ProdNm,B,OrdItem_Type,"Sale")</f>
        <v>0</v>
      </c>
      <c r="G39" s="57">
        <f t="shared" ca="1" si="5"/>
        <v>0</v>
      </c>
      <c r="H39" s="9"/>
      <c r="I39" s="3"/>
      <c r="O39" s="1"/>
      <c r="V39" s="1"/>
    </row>
    <row r="40" spans="2:22" x14ac:dyDescent="0.25">
      <c r="B40" s="62"/>
      <c r="C40" s="62"/>
      <c r="D40" s="57"/>
      <c r="E40" s="57"/>
      <c r="F40" s="62" cm="1">
        <f t="array" aca="1" ref="F40" ca="1">SUMIFS(OrdItem_Qty,OrdItem_ProdNm,B,OrdItem_Type,"Purchase")-SUMIFS(OrdItem_Qty,OrdItem_ProdNm,B,OrdItem_Type,"Sale")</f>
        <v>0</v>
      </c>
      <c r="G40" s="57">
        <f t="shared" ca="1" si="5"/>
        <v>0</v>
      </c>
      <c r="H40" s="9"/>
      <c r="I40" s="3"/>
      <c r="O40" s="1"/>
      <c r="V40" s="1"/>
    </row>
    <row r="41" spans="2:22" x14ac:dyDescent="0.25">
      <c r="B41" s="62"/>
      <c r="C41" s="62"/>
      <c r="D41" s="57"/>
      <c r="E41" s="57"/>
      <c r="F41" s="62" cm="1">
        <f t="array" aca="1" ref="F41" ca="1">SUMIFS(OrdItem_Qty,OrdItem_ProdNm,B,OrdItem_Type,"Purchase")-SUMIFS(OrdItem_Qty,OrdItem_ProdNm,B,OrdItem_Type,"Sale")</f>
        <v>0</v>
      </c>
      <c r="G41" s="57">
        <f t="shared" ca="1" si="5"/>
        <v>0</v>
      </c>
      <c r="H41" s="9"/>
      <c r="I41" s="3"/>
      <c r="O41" s="1"/>
      <c r="V41" s="1"/>
    </row>
    <row r="42" spans="2:22" x14ac:dyDescent="0.25">
      <c r="B42" s="62"/>
      <c r="C42" s="62"/>
      <c r="D42" s="57"/>
      <c r="E42" s="57"/>
      <c r="F42" s="62" cm="1">
        <f t="array" aca="1" ref="F42" ca="1">SUMIFS(OrdItem_Qty,OrdItem_ProdNm,B,OrdItem_Type,"Purchase")-SUMIFS(OrdItem_Qty,OrdItem_ProdNm,B,OrdItem_Type,"Sale")</f>
        <v>0</v>
      </c>
      <c r="G42" s="57">
        <f t="shared" ca="1" si="5"/>
        <v>0</v>
      </c>
      <c r="H42" s="9"/>
      <c r="I42" s="3"/>
      <c r="O42" s="1"/>
      <c r="V42" s="1"/>
    </row>
    <row r="43" spans="2:22" x14ac:dyDescent="0.25">
      <c r="B43" s="62"/>
      <c r="C43" s="62"/>
      <c r="D43" s="57"/>
      <c r="E43" s="57"/>
      <c r="F43" s="62" cm="1">
        <f t="array" aca="1" ref="F43" ca="1">SUMIFS(OrdItem_Qty,OrdItem_ProdNm,B,OrdItem_Type,"Purchase")-SUMIFS(OrdItem_Qty,OrdItem_ProdNm,B,OrdItem_Type,"Sale")</f>
        <v>0</v>
      </c>
      <c r="G43" s="57">
        <f t="shared" ca="1" si="5"/>
        <v>0</v>
      </c>
      <c r="H43" s="9"/>
      <c r="I43" s="3"/>
      <c r="O43" s="1"/>
      <c r="V43" s="1"/>
    </row>
    <row r="44" spans="2:22" x14ac:dyDescent="0.25">
      <c r="B44" s="62"/>
      <c r="C44" s="62"/>
      <c r="D44" s="57"/>
      <c r="E44" s="57"/>
      <c r="F44" s="62" cm="1">
        <f t="array" aca="1" ref="F44" ca="1">SUMIFS(OrdItem_Qty,OrdItem_ProdNm,B,OrdItem_Type,"Purchase")-SUMIFS(OrdItem_Qty,OrdItem_ProdNm,B,OrdItem_Type,"Sale")</f>
        <v>0</v>
      </c>
      <c r="G44" s="57">
        <f t="shared" ca="1" si="5"/>
        <v>0</v>
      </c>
      <c r="H44" s="9"/>
      <c r="I44" s="3"/>
      <c r="O44" s="1"/>
      <c r="V44" s="1"/>
    </row>
    <row r="45" spans="2:22" x14ac:dyDescent="0.25">
      <c r="B45" s="62"/>
      <c r="C45" s="62"/>
      <c r="D45" s="57"/>
      <c r="E45" s="57"/>
      <c r="F45" s="62" cm="1">
        <f t="array" aca="1" ref="F45" ca="1">SUMIFS(OrdItem_Qty,OrdItem_ProdNm,B,OrdItem_Type,"Purchase")-SUMIFS(OrdItem_Qty,OrdItem_ProdNm,B,OrdItem_Type,"Sale")</f>
        <v>0</v>
      </c>
      <c r="G45" s="57">
        <f t="shared" ca="1" si="5"/>
        <v>0</v>
      </c>
      <c r="H45" s="9"/>
      <c r="I45" s="3"/>
      <c r="O45" s="1"/>
      <c r="V45" s="1"/>
    </row>
    <row r="46" spans="2:22" x14ac:dyDescent="0.25">
      <c r="B46" s="62"/>
      <c r="C46" s="62"/>
      <c r="D46" s="57"/>
      <c r="E46" s="57"/>
      <c r="F46" s="62" cm="1">
        <f t="array" aca="1" ref="F46" ca="1">SUMIFS(OrdItem_Qty,OrdItem_ProdNm,B,OrdItem_Type,"Purchase")-SUMIFS(OrdItem_Qty,OrdItem_ProdNm,B,OrdItem_Type,"Sale")</f>
        <v>0</v>
      </c>
      <c r="G46" s="57">
        <f t="shared" ca="1" si="5"/>
        <v>0</v>
      </c>
      <c r="H46" s="9"/>
      <c r="I46" s="3"/>
      <c r="O46" s="1"/>
      <c r="V46" s="1"/>
    </row>
    <row r="47" spans="2:22" x14ac:dyDescent="0.25">
      <c r="B47" s="62"/>
      <c r="C47" s="62"/>
      <c r="D47" s="57"/>
      <c r="E47" s="57"/>
      <c r="F47" s="62" cm="1">
        <f t="array" aca="1" ref="F47" ca="1">SUMIFS(OrdItem_Qty,OrdItem_ProdNm,B,OrdItem_Type,"Purchase")-SUMIFS(OrdItem_Qty,OrdItem_ProdNm,B,OrdItem_Type,"Sale")</f>
        <v>0</v>
      </c>
      <c r="G47" s="57">
        <f t="shared" ca="1" si="5"/>
        <v>0</v>
      </c>
      <c r="H47" s="9"/>
      <c r="I47" s="3"/>
      <c r="O47" s="1"/>
      <c r="V47" s="1"/>
    </row>
    <row r="48" spans="2:22" x14ac:dyDescent="0.25">
      <c r="B48" s="62"/>
      <c r="C48" s="62"/>
      <c r="D48" s="57"/>
      <c r="E48" s="57"/>
      <c r="F48" s="62" cm="1">
        <f t="array" aca="1" ref="F48" ca="1">SUMIFS(OrdItem_Qty,OrdItem_ProdNm,B,OrdItem_Type,"Purchase")-SUMIFS(OrdItem_Qty,OrdItem_ProdNm,B,OrdItem_Type,"Sale")</f>
        <v>0</v>
      </c>
      <c r="G48" s="57">
        <f t="shared" ca="1" si="5"/>
        <v>0</v>
      </c>
      <c r="H48" s="9"/>
      <c r="I48" s="3"/>
      <c r="O48" s="1"/>
      <c r="V48" s="1"/>
    </row>
    <row r="49" spans="2:22" x14ac:dyDescent="0.25">
      <c r="B49" s="62"/>
      <c r="C49" s="62"/>
      <c r="D49" s="57"/>
      <c r="E49" s="57"/>
      <c r="F49" s="62" cm="1">
        <f t="array" aca="1" ref="F49" ca="1">SUMIFS(OrdItem_Qty,OrdItem_ProdNm,B,OrdItem_Type,"Purchase")-SUMIFS(OrdItem_Qty,OrdItem_ProdNm,B,OrdItem_Type,"Sale")</f>
        <v>0</v>
      </c>
      <c r="G49" s="57">
        <f t="shared" ca="1" si="5"/>
        <v>0</v>
      </c>
      <c r="H49" s="9"/>
      <c r="I49" s="3"/>
      <c r="O49" s="1"/>
      <c r="V49" s="1"/>
    </row>
    <row r="50" spans="2:22" x14ac:dyDescent="0.25">
      <c r="B50" s="62"/>
      <c r="C50" s="62"/>
      <c r="D50" s="57"/>
      <c r="E50" s="57"/>
      <c r="F50" s="62" cm="1">
        <f t="array" aca="1" ref="F50" ca="1">SUMIFS(OrdItem_Qty,OrdItem_ProdNm,B,OrdItem_Type,"Purchase")-SUMIFS(OrdItem_Qty,OrdItem_ProdNm,B,OrdItem_Type,"Sale")</f>
        <v>0</v>
      </c>
      <c r="G50" s="57">
        <f t="shared" ca="1" si="5"/>
        <v>0</v>
      </c>
      <c r="H50" s="9"/>
      <c r="I50" s="3"/>
      <c r="O50" s="1"/>
      <c r="V50" s="1"/>
    </row>
    <row r="51" spans="2:22" x14ac:dyDescent="0.25">
      <c r="B51" s="62"/>
      <c r="C51" s="62"/>
      <c r="D51" s="57"/>
      <c r="E51" s="57"/>
      <c r="F51" s="62" cm="1">
        <f t="array" aca="1" ref="F51" ca="1">SUMIFS(OrdItem_Qty,OrdItem_ProdNm,B,OrdItem_Type,"Purchase")-SUMIFS(OrdItem_Qty,OrdItem_ProdNm,B,OrdItem_Type,"Sale")</f>
        <v>0</v>
      </c>
      <c r="G51" s="57">
        <f t="shared" ca="1" si="5"/>
        <v>0</v>
      </c>
      <c r="H51" s="9"/>
      <c r="I51" s="3"/>
      <c r="O51" s="1"/>
      <c r="V51" s="1"/>
    </row>
    <row r="52" spans="2:22" x14ac:dyDescent="0.25">
      <c r="B52" s="62"/>
      <c r="C52" s="62"/>
      <c r="D52" s="57"/>
      <c r="E52" s="57"/>
      <c r="F52" s="62" cm="1">
        <f t="array" aca="1" ref="F52" ca="1">SUMIFS(OrdItem_Qty,OrdItem_ProdNm,B,OrdItem_Type,"Purchase")-SUMIFS(OrdItem_Qty,OrdItem_ProdNm,B,OrdItem_Type,"Sale")</f>
        <v>0</v>
      </c>
      <c r="G52" s="57">
        <f t="shared" ca="1" si="5"/>
        <v>0</v>
      </c>
      <c r="H52" s="9"/>
      <c r="I52" s="3"/>
      <c r="O52" s="1"/>
      <c r="V52" s="1"/>
    </row>
    <row r="53" spans="2:22" x14ac:dyDescent="0.25">
      <c r="B53" s="62"/>
      <c r="C53" s="62"/>
      <c r="D53" s="57"/>
      <c r="E53" s="57"/>
      <c r="F53" s="62" cm="1">
        <f t="array" aca="1" ref="F53" ca="1">SUMIFS(OrdItem_Qty,OrdItem_ProdNm,B,OrdItem_Type,"Purchase")-SUMIFS(OrdItem_Qty,OrdItem_ProdNm,B,OrdItem_Type,"Sale")</f>
        <v>0</v>
      </c>
      <c r="G53" s="57">
        <f t="shared" ca="1" si="5"/>
        <v>0</v>
      </c>
      <c r="H53" s="9"/>
      <c r="I53" s="3"/>
      <c r="O53" s="1"/>
      <c r="V53" s="1"/>
    </row>
    <row r="54" spans="2:22" x14ac:dyDescent="0.25">
      <c r="B54" s="62"/>
      <c r="C54" s="62"/>
      <c r="D54" s="57"/>
      <c r="E54" s="57"/>
      <c r="F54" s="62" cm="1">
        <f t="array" aca="1" ref="F54" ca="1">SUMIFS(OrdItem_Qty,OrdItem_ProdNm,B,OrdItem_Type,"Purchase")-SUMIFS(OrdItem_Qty,OrdItem_ProdNm,B,OrdItem_Type,"Sale")</f>
        <v>0</v>
      </c>
      <c r="G54" s="57">
        <f t="shared" ca="1" si="5"/>
        <v>0</v>
      </c>
      <c r="H54" s="9"/>
      <c r="I54" s="3"/>
      <c r="O54" s="1"/>
      <c r="V54" s="1"/>
    </row>
    <row r="55" spans="2:22" x14ac:dyDescent="0.25">
      <c r="B55" s="62"/>
      <c r="C55" s="62"/>
      <c r="D55" s="57"/>
      <c r="E55" s="57"/>
      <c r="F55" s="62" cm="1">
        <f t="array" aca="1" ref="F55" ca="1">SUMIFS(OrdItem_Qty,OrdItem_ProdNm,B,OrdItem_Type,"Purchase")-SUMIFS(OrdItem_Qty,OrdItem_ProdNm,B,OrdItem_Type,"Sale")</f>
        <v>0</v>
      </c>
      <c r="G55" s="57">
        <f t="shared" ca="1" si="5"/>
        <v>0</v>
      </c>
      <c r="H55" s="9"/>
      <c r="I55" s="3"/>
      <c r="O55" s="1"/>
      <c r="V55" s="1"/>
    </row>
    <row r="56" spans="2:22" x14ac:dyDescent="0.25">
      <c r="B56" s="62"/>
      <c r="C56" s="62"/>
      <c r="D56" s="57"/>
      <c r="E56" s="57"/>
      <c r="F56" s="62" cm="1">
        <f t="array" aca="1" ref="F56" ca="1">SUMIFS(OrdItem_Qty,OrdItem_ProdNm,B,OrdItem_Type,"Purchase")-SUMIFS(OrdItem_Qty,OrdItem_ProdNm,B,OrdItem_Type,"Sale")</f>
        <v>0</v>
      </c>
      <c r="G56" s="57">
        <f t="shared" ca="1" si="5"/>
        <v>0</v>
      </c>
      <c r="H56" s="9"/>
      <c r="I56" s="3"/>
      <c r="O56" s="1"/>
      <c r="V56" s="1"/>
    </row>
    <row r="57" spans="2:22" x14ac:dyDescent="0.25">
      <c r="B57" s="62"/>
      <c r="C57" s="62"/>
      <c r="D57" s="57"/>
      <c r="E57" s="57"/>
      <c r="F57" s="62" cm="1">
        <f t="array" aca="1" ref="F57" ca="1">SUMIFS(OrdItem_Qty,OrdItem_ProdNm,B,OrdItem_Type,"Purchase")-SUMIFS(OrdItem_Qty,OrdItem_ProdNm,B,OrdItem_Type,"Sale")</f>
        <v>0</v>
      </c>
      <c r="G57" s="57">
        <f t="shared" ca="1" si="5"/>
        <v>0</v>
      </c>
      <c r="H57" s="9"/>
      <c r="I57" s="3"/>
      <c r="O57" s="1"/>
      <c r="V57" s="1"/>
    </row>
    <row r="58" spans="2:22" x14ac:dyDescent="0.25">
      <c r="B58" s="62"/>
      <c r="C58" s="62"/>
      <c r="D58" s="57"/>
      <c r="E58" s="57"/>
      <c r="F58" s="62" cm="1">
        <f t="array" aca="1" ref="F58" ca="1">SUMIFS(OrdItem_Qty,OrdItem_ProdNm,B,OrdItem_Type,"Purchase")-SUMIFS(OrdItem_Qty,OrdItem_ProdNm,B,OrdItem_Type,"Sale")</f>
        <v>0</v>
      </c>
      <c r="G58" s="57">
        <f t="shared" ca="1" si="5"/>
        <v>0</v>
      </c>
      <c r="H58" s="9"/>
      <c r="I58" s="3"/>
      <c r="O58" s="1"/>
      <c r="V58" s="1"/>
    </row>
    <row r="59" spans="2:22" x14ac:dyDescent="0.25">
      <c r="B59" s="62"/>
      <c r="C59" s="62"/>
      <c r="D59" s="57"/>
      <c r="E59" s="57"/>
      <c r="F59" s="62" cm="1">
        <f t="array" aca="1" ref="F59" ca="1">SUMIFS(OrdItem_Qty,OrdItem_ProdNm,B,OrdItem_Type,"Purchase")-SUMIFS(OrdItem_Qty,OrdItem_ProdNm,B,OrdItem_Type,"Sale")</f>
        <v>0</v>
      </c>
      <c r="G59" s="57">
        <f t="shared" ca="1" si="5"/>
        <v>0</v>
      </c>
      <c r="H59" s="9"/>
      <c r="I59" s="3"/>
      <c r="O59" s="1"/>
      <c r="V59" s="1"/>
    </row>
    <row r="60" spans="2:22" x14ac:dyDescent="0.25">
      <c r="B60" s="62"/>
      <c r="C60" s="62"/>
      <c r="D60" s="57"/>
      <c r="E60" s="57"/>
      <c r="F60" s="62" cm="1">
        <f t="array" aca="1" ref="F60" ca="1">SUMIFS(OrdItem_Qty,OrdItem_ProdNm,B,OrdItem_Type,"Purchase")-SUMIFS(OrdItem_Qty,OrdItem_ProdNm,B,OrdItem_Type,"Sale")</f>
        <v>0</v>
      </c>
      <c r="G60" s="57">
        <f t="shared" ca="1" si="5"/>
        <v>0</v>
      </c>
      <c r="H60" s="9"/>
      <c r="I60" s="3"/>
      <c r="O60" s="1"/>
      <c r="V60" s="1"/>
    </row>
    <row r="61" spans="2:22" x14ac:dyDescent="0.25">
      <c r="B61" s="62"/>
      <c r="C61" s="62"/>
      <c r="D61" s="57"/>
      <c r="E61" s="57"/>
      <c r="F61" s="62" cm="1">
        <f t="array" aca="1" ref="F61" ca="1">SUMIFS(OrdItem_Qty,OrdItem_ProdNm,B,OrdItem_Type,"Purchase")-SUMIFS(OrdItem_Qty,OrdItem_ProdNm,B,OrdItem_Type,"Sale")</f>
        <v>0</v>
      </c>
      <c r="G61" s="57">
        <f t="shared" ca="1" si="5"/>
        <v>0</v>
      </c>
      <c r="H61" s="9"/>
      <c r="I61" s="3"/>
      <c r="O61" s="1"/>
      <c r="V61" s="1"/>
    </row>
    <row r="62" spans="2:22" x14ac:dyDescent="0.25">
      <c r="B62" s="62"/>
      <c r="C62" s="62"/>
      <c r="D62" s="57"/>
      <c r="E62" s="57"/>
      <c r="F62" s="62" cm="1">
        <f t="array" aca="1" ref="F62" ca="1">SUMIFS(OrdItem_Qty,OrdItem_ProdNm,B,OrdItem_Type,"Purchase")-SUMIFS(OrdItem_Qty,OrdItem_ProdNm,B,OrdItem_Type,"Sale")</f>
        <v>0</v>
      </c>
      <c r="G62" s="57">
        <f t="shared" ca="1" si="5"/>
        <v>0</v>
      </c>
      <c r="H62" s="9"/>
      <c r="I62" s="3"/>
      <c r="O62" s="1"/>
      <c r="V62" s="1"/>
    </row>
    <row r="63" spans="2:22" x14ac:dyDescent="0.25">
      <c r="B63" s="62"/>
      <c r="C63" s="62"/>
      <c r="D63" s="57"/>
      <c r="E63" s="57"/>
      <c r="F63" s="62" cm="1">
        <f t="array" aca="1" ref="F63" ca="1">SUMIFS(OrdItem_Qty,OrdItem_ProdNm,B,OrdItem_Type,"Purchase")-SUMIFS(OrdItem_Qty,OrdItem_ProdNm,B,OrdItem_Type,"Sale")</f>
        <v>0</v>
      </c>
      <c r="G63" s="57">
        <f t="shared" ca="1" si="5"/>
        <v>0</v>
      </c>
      <c r="H63" s="9"/>
      <c r="I63" s="3"/>
      <c r="O63" s="1"/>
      <c r="V63" s="1"/>
    </row>
    <row r="64" spans="2:22" x14ac:dyDescent="0.25">
      <c r="B64" s="62"/>
      <c r="C64" s="62"/>
      <c r="D64" s="57"/>
      <c r="E64" s="57"/>
      <c r="F64" s="62" cm="1">
        <f t="array" aca="1" ref="F64" ca="1">SUMIFS(OrdItem_Qty,OrdItem_ProdNm,B,OrdItem_Type,"Purchase")-SUMIFS(OrdItem_Qty,OrdItem_ProdNm,B,OrdItem_Type,"Sale")</f>
        <v>0</v>
      </c>
      <c r="G64" s="57">
        <f t="shared" ca="1" si="5"/>
        <v>0</v>
      </c>
      <c r="H64" s="9"/>
      <c r="I64" s="3"/>
      <c r="O64" s="1"/>
      <c r="V64" s="1"/>
    </row>
    <row r="65" spans="2:22" x14ac:dyDescent="0.25">
      <c r="B65" s="62"/>
      <c r="C65" s="62"/>
      <c r="D65" s="57"/>
      <c r="E65" s="57"/>
      <c r="F65" s="62" cm="1">
        <f t="array" aca="1" ref="F65" ca="1">SUMIFS(OrdItem_Qty,OrdItem_ProdNm,B,OrdItem_Type,"Purchase")-SUMIFS(OrdItem_Qty,OrdItem_ProdNm,B,OrdItem_Type,"Sale")</f>
        <v>0</v>
      </c>
      <c r="G65" s="57">
        <f t="shared" ca="1" si="5"/>
        <v>0</v>
      </c>
      <c r="H65" s="9"/>
      <c r="I65" s="3"/>
      <c r="O65" s="1"/>
      <c r="V65" s="1"/>
    </row>
    <row r="66" spans="2:22" x14ac:dyDescent="0.25">
      <c r="B66" s="62"/>
      <c r="C66" s="62"/>
      <c r="D66" s="57"/>
      <c r="E66" s="57"/>
      <c r="F66" s="62" cm="1">
        <f t="array" aca="1" ref="F66" ca="1">SUMIFS(OrdItem_Qty,OrdItem_ProdNm,B,OrdItem_Type,"Purchase")-SUMIFS(OrdItem_Qty,OrdItem_ProdNm,B,OrdItem_Type,"Sale")</f>
        <v>0</v>
      </c>
      <c r="G66" s="57">
        <f t="shared" ref="G66:G67" ca="1" si="6">D66*F66</f>
        <v>0</v>
      </c>
      <c r="H66" s="9"/>
      <c r="I66" s="3"/>
      <c r="O66" s="1"/>
      <c r="R66" s="59"/>
      <c r="S66" s="59"/>
      <c r="U66" s="59"/>
      <c r="V66" s="60"/>
    </row>
    <row r="67" spans="2:22" x14ac:dyDescent="0.25">
      <c r="D67" s="57"/>
      <c r="E67" s="57"/>
      <c r="F67" s="62" cm="1">
        <f t="array" aca="1" ref="F67" ca="1">SUMIFS(OrdItem_Qty,OrdItem_ProdNm,B,OrdItem_Type,"Purchase")-SUMIFS(OrdItem_Qty,OrdItem_ProdNm,B,OrdItem_Type,"Sale")</f>
        <v>0</v>
      </c>
      <c r="G67" s="57">
        <f t="shared" ca="1" si="6"/>
        <v>0</v>
      </c>
      <c r="H67" s="9"/>
    </row>
    <row r="68" spans="2:22" x14ac:dyDescent="0.25">
      <c r="D68" s="57"/>
      <c r="E68" s="57"/>
      <c r="G68" s="3"/>
    </row>
    <row r="69" spans="2:22" x14ac:dyDescent="0.25">
      <c r="D69" s="57"/>
      <c r="E69" s="57"/>
      <c r="G69" s="3"/>
    </row>
    <row r="70" spans="2:22" x14ac:dyDescent="0.25">
      <c r="D70" s="57"/>
      <c r="E70" s="57"/>
      <c r="G70" s="3"/>
    </row>
    <row r="71" spans="2:22" x14ac:dyDescent="0.25">
      <c r="D71" s="57"/>
      <c r="E71" s="57"/>
      <c r="G71" s="3"/>
    </row>
    <row r="72" spans="2:22" x14ac:dyDescent="0.25">
      <c r="D72" s="57"/>
      <c r="E72" s="57"/>
      <c r="G72" s="3"/>
    </row>
    <row r="73" spans="2:22" x14ac:dyDescent="0.25">
      <c r="D73" s="57"/>
      <c r="E73" s="57"/>
      <c r="G73" s="3"/>
    </row>
    <row r="74" spans="2:22" x14ac:dyDescent="0.25">
      <c r="D74" s="57"/>
      <c r="E74" s="57"/>
      <c r="G74" s="3"/>
    </row>
    <row r="75" spans="2:22" x14ac:dyDescent="0.25">
      <c r="D75" s="3"/>
      <c r="E75" s="3"/>
      <c r="G75" s="3"/>
    </row>
    <row r="76" spans="2:22" x14ac:dyDescent="0.25">
      <c r="D76" s="3"/>
      <c r="E76" s="3"/>
      <c r="G76" s="3"/>
    </row>
    <row r="77" spans="2:22" x14ac:dyDescent="0.25">
      <c r="D77" s="3"/>
      <c r="E77" s="3"/>
      <c r="G77" s="3"/>
    </row>
    <row r="78" spans="2:22" x14ac:dyDescent="0.25">
      <c r="D78" s="3"/>
      <c r="E78" s="3"/>
      <c r="G78" s="3"/>
    </row>
    <row r="79" spans="2:22" x14ac:dyDescent="0.25">
      <c r="D79" s="3"/>
      <c r="E79" s="3"/>
      <c r="G79" s="3"/>
    </row>
    <row r="80" spans="2:22" x14ac:dyDescent="0.25">
      <c r="D80" s="3"/>
      <c r="E80" s="3"/>
      <c r="G80" s="3"/>
    </row>
    <row r="81" spans="4:7" x14ac:dyDescent="0.25">
      <c r="D81" s="3"/>
      <c r="E81" s="3"/>
      <c r="G81" s="3"/>
    </row>
    <row r="82" spans="4:7" x14ac:dyDescent="0.25">
      <c r="D82" s="3"/>
      <c r="E82" s="3"/>
      <c r="G82" s="3"/>
    </row>
    <row r="83" spans="4:7" x14ac:dyDescent="0.25">
      <c r="D83" s="3"/>
      <c r="E83" s="3"/>
      <c r="G83" s="3"/>
    </row>
    <row r="84" spans="4:7" x14ac:dyDescent="0.25">
      <c r="D84" s="3"/>
      <c r="E84" s="3"/>
      <c r="G84" s="3"/>
    </row>
    <row r="85" spans="4:7" x14ac:dyDescent="0.25">
      <c r="D85" s="3"/>
      <c r="E85" s="3"/>
      <c r="G85" s="3"/>
    </row>
    <row r="86" spans="4:7" x14ac:dyDescent="0.25">
      <c r="D86" s="3"/>
      <c r="E86" s="3"/>
      <c r="G86" s="3"/>
    </row>
    <row r="87" spans="4:7" x14ac:dyDescent="0.25">
      <c r="D87" s="3"/>
      <c r="E87" s="3"/>
      <c r="G87" s="3"/>
    </row>
    <row r="88" spans="4:7" x14ac:dyDescent="0.25">
      <c r="D88" s="3"/>
      <c r="E88" s="3"/>
      <c r="G88" s="3"/>
    </row>
    <row r="89" spans="4:7" x14ac:dyDescent="0.25">
      <c r="D89" s="3"/>
      <c r="E89" s="3"/>
      <c r="G89" s="3"/>
    </row>
    <row r="90" spans="4:7" x14ac:dyDescent="0.25">
      <c r="D90" s="3"/>
      <c r="E90" s="3"/>
      <c r="G90" s="3"/>
    </row>
    <row r="91" spans="4:7" x14ac:dyDescent="0.25">
      <c r="D91" s="3"/>
      <c r="E91" s="3"/>
      <c r="G91" s="3"/>
    </row>
    <row r="92" spans="4:7" x14ac:dyDescent="0.25">
      <c r="D92" s="3"/>
      <c r="E92" s="3"/>
      <c r="G92" s="3"/>
    </row>
    <row r="93" spans="4:7" x14ac:dyDescent="0.25">
      <c r="D93" s="3"/>
      <c r="E93" s="3"/>
      <c r="G93" s="3"/>
    </row>
    <row r="94" spans="4:7" x14ac:dyDescent="0.25">
      <c r="D94" s="3"/>
      <c r="E94" s="3"/>
      <c r="G94" s="3"/>
    </row>
    <row r="95" spans="4:7" x14ac:dyDescent="0.25">
      <c r="D95" s="3"/>
      <c r="E95" s="3"/>
      <c r="G95" s="3"/>
    </row>
    <row r="96" spans="4:7" x14ac:dyDescent="0.25">
      <c r="D96" s="3"/>
      <c r="E96" s="3"/>
      <c r="G96" s="3"/>
    </row>
    <row r="97" spans="4:7" x14ac:dyDescent="0.25">
      <c r="D97" s="3"/>
      <c r="E97" s="3"/>
      <c r="G97" s="3"/>
    </row>
    <row r="98" spans="4:7" x14ac:dyDescent="0.25">
      <c r="D98" s="3"/>
      <c r="E98" s="3"/>
      <c r="G98" s="3"/>
    </row>
    <row r="99" spans="4:7" x14ac:dyDescent="0.25">
      <c r="D99" s="3"/>
      <c r="E99" s="3"/>
      <c r="G99" s="3"/>
    </row>
    <row r="100" spans="4:7" x14ac:dyDescent="0.25">
      <c r="D100" s="3"/>
      <c r="E100" s="3"/>
      <c r="G100" s="3"/>
    </row>
    <row r="101" spans="4:7" x14ac:dyDescent="0.25">
      <c r="D101" s="3"/>
      <c r="E101" s="3"/>
      <c r="G101" s="3"/>
    </row>
    <row r="102" spans="4:7" x14ac:dyDescent="0.25">
      <c r="D102" s="3"/>
      <c r="E102" s="3"/>
      <c r="G102" s="3"/>
    </row>
    <row r="103" spans="4:7" x14ac:dyDescent="0.25">
      <c r="D103" s="3"/>
      <c r="E103" s="3"/>
      <c r="G103" s="3"/>
    </row>
    <row r="104" spans="4:7" x14ac:dyDescent="0.25">
      <c r="D104" s="3"/>
      <c r="E104" s="3"/>
      <c r="G104" s="3"/>
    </row>
    <row r="105" spans="4:7" x14ac:dyDescent="0.25">
      <c r="D105" s="3"/>
      <c r="E105" s="3"/>
      <c r="G105" s="3"/>
    </row>
    <row r="106" spans="4:7" x14ac:dyDescent="0.25">
      <c r="D106" s="3"/>
      <c r="E106" s="3"/>
      <c r="G106" s="3"/>
    </row>
    <row r="107" spans="4:7" x14ac:dyDescent="0.25">
      <c r="D107" s="3"/>
      <c r="E107" s="3"/>
      <c r="G107" s="3"/>
    </row>
    <row r="108" spans="4:7" x14ac:dyDescent="0.25">
      <c r="D108" s="3"/>
      <c r="E108" s="3"/>
      <c r="G108" s="3"/>
    </row>
    <row r="109" spans="4:7" x14ac:dyDescent="0.25">
      <c r="D109" s="3"/>
      <c r="E109" s="3"/>
      <c r="G109" s="3"/>
    </row>
    <row r="110" spans="4:7" x14ac:dyDescent="0.25">
      <c r="D110" s="3"/>
      <c r="E110" s="3"/>
      <c r="G110" s="3"/>
    </row>
    <row r="111" spans="4:7" x14ac:dyDescent="0.25">
      <c r="D111" s="3"/>
      <c r="E111" s="3"/>
      <c r="G111" s="3"/>
    </row>
    <row r="112" spans="4:7" x14ac:dyDescent="0.25">
      <c r="D112" s="3"/>
      <c r="E112" s="3"/>
      <c r="G112" s="3"/>
    </row>
    <row r="113" spans="4:7" x14ac:dyDescent="0.25">
      <c r="D113" s="3"/>
      <c r="E113" s="3"/>
      <c r="G113" s="3"/>
    </row>
    <row r="114" spans="4:7" x14ac:dyDescent="0.25">
      <c r="D114" s="3"/>
      <c r="E114" s="3"/>
      <c r="G114" s="3"/>
    </row>
    <row r="115" spans="4:7" x14ac:dyDescent="0.25">
      <c r="D115" s="3"/>
      <c r="E115" s="3"/>
      <c r="G115" s="3"/>
    </row>
    <row r="116" spans="4:7" x14ac:dyDescent="0.25">
      <c r="D116" s="3"/>
      <c r="E116" s="3"/>
      <c r="G116" s="3"/>
    </row>
    <row r="117" spans="4:7" x14ac:dyDescent="0.25">
      <c r="D117" s="3"/>
      <c r="E117" s="3"/>
      <c r="G117" s="3"/>
    </row>
    <row r="118" spans="4:7" x14ac:dyDescent="0.25">
      <c r="D118" s="3"/>
      <c r="E118" s="3"/>
      <c r="G118" s="3"/>
    </row>
    <row r="119" spans="4:7" x14ac:dyDescent="0.25">
      <c r="D119" s="3"/>
      <c r="E119" s="3"/>
      <c r="G119" s="3"/>
    </row>
    <row r="120" spans="4:7" x14ac:dyDescent="0.25">
      <c r="D120" s="3"/>
      <c r="E120" s="3"/>
      <c r="G120" s="3"/>
    </row>
    <row r="121" spans="4:7" x14ac:dyDescent="0.25">
      <c r="D121" s="3"/>
      <c r="E121" s="3"/>
      <c r="G121" s="3"/>
    </row>
    <row r="122" spans="4:7" x14ac:dyDescent="0.25">
      <c r="D122" s="3"/>
      <c r="E122" s="3"/>
      <c r="G122" s="3"/>
    </row>
    <row r="123" spans="4:7" x14ac:dyDescent="0.25">
      <c r="D123" s="3"/>
      <c r="E123" s="3"/>
      <c r="G123" s="3"/>
    </row>
    <row r="124" spans="4:7" x14ac:dyDescent="0.25">
      <c r="D124" s="3"/>
      <c r="E124" s="3"/>
      <c r="G124" s="3"/>
    </row>
    <row r="125" spans="4:7" x14ac:dyDescent="0.25">
      <c r="D125" s="3"/>
      <c r="E125" s="3"/>
      <c r="G125" s="3"/>
    </row>
    <row r="126" spans="4:7" x14ac:dyDescent="0.25">
      <c r="D126" s="3"/>
      <c r="E126" s="3"/>
      <c r="G126" s="3"/>
    </row>
    <row r="127" spans="4:7" x14ac:dyDescent="0.25">
      <c r="D127" s="3"/>
      <c r="E127" s="3"/>
      <c r="G127" s="3"/>
    </row>
    <row r="128" spans="4:7" x14ac:dyDescent="0.25">
      <c r="D128" s="3"/>
      <c r="E128" s="3"/>
      <c r="G128" s="3"/>
    </row>
    <row r="129" spans="2:7" x14ac:dyDescent="0.25">
      <c r="D129" s="3"/>
      <c r="E129" s="3"/>
      <c r="G129" s="3"/>
    </row>
    <row r="130" spans="2:7" x14ac:dyDescent="0.25">
      <c r="D130" s="3"/>
      <c r="E130" s="3"/>
      <c r="G130" s="3"/>
    </row>
    <row r="131" spans="2:7" x14ac:dyDescent="0.25">
      <c r="D131" s="3"/>
      <c r="E131" s="3"/>
      <c r="G131" s="3"/>
    </row>
    <row r="132" spans="2:7" x14ac:dyDescent="0.25">
      <c r="D132" s="3"/>
      <c r="E132" s="3"/>
      <c r="G132" s="3"/>
    </row>
    <row r="133" spans="2:7" x14ac:dyDescent="0.25">
      <c r="D133" s="3"/>
      <c r="E133" s="3"/>
      <c r="G133" s="3"/>
    </row>
    <row r="134" spans="2:7" x14ac:dyDescent="0.25">
      <c r="D134" s="3"/>
      <c r="E134" s="3"/>
      <c r="G134" s="3"/>
    </row>
    <row r="135" spans="2:7" x14ac:dyDescent="0.25">
      <c r="D135" s="3"/>
      <c r="E135" s="3"/>
      <c r="G135" s="3"/>
    </row>
    <row r="136" spans="2:7" x14ac:dyDescent="0.25">
      <c r="D136" s="3"/>
      <c r="E136" s="3"/>
      <c r="G136" s="3"/>
    </row>
    <row r="137" spans="2:7" x14ac:dyDescent="0.25">
      <c r="D137" s="3"/>
      <c r="E137" s="3"/>
      <c r="G137" s="3"/>
    </row>
    <row r="138" spans="2:7" x14ac:dyDescent="0.25">
      <c r="B138" s="4"/>
      <c r="D138" s="3"/>
      <c r="E138" s="3"/>
      <c r="G138" s="3"/>
    </row>
    <row r="139" spans="2:7" x14ac:dyDescent="0.25">
      <c r="D139" s="3"/>
      <c r="E139" s="3"/>
      <c r="G139" s="3"/>
    </row>
    <row r="140" spans="2:7" x14ac:dyDescent="0.25">
      <c r="D140" s="3"/>
      <c r="E140" s="3"/>
      <c r="G140" s="3"/>
    </row>
    <row r="141" spans="2:7" x14ac:dyDescent="0.25">
      <c r="D141" s="3"/>
      <c r="E141" s="3"/>
      <c r="G141" s="3"/>
    </row>
    <row r="142" spans="2:7" x14ac:dyDescent="0.25">
      <c r="D142" s="3"/>
      <c r="E142" s="3"/>
      <c r="G142" s="3"/>
    </row>
    <row r="143" spans="2:7" x14ac:dyDescent="0.25">
      <c r="D143" s="3"/>
      <c r="E143" s="3"/>
      <c r="G143" s="3"/>
    </row>
    <row r="144" spans="2:7" x14ac:dyDescent="0.25">
      <c r="D144" s="3"/>
      <c r="E144" s="3"/>
      <c r="G144" s="3"/>
    </row>
    <row r="145" spans="4:7" x14ac:dyDescent="0.25">
      <c r="D145" s="3"/>
      <c r="E145" s="3"/>
      <c r="G145" s="3"/>
    </row>
    <row r="146" spans="4:7" x14ac:dyDescent="0.25">
      <c r="D146" s="3"/>
      <c r="E146" s="3"/>
      <c r="G146" s="3"/>
    </row>
    <row r="147" spans="4:7" x14ac:dyDescent="0.25">
      <c r="D147" s="3"/>
      <c r="E147" s="3"/>
      <c r="G147" s="3"/>
    </row>
    <row r="148" spans="4:7" x14ac:dyDescent="0.25">
      <c r="D148" s="3"/>
      <c r="E148" s="3"/>
      <c r="G148" s="3"/>
    </row>
    <row r="149" spans="4:7" x14ac:dyDescent="0.25">
      <c r="D149" s="3"/>
      <c r="E149" s="3"/>
      <c r="G149" s="3"/>
    </row>
    <row r="150" spans="4:7" x14ac:dyDescent="0.25">
      <c r="D150" s="3"/>
      <c r="E150" s="3"/>
      <c r="G150" s="3"/>
    </row>
    <row r="151" spans="4:7" x14ac:dyDescent="0.25">
      <c r="D151" s="3"/>
      <c r="E151" s="3"/>
      <c r="G151" s="3"/>
    </row>
    <row r="152" spans="4:7" x14ac:dyDescent="0.25">
      <c r="D152" s="3"/>
      <c r="E152" s="3"/>
      <c r="G152" s="3"/>
    </row>
    <row r="153" spans="4:7" x14ac:dyDescent="0.25">
      <c r="D153" s="3"/>
      <c r="E153" s="3"/>
      <c r="G153" s="3"/>
    </row>
    <row r="154" spans="4:7" x14ac:dyDescent="0.25">
      <c r="D154" s="3"/>
      <c r="E154" s="3"/>
      <c r="G154" s="3"/>
    </row>
    <row r="155" spans="4:7" x14ac:dyDescent="0.25">
      <c r="D155" s="3"/>
      <c r="E155" s="3"/>
      <c r="G155" s="3"/>
    </row>
    <row r="156" spans="4:7" x14ac:dyDescent="0.25">
      <c r="D156" s="3"/>
      <c r="E156" s="3"/>
      <c r="G156" s="3"/>
    </row>
    <row r="157" spans="4:7" x14ac:dyDescent="0.25">
      <c r="D157" s="3"/>
      <c r="E157" s="3"/>
      <c r="G157" s="3"/>
    </row>
    <row r="158" spans="4:7" x14ac:dyDescent="0.25">
      <c r="D158" s="3"/>
      <c r="E158" s="3"/>
      <c r="G158" s="3"/>
    </row>
    <row r="159" spans="4:7" x14ac:dyDescent="0.25">
      <c r="D159" s="3"/>
      <c r="E159" s="3"/>
      <c r="G159" s="3"/>
    </row>
    <row r="160" spans="4:7" x14ac:dyDescent="0.25">
      <c r="D160" s="3"/>
      <c r="E160" s="3"/>
      <c r="G160" s="3"/>
    </row>
    <row r="161" spans="4:7" x14ac:dyDescent="0.25">
      <c r="D161" s="3"/>
      <c r="E161" s="3"/>
      <c r="G161" s="3"/>
    </row>
    <row r="162" spans="4:7" x14ac:dyDescent="0.25">
      <c r="D162" s="3"/>
      <c r="E162" s="3"/>
      <c r="G162" s="3"/>
    </row>
    <row r="163" spans="4:7" x14ac:dyDescent="0.25">
      <c r="D163" s="3"/>
      <c r="E163" s="3"/>
      <c r="G163" s="3"/>
    </row>
    <row r="164" spans="4:7" x14ac:dyDescent="0.25">
      <c r="D164" s="3"/>
      <c r="E164" s="3"/>
      <c r="G164" s="3"/>
    </row>
    <row r="165" spans="4:7" x14ac:dyDescent="0.25">
      <c r="D165" s="3"/>
      <c r="E165" s="3"/>
      <c r="G165" s="3"/>
    </row>
    <row r="166" spans="4:7" x14ac:dyDescent="0.25">
      <c r="D166" s="3"/>
      <c r="E166" s="3"/>
      <c r="G166" s="3"/>
    </row>
    <row r="167" spans="4:7" x14ac:dyDescent="0.25">
      <c r="D167" s="3"/>
      <c r="E167" s="3"/>
      <c r="G167" s="3"/>
    </row>
    <row r="168" spans="4:7" x14ac:dyDescent="0.25">
      <c r="D168" s="3"/>
      <c r="E168" s="3"/>
      <c r="G168" s="3"/>
    </row>
    <row r="169" spans="4:7" x14ac:dyDescent="0.25">
      <c r="D169" s="3"/>
      <c r="E169" s="3"/>
      <c r="G169" s="3"/>
    </row>
    <row r="170" spans="4:7" x14ac:dyDescent="0.25">
      <c r="D170" s="3"/>
      <c r="E170" s="3"/>
      <c r="G170" s="3"/>
    </row>
    <row r="171" spans="4:7" x14ac:dyDescent="0.25">
      <c r="D171" s="3"/>
      <c r="E171" s="3"/>
      <c r="G171" s="3"/>
    </row>
    <row r="172" spans="4:7" x14ac:dyDescent="0.25">
      <c r="D172" s="3"/>
      <c r="E172" s="3"/>
      <c r="G172" s="3"/>
    </row>
    <row r="173" spans="4:7" x14ac:dyDescent="0.25">
      <c r="D173" s="3"/>
      <c r="E173" s="3"/>
      <c r="G173" s="3"/>
    </row>
    <row r="174" spans="4:7" x14ac:dyDescent="0.25">
      <c r="D174" s="3"/>
      <c r="E174" s="3"/>
      <c r="G174" s="3"/>
    </row>
    <row r="175" spans="4:7" x14ac:dyDescent="0.25">
      <c r="D175" s="3"/>
      <c r="E175" s="3"/>
      <c r="G175" s="3"/>
    </row>
    <row r="176" spans="4:7" x14ac:dyDescent="0.25">
      <c r="D176" s="3"/>
      <c r="E176" s="3"/>
      <c r="G176" s="3"/>
    </row>
    <row r="177" spans="4:7" x14ac:dyDescent="0.25">
      <c r="D177" s="3"/>
      <c r="E177" s="3"/>
      <c r="G177" s="3"/>
    </row>
    <row r="178" spans="4:7" x14ac:dyDescent="0.25">
      <c r="D178" s="3"/>
      <c r="E178" s="3"/>
      <c r="G178" s="3"/>
    </row>
    <row r="179" spans="4:7" x14ac:dyDescent="0.25">
      <c r="D179" s="3"/>
      <c r="E179" s="3"/>
      <c r="G179" s="3"/>
    </row>
    <row r="180" spans="4:7" x14ac:dyDescent="0.25">
      <c r="D180" s="3"/>
      <c r="E180" s="3"/>
      <c r="G180" s="3"/>
    </row>
    <row r="181" spans="4:7" x14ac:dyDescent="0.25">
      <c r="D181" s="3"/>
      <c r="E181" s="3"/>
      <c r="G181" s="3"/>
    </row>
    <row r="182" spans="4:7" x14ac:dyDescent="0.25">
      <c r="D182" s="3"/>
      <c r="E182" s="3"/>
      <c r="G182" s="3"/>
    </row>
    <row r="183" spans="4:7" x14ac:dyDescent="0.25">
      <c r="D183" s="3"/>
      <c r="E183" s="3"/>
      <c r="G183" s="3"/>
    </row>
    <row r="184" spans="4:7" x14ac:dyDescent="0.25">
      <c r="D184" s="3"/>
      <c r="E184" s="3"/>
      <c r="G184" s="3"/>
    </row>
    <row r="185" spans="4:7" x14ac:dyDescent="0.25">
      <c r="D185" s="3"/>
      <c r="E185" s="3"/>
      <c r="G185" s="3"/>
    </row>
    <row r="186" spans="4:7" x14ac:dyDescent="0.25">
      <c r="D186" s="3"/>
      <c r="E186" s="3"/>
      <c r="G186" s="3"/>
    </row>
    <row r="187" spans="4:7" x14ac:dyDescent="0.25">
      <c r="D187" s="3"/>
      <c r="E187" s="3"/>
      <c r="G187" s="3"/>
    </row>
    <row r="188" spans="4:7" x14ac:dyDescent="0.25">
      <c r="D188" s="3"/>
      <c r="E188" s="3"/>
      <c r="G188" s="3"/>
    </row>
    <row r="189" spans="4:7" x14ac:dyDescent="0.25">
      <c r="D189" s="3"/>
      <c r="E189" s="3"/>
      <c r="G189" s="3"/>
    </row>
    <row r="190" spans="4:7" x14ac:dyDescent="0.25">
      <c r="D190" s="3"/>
      <c r="E190" s="3"/>
      <c r="G190" s="3"/>
    </row>
    <row r="191" spans="4:7" x14ac:dyDescent="0.25">
      <c r="D191" s="3"/>
      <c r="E191" s="3"/>
      <c r="G191" s="3"/>
    </row>
    <row r="192" spans="4:7" x14ac:dyDescent="0.25">
      <c r="D192" s="3"/>
      <c r="E192" s="3"/>
      <c r="G192" s="3"/>
    </row>
    <row r="193" spans="4:7" x14ac:dyDescent="0.25">
      <c r="D193" s="3"/>
      <c r="E193" s="3"/>
      <c r="G193" s="3"/>
    </row>
    <row r="194" spans="4:7" x14ac:dyDescent="0.25">
      <c r="D194" s="3"/>
      <c r="E194" s="3"/>
      <c r="G194" s="3"/>
    </row>
    <row r="195" spans="4:7" x14ac:dyDescent="0.25">
      <c r="D195" s="3"/>
      <c r="E195" s="3"/>
      <c r="G195" s="3"/>
    </row>
    <row r="196" spans="4:7" x14ac:dyDescent="0.25">
      <c r="D196" s="3"/>
      <c r="E196" s="3"/>
      <c r="G196" s="3"/>
    </row>
    <row r="197" spans="4:7" x14ac:dyDescent="0.25">
      <c r="D197" s="3"/>
      <c r="E197" s="3"/>
      <c r="G197" s="3"/>
    </row>
    <row r="198" spans="4:7" x14ac:dyDescent="0.25">
      <c r="D198" s="3"/>
      <c r="E198" s="3"/>
      <c r="G198" s="3"/>
    </row>
    <row r="199" spans="4:7" x14ac:dyDescent="0.25">
      <c r="D199" s="3"/>
      <c r="E199" s="3"/>
      <c r="G199" s="3"/>
    </row>
    <row r="200" spans="4:7" x14ac:dyDescent="0.25">
      <c r="D200" s="3"/>
      <c r="E200" s="3"/>
      <c r="G200" s="3"/>
    </row>
    <row r="201" spans="4:7" x14ac:dyDescent="0.25">
      <c r="D201" s="3"/>
      <c r="E201" s="3"/>
      <c r="G201" s="3"/>
    </row>
    <row r="202" spans="4:7" x14ac:dyDescent="0.25">
      <c r="D202" s="3"/>
      <c r="E202" s="3"/>
      <c r="G202" s="3"/>
    </row>
    <row r="203" spans="4:7" x14ac:dyDescent="0.25">
      <c r="D203" s="3"/>
      <c r="E203" s="3"/>
      <c r="G203" s="3"/>
    </row>
    <row r="204" spans="4:7" x14ac:dyDescent="0.25">
      <c r="D204" s="3"/>
      <c r="E204" s="3"/>
      <c r="G204" s="3"/>
    </row>
    <row r="205" spans="4:7" x14ac:dyDescent="0.25">
      <c r="D205" s="3"/>
      <c r="E205" s="3"/>
      <c r="G205" s="3"/>
    </row>
    <row r="206" spans="4:7" x14ac:dyDescent="0.25">
      <c r="D206" s="3"/>
      <c r="E206" s="3"/>
      <c r="G206" s="3"/>
    </row>
    <row r="207" spans="4:7" x14ac:dyDescent="0.25">
      <c r="D207" s="3"/>
      <c r="E207" s="3"/>
      <c r="G207" s="3"/>
    </row>
    <row r="208" spans="4:7" x14ac:dyDescent="0.25">
      <c r="D208" s="3"/>
      <c r="E208" s="3"/>
      <c r="G208" s="3"/>
    </row>
    <row r="209" spans="4:7" x14ac:dyDescent="0.25">
      <c r="D209" s="3"/>
      <c r="E209" s="3"/>
      <c r="G209" s="3"/>
    </row>
    <row r="210" spans="4:7" x14ac:dyDescent="0.25">
      <c r="D210" s="3"/>
      <c r="E210" s="3"/>
      <c r="G210" s="3"/>
    </row>
    <row r="211" spans="4:7" x14ac:dyDescent="0.25">
      <c r="D211" s="3"/>
      <c r="E211" s="3"/>
      <c r="G211" s="3"/>
    </row>
    <row r="212" spans="4:7" x14ac:dyDescent="0.25">
      <c r="D212" s="3"/>
      <c r="E212" s="3"/>
      <c r="G212" s="3"/>
    </row>
    <row r="213" spans="4:7" x14ac:dyDescent="0.25">
      <c r="D213" s="3"/>
      <c r="E213" s="3"/>
      <c r="G213" s="3"/>
    </row>
    <row r="214" spans="4:7" x14ac:dyDescent="0.25">
      <c r="D214" s="3"/>
      <c r="E214" s="3"/>
      <c r="G214" s="3"/>
    </row>
    <row r="215" spans="4:7" x14ac:dyDescent="0.25">
      <c r="D215" s="3"/>
      <c r="E215" s="3"/>
      <c r="G215" s="3"/>
    </row>
    <row r="216" spans="4:7" x14ac:dyDescent="0.25">
      <c r="D216" s="3"/>
      <c r="E216" s="3"/>
      <c r="G216" s="3"/>
    </row>
    <row r="217" spans="4:7" x14ac:dyDescent="0.25">
      <c r="D217" s="3"/>
      <c r="E217" s="3"/>
      <c r="G217" s="3"/>
    </row>
    <row r="218" spans="4:7" x14ac:dyDescent="0.25">
      <c r="D218" s="3"/>
      <c r="E218" s="3"/>
      <c r="G218" s="3"/>
    </row>
    <row r="219" spans="4:7" x14ac:dyDescent="0.25">
      <c r="D219" s="3"/>
      <c r="E219" s="3"/>
      <c r="G219" s="3"/>
    </row>
    <row r="220" spans="4:7" x14ac:dyDescent="0.25">
      <c r="D220" s="3"/>
      <c r="E220" s="3"/>
      <c r="G220" s="3"/>
    </row>
    <row r="221" spans="4:7" x14ac:dyDescent="0.25">
      <c r="D221" s="3"/>
      <c r="E221" s="3"/>
      <c r="G221" s="3"/>
    </row>
    <row r="222" spans="4:7" x14ac:dyDescent="0.25">
      <c r="D222" s="3"/>
      <c r="E222" s="3"/>
      <c r="G222" s="3"/>
    </row>
    <row r="223" spans="4:7" x14ac:dyDescent="0.25">
      <c r="D223" s="3"/>
      <c r="E223" s="3"/>
      <c r="G223" s="3"/>
    </row>
    <row r="224" spans="4:7" x14ac:dyDescent="0.25">
      <c r="D224" s="3"/>
      <c r="E224" s="3"/>
      <c r="G224" s="3"/>
    </row>
    <row r="225" spans="4:7" x14ac:dyDescent="0.25">
      <c r="D225" s="3"/>
      <c r="E225" s="3"/>
      <c r="G225" s="3"/>
    </row>
    <row r="226" spans="4:7" x14ac:dyDescent="0.25">
      <c r="D226" s="3"/>
      <c r="E226" s="3"/>
      <c r="G226" s="3"/>
    </row>
    <row r="227" spans="4:7" x14ac:dyDescent="0.25">
      <c r="D227" s="3"/>
      <c r="E227" s="3"/>
      <c r="G227" s="3"/>
    </row>
    <row r="228" spans="4:7" x14ac:dyDescent="0.25">
      <c r="D228" s="3"/>
      <c r="E228" s="3"/>
      <c r="G228" s="3"/>
    </row>
    <row r="229" spans="4:7" x14ac:dyDescent="0.25">
      <c r="D229" s="3"/>
      <c r="E229" s="3"/>
      <c r="G229" s="3"/>
    </row>
    <row r="230" spans="4:7" x14ac:dyDescent="0.25">
      <c r="D230" s="3"/>
      <c r="E230" s="3"/>
      <c r="G230" s="3"/>
    </row>
    <row r="231" spans="4:7" x14ac:dyDescent="0.25">
      <c r="D231" s="3"/>
      <c r="E231" s="3"/>
      <c r="G231" s="3"/>
    </row>
    <row r="232" spans="4:7" x14ac:dyDescent="0.25">
      <c r="D232" s="3"/>
      <c r="E232" s="3"/>
      <c r="G232" s="3"/>
    </row>
    <row r="233" spans="4:7" x14ac:dyDescent="0.25">
      <c r="D233" s="3"/>
      <c r="E233" s="3"/>
      <c r="G233" s="3"/>
    </row>
    <row r="234" spans="4:7" x14ac:dyDescent="0.25">
      <c r="D234" s="3"/>
      <c r="E234" s="3"/>
      <c r="G234" s="3"/>
    </row>
    <row r="235" spans="4:7" x14ac:dyDescent="0.25">
      <c r="D235" s="3"/>
      <c r="E235" s="3"/>
      <c r="G235" s="3"/>
    </row>
    <row r="236" spans="4:7" x14ac:dyDescent="0.25">
      <c r="D236" s="3"/>
      <c r="E236" s="3"/>
      <c r="G236" s="3"/>
    </row>
    <row r="237" spans="4:7" x14ac:dyDescent="0.25">
      <c r="D237" s="3"/>
      <c r="E237" s="3"/>
      <c r="G237" s="3"/>
    </row>
    <row r="238" spans="4:7" x14ac:dyDescent="0.25">
      <c r="D238" s="3"/>
      <c r="E238" s="3"/>
      <c r="G238" s="3"/>
    </row>
    <row r="239" spans="4:7" x14ac:dyDescent="0.25">
      <c r="D239" s="3"/>
      <c r="E239" s="3"/>
      <c r="G239" s="3"/>
    </row>
    <row r="240" spans="4:7" x14ac:dyDescent="0.25">
      <c r="D240" s="3"/>
      <c r="E240" s="3"/>
      <c r="G240" s="3"/>
    </row>
    <row r="241" spans="4:7" x14ac:dyDescent="0.25">
      <c r="D241" s="3"/>
      <c r="E241" s="3"/>
      <c r="G241" s="3"/>
    </row>
    <row r="242" spans="4:7" x14ac:dyDescent="0.25">
      <c r="D242" s="3"/>
      <c r="E242" s="3"/>
      <c r="G242" s="3"/>
    </row>
    <row r="243" spans="4:7" x14ac:dyDescent="0.25">
      <c r="D243" s="3"/>
      <c r="E243" s="3"/>
      <c r="G243" s="3"/>
    </row>
    <row r="244" spans="4:7" x14ac:dyDescent="0.25">
      <c r="D244" s="3"/>
      <c r="E244" s="3"/>
      <c r="G244" s="3"/>
    </row>
    <row r="245" spans="4:7" x14ac:dyDescent="0.25">
      <c r="D245" s="3"/>
      <c r="E245" s="3"/>
      <c r="G245" s="3"/>
    </row>
    <row r="246" spans="4:7" x14ac:dyDescent="0.25">
      <c r="D246" s="3"/>
      <c r="E246" s="3"/>
      <c r="G246" s="3"/>
    </row>
    <row r="247" spans="4:7" x14ac:dyDescent="0.25">
      <c r="D247" s="3"/>
      <c r="E247" s="3"/>
      <c r="G247" s="3"/>
    </row>
    <row r="248" spans="4:7" x14ac:dyDescent="0.25">
      <c r="D248" s="3"/>
      <c r="E248" s="3"/>
      <c r="G248" s="3"/>
    </row>
    <row r="249" spans="4:7" x14ac:dyDescent="0.25">
      <c r="D249" s="3"/>
      <c r="E249" s="3"/>
      <c r="G249" s="3"/>
    </row>
    <row r="250" spans="4:7" x14ac:dyDescent="0.25">
      <c r="D250" s="3"/>
      <c r="E250" s="3"/>
      <c r="G250" s="3"/>
    </row>
    <row r="251" spans="4:7" x14ac:dyDescent="0.25">
      <c r="D251" s="3"/>
      <c r="E251" s="3"/>
      <c r="G251" s="3"/>
    </row>
    <row r="252" spans="4:7" x14ac:dyDescent="0.25">
      <c r="D252" s="3"/>
      <c r="E252" s="3"/>
      <c r="G252" s="3"/>
    </row>
    <row r="253" spans="4:7" x14ac:dyDescent="0.25">
      <c r="D253" s="3"/>
      <c r="E253" s="3"/>
      <c r="G253" s="3"/>
    </row>
    <row r="254" spans="4:7" x14ac:dyDescent="0.25">
      <c r="D254" s="3"/>
      <c r="E254" s="3"/>
      <c r="G254" s="3"/>
    </row>
    <row r="255" spans="4:7" x14ac:dyDescent="0.25">
      <c r="D255" s="3"/>
      <c r="E255" s="3"/>
      <c r="G255" s="3"/>
    </row>
    <row r="256" spans="4:7" x14ac:dyDescent="0.25">
      <c r="D256" s="3"/>
      <c r="E256" s="3"/>
      <c r="G256" s="3"/>
    </row>
    <row r="257" spans="2:7" x14ac:dyDescent="0.25">
      <c r="D257" s="3"/>
      <c r="E257" s="3"/>
      <c r="G257" s="3"/>
    </row>
    <row r="258" spans="2:7" x14ac:dyDescent="0.25">
      <c r="D258" s="3"/>
      <c r="E258" s="3"/>
      <c r="G258" s="3"/>
    </row>
    <row r="259" spans="2:7" x14ac:dyDescent="0.25">
      <c r="B259" s="2"/>
      <c r="D259" s="3"/>
      <c r="E259" s="3"/>
      <c r="G259" s="3"/>
    </row>
    <row r="260" spans="2:7" x14ac:dyDescent="0.25">
      <c r="D260" s="3"/>
      <c r="E260" s="3"/>
      <c r="G260" s="3"/>
    </row>
    <row r="261" spans="2:7" x14ac:dyDescent="0.25">
      <c r="D261" s="3"/>
      <c r="E261" s="3"/>
      <c r="G261" s="3"/>
    </row>
    <row r="262" spans="2:7" x14ac:dyDescent="0.25">
      <c r="D262" s="3"/>
      <c r="E262" s="3"/>
      <c r="G262" s="3"/>
    </row>
    <row r="263" spans="2:7" x14ac:dyDescent="0.25">
      <c r="D263" s="3"/>
      <c r="E263" s="3"/>
      <c r="G263" s="3"/>
    </row>
    <row r="264" spans="2:7" x14ac:dyDescent="0.25">
      <c r="D264" s="3"/>
      <c r="E264" s="3"/>
      <c r="G264" s="3"/>
    </row>
    <row r="265" spans="2:7" x14ac:dyDescent="0.25">
      <c r="D265" s="3"/>
      <c r="E265" s="3"/>
      <c r="G265" s="3"/>
    </row>
    <row r="266" spans="2:7" x14ac:dyDescent="0.25">
      <c r="D266" s="3"/>
      <c r="E266" s="3"/>
      <c r="G266" s="3"/>
    </row>
    <row r="267" spans="2:7" x14ac:dyDescent="0.25">
      <c r="D267" s="3"/>
      <c r="E267" s="3"/>
      <c r="G267" s="3"/>
    </row>
    <row r="268" spans="2:7" x14ac:dyDescent="0.25">
      <c r="D268" s="3"/>
      <c r="E268" s="3"/>
      <c r="G268" s="3"/>
    </row>
    <row r="269" spans="2:7" x14ac:dyDescent="0.25">
      <c r="D269" s="3"/>
      <c r="E269" s="3"/>
      <c r="G269" s="3"/>
    </row>
    <row r="270" spans="2:7" x14ac:dyDescent="0.25">
      <c r="D270" s="3"/>
      <c r="E270" s="3"/>
      <c r="G270" s="3"/>
    </row>
    <row r="271" spans="2:7" x14ac:dyDescent="0.25">
      <c r="D271" s="3"/>
      <c r="E271" s="3"/>
      <c r="G271" s="3"/>
    </row>
    <row r="272" spans="2:7" x14ac:dyDescent="0.25">
      <c r="D272" s="3"/>
      <c r="E272" s="3"/>
      <c r="G272" s="3"/>
    </row>
    <row r="273" spans="4:7" x14ac:dyDescent="0.25">
      <c r="D273" s="3"/>
      <c r="E273" s="3"/>
      <c r="G273" s="3"/>
    </row>
    <row r="274" spans="4:7" x14ac:dyDescent="0.25">
      <c r="D274" s="3"/>
      <c r="E274" s="3"/>
      <c r="G274" s="3"/>
    </row>
    <row r="275" spans="4:7" x14ac:dyDescent="0.25">
      <c r="D275" s="3"/>
      <c r="E275" s="3"/>
      <c r="G275" s="3"/>
    </row>
    <row r="276" spans="4:7" x14ac:dyDescent="0.25">
      <c r="D276" s="3"/>
      <c r="E276" s="3"/>
      <c r="G276" s="3"/>
    </row>
    <row r="277" spans="4:7" x14ac:dyDescent="0.25">
      <c r="D277" s="3"/>
      <c r="E277" s="3"/>
      <c r="G277" s="3"/>
    </row>
    <row r="278" spans="4:7" x14ac:dyDescent="0.25">
      <c r="D278" s="3"/>
      <c r="E278" s="3"/>
      <c r="G278" s="3"/>
    </row>
    <row r="279" spans="4:7" x14ac:dyDescent="0.25">
      <c r="D279" s="3"/>
      <c r="E279" s="3"/>
      <c r="G279" s="3"/>
    </row>
    <row r="280" spans="4:7" x14ac:dyDescent="0.25">
      <c r="D280" s="3"/>
      <c r="E280" s="3"/>
      <c r="G280" s="3"/>
    </row>
    <row r="281" spans="4:7" x14ac:dyDescent="0.25">
      <c r="D281" s="3"/>
      <c r="E281" s="3"/>
      <c r="G281" s="3"/>
    </row>
    <row r="282" spans="4:7" x14ac:dyDescent="0.25">
      <c r="D282" s="3"/>
      <c r="E282" s="3"/>
      <c r="G282" s="3"/>
    </row>
    <row r="283" spans="4:7" x14ac:dyDescent="0.25">
      <c r="D283" s="3"/>
      <c r="E283" s="3"/>
      <c r="G283" s="3"/>
    </row>
    <row r="284" spans="4:7" x14ac:dyDescent="0.25">
      <c r="D284" s="3"/>
      <c r="E284" s="3"/>
      <c r="G284" s="3"/>
    </row>
    <row r="285" spans="4:7" x14ac:dyDescent="0.25">
      <c r="D285" s="3"/>
      <c r="E285" s="3"/>
      <c r="G285" s="3"/>
    </row>
    <row r="286" spans="4:7" x14ac:dyDescent="0.25">
      <c r="D286" s="3"/>
      <c r="E286" s="3"/>
      <c r="G286" s="3"/>
    </row>
    <row r="287" spans="4:7" x14ac:dyDescent="0.25">
      <c r="D287" s="3"/>
      <c r="E287" s="3"/>
      <c r="G287" s="3"/>
    </row>
    <row r="288" spans="4:7" x14ac:dyDescent="0.25">
      <c r="D288" s="3"/>
      <c r="E288" s="3"/>
      <c r="G288" s="3"/>
    </row>
    <row r="289" spans="4:7" x14ac:dyDescent="0.25">
      <c r="D289" s="3"/>
      <c r="E289" s="3"/>
      <c r="G289" s="3"/>
    </row>
    <row r="290" spans="4:7" x14ac:dyDescent="0.25">
      <c r="D290" s="3"/>
      <c r="E290" s="3"/>
      <c r="G290" s="3"/>
    </row>
    <row r="291" spans="4:7" x14ac:dyDescent="0.25">
      <c r="D291" s="3"/>
      <c r="E291" s="3"/>
      <c r="G291" s="3"/>
    </row>
    <row r="292" spans="4:7" x14ac:dyDescent="0.25">
      <c r="D292" s="3"/>
      <c r="E292" s="3"/>
      <c r="G292" s="3"/>
    </row>
    <row r="293" spans="4:7" x14ac:dyDescent="0.25">
      <c r="D293" s="3"/>
      <c r="E293" s="3"/>
      <c r="G293" s="3"/>
    </row>
    <row r="294" spans="4:7" x14ac:dyDescent="0.25">
      <c r="D294" s="3"/>
      <c r="E294" s="3"/>
      <c r="G294" s="3"/>
    </row>
    <row r="295" spans="4:7" x14ac:dyDescent="0.25">
      <c r="D295" s="3"/>
      <c r="E295" s="3"/>
      <c r="G295" s="3"/>
    </row>
    <row r="296" spans="4:7" x14ac:dyDescent="0.25">
      <c r="D296" s="3"/>
      <c r="E296" s="3"/>
      <c r="G296" s="3"/>
    </row>
    <row r="297" spans="4:7" x14ac:dyDescent="0.25">
      <c r="D297" s="3"/>
      <c r="E297" s="3"/>
      <c r="G297" s="3"/>
    </row>
    <row r="298" spans="4:7" x14ac:dyDescent="0.25">
      <c r="D298" s="3"/>
      <c r="E298" s="3"/>
      <c r="G298" s="3"/>
    </row>
    <row r="299" spans="4:7" x14ac:dyDescent="0.25">
      <c r="D299" s="3"/>
      <c r="E299" s="3"/>
      <c r="G299" s="3"/>
    </row>
    <row r="300" spans="4:7" x14ac:dyDescent="0.25">
      <c r="D300" s="3"/>
      <c r="E300" s="3"/>
      <c r="G300" s="3"/>
    </row>
    <row r="301" spans="4:7" x14ac:dyDescent="0.25">
      <c r="D301" s="3"/>
      <c r="E301" s="3"/>
      <c r="G301" s="3"/>
    </row>
    <row r="302" spans="4:7" x14ac:dyDescent="0.25">
      <c r="D302" s="3"/>
      <c r="E302" s="3"/>
      <c r="G302" s="3"/>
    </row>
    <row r="303" spans="4:7" x14ac:dyDescent="0.25">
      <c r="D303" s="3"/>
      <c r="E303" s="3"/>
      <c r="G303" s="3"/>
    </row>
    <row r="304" spans="4:7" x14ac:dyDescent="0.25">
      <c r="D304" s="3"/>
      <c r="E304" s="3"/>
      <c r="G304" s="3"/>
    </row>
    <row r="305" spans="4:7" x14ac:dyDescent="0.25">
      <c r="D305" s="3"/>
      <c r="E305" s="3"/>
      <c r="G305" s="3"/>
    </row>
    <row r="306" spans="4:7" x14ac:dyDescent="0.25">
      <c r="D306" s="3"/>
      <c r="E306" s="3"/>
      <c r="G306" s="3"/>
    </row>
    <row r="307" spans="4:7" x14ac:dyDescent="0.25">
      <c r="D307" s="3"/>
      <c r="E307" s="3"/>
      <c r="G307" s="3"/>
    </row>
    <row r="308" spans="4:7" x14ac:dyDescent="0.25">
      <c r="D308" s="3"/>
      <c r="E308" s="3"/>
      <c r="G308" s="3"/>
    </row>
    <row r="309" spans="4:7" x14ac:dyDescent="0.25">
      <c r="D309" s="3"/>
      <c r="E309" s="3"/>
      <c r="G309" s="3"/>
    </row>
    <row r="310" spans="4:7" x14ac:dyDescent="0.25">
      <c r="D310" s="3"/>
      <c r="E310" s="3"/>
      <c r="G310" s="3"/>
    </row>
    <row r="311" spans="4:7" x14ac:dyDescent="0.25">
      <c r="D311" s="3"/>
      <c r="E311" s="3"/>
      <c r="G311" s="3"/>
    </row>
    <row r="312" spans="4:7" x14ac:dyDescent="0.25">
      <c r="D312" s="3"/>
      <c r="E312" s="3"/>
      <c r="G312" s="3"/>
    </row>
    <row r="313" spans="4:7" x14ac:dyDescent="0.25">
      <c r="D313" s="3"/>
      <c r="E313" s="3"/>
      <c r="G313" s="3"/>
    </row>
    <row r="314" spans="4:7" x14ac:dyDescent="0.25">
      <c r="D314" s="3"/>
      <c r="E314" s="3"/>
      <c r="G314" s="3"/>
    </row>
    <row r="315" spans="4:7" x14ac:dyDescent="0.25">
      <c r="D315" s="3"/>
      <c r="E315" s="3"/>
      <c r="G315" s="3"/>
    </row>
    <row r="316" spans="4:7" x14ac:dyDescent="0.25">
      <c r="D316" s="3"/>
      <c r="E316" s="3"/>
      <c r="G316" s="3"/>
    </row>
    <row r="317" spans="4:7" x14ac:dyDescent="0.25">
      <c r="D317" s="3"/>
      <c r="E317" s="3"/>
      <c r="G317" s="3"/>
    </row>
    <row r="318" spans="4:7" x14ac:dyDescent="0.25">
      <c r="D318" s="3"/>
      <c r="E318" s="3"/>
      <c r="G318" s="3"/>
    </row>
    <row r="319" spans="4:7" x14ac:dyDescent="0.25">
      <c r="D319" s="3"/>
      <c r="E319" s="3"/>
      <c r="G319" s="3"/>
    </row>
    <row r="320" spans="4:7" x14ac:dyDescent="0.25">
      <c r="D320" s="3"/>
      <c r="E320" s="3"/>
      <c r="G320" s="3"/>
    </row>
    <row r="321" spans="4:7" x14ac:dyDescent="0.25">
      <c r="D321" s="3"/>
      <c r="E321" s="3"/>
      <c r="G321" s="3"/>
    </row>
    <row r="322" spans="4:7" x14ac:dyDescent="0.25">
      <c r="D322" s="3"/>
      <c r="E322" s="3"/>
      <c r="G322" s="3"/>
    </row>
    <row r="323" spans="4:7" x14ac:dyDescent="0.25">
      <c r="D323" s="3"/>
      <c r="E323" s="3"/>
      <c r="G323" s="3"/>
    </row>
    <row r="324" spans="4:7" x14ac:dyDescent="0.25">
      <c r="D324" s="3"/>
      <c r="E324" s="3"/>
      <c r="G324" s="3"/>
    </row>
    <row r="325" spans="4:7" x14ac:dyDescent="0.25">
      <c r="D325" s="3"/>
      <c r="E325" s="3"/>
      <c r="G325" s="3"/>
    </row>
    <row r="326" spans="4:7" x14ac:dyDescent="0.25">
      <c r="D326" s="3"/>
      <c r="E326" s="3"/>
      <c r="G326" s="3"/>
    </row>
    <row r="327" spans="4:7" x14ac:dyDescent="0.25">
      <c r="D327" s="3"/>
      <c r="E327" s="3"/>
      <c r="G327" s="3"/>
    </row>
    <row r="328" spans="4:7" x14ac:dyDescent="0.25">
      <c r="D328" s="3"/>
      <c r="E328" s="3"/>
      <c r="G328" s="3"/>
    </row>
    <row r="329" spans="4:7" x14ac:dyDescent="0.25">
      <c r="D329" s="3"/>
      <c r="E329" s="3"/>
      <c r="G329" s="3"/>
    </row>
    <row r="330" spans="4:7" x14ac:dyDescent="0.25">
      <c r="D330" s="3"/>
      <c r="E330" s="3"/>
      <c r="G330" s="3"/>
    </row>
    <row r="331" spans="4:7" x14ac:dyDescent="0.25">
      <c r="D331" s="3"/>
      <c r="E331" s="3"/>
      <c r="G331" s="3"/>
    </row>
    <row r="332" spans="4:7" x14ac:dyDescent="0.25">
      <c r="D332" s="3"/>
      <c r="E332" s="3"/>
      <c r="G332" s="3"/>
    </row>
    <row r="333" spans="4:7" x14ac:dyDescent="0.25">
      <c r="D333" s="3"/>
      <c r="E333" s="3"/>
      <c r="G333" s="3"/>
    </row>
    <row r="334" spans="4:7" x14ac:dyDescent="0.25">
      <c r="D334" s="3"/>
      <c r="E334" s="3"/>
      <c r="G334" s="3"/>
    </row>
    <row r="335" spans="4:7" x14ac:dyDescent="0.25">
      <c r="D335" s="3"/>
      <c r="E335" s="3"/>
      <c r="G335" s="3"/>
    </row>
    <row r="336" spans="4:7" x14ac:dyDescent="0.25">
      <c r="D336" s="3"/>
      <c r="E336" s="3"/>
      <c r="G336" s="3"/>
    </row>
    <row r="337" spans="4:7" x14ac:dyDescent="0.25">
      <c r="D337" s="3"/>
      <c r="E337" s="3"/>
      <c r="G337" s="3"/>
    </row>
    <row r="338" spans="4:7" x14ac:dyDescent="0.25">
      <c r="D338" s="3"/>
      <c r="E338" s="3"/>
      <c r="G338" s="3"/>
    </row>
    <row r="339" spans="4:7" x14ac:dyDescent="0.25">
      <c r="D339" s="3"/>
      <c r="E339" s="3"/>
      <c r="G339" s="3"/>
    </row>
    <row r="340" spans="4:7" x14ac:dyDescent="0.25">
      <c r="D340" s="3"/>
      <c r="E340" s="3"/>
      <c r="G340" s="3"/>
    </row>
    <row r="341" spans="4:7" x14ac:dyDescent="0.25">
      <c r="D341" s="3"/>
      <c r="E341" s="3"/>
      <c r="G341" s="3"/>
    </row>
    <row r="342" spans="4:7" x14ac:dyDescent="0.25">
      <c r="D342" s="3"/>
      <c r="E342" s="3"/>
      <c r="G342" s="3"/>
    </row>
    <row r="343" spans="4:7" x14ac:dyDescent="0.25">
      <c r="D343" s="3"/>
      <c r="E343" s="3"/>
      <c r="G343" s="3"/>
    </row>
    <row r="344" spans="4:7" x14ac:dyDescent="0.25">
      <c r="D344" s="3"/>
      <c r="E344" s="3"/>
      <c r="G344" s="3"/>
    </row>
    <row r="345" spans="4:7" x14ac:dyDescent="0.25">
      <c r="D345" s="3"/>
      <c r="E345" s="3"/>
      <c r="G345" s="3"/>
    </row>
    <row r="346" spans="4:7" x14ac:dyDescent="0.25">
      <c r="D346" s="3"/>
      <c r="E346" s="3"/>
      <c r="G346" s="3"/>
    </row>
    <row r="347" spans="4:7" x14ac:dyDescent="0.25">
      <c r="D347" s="3"/>
      <c r="E347" s="3"/>
      <c r="G347" s="3"/>
    </row>
    <row r="348" spans="4:7" x14ac:dyDescent="0.25">
      <c r="D348" s="3"/>
      <c r="E348" s="3"/>
      <c r="G348" s="3"/>
    </row>
    <row r="349" spans="4:7" x14ac:dyDescent="0.25">
      <c r="D349" s="3"/>
      <c r="E349" s="3"/>
      <c r="G349" s="3"/>
    </row>
    <row r="350" spans="4:7" x14ac:dyDescent="0.25">
      <c r="D350" s="3"/>
      <c r="E350" s="3"/>
      <c r="G350" s="3"/>
    </row>
    <row r="351" spans="4:7" x14ac:dyDescent="0.25">
      <c r="D351" s="3"/>
      <c r="E351" s="3"/>
      <c r="G351" s="3"/>
    </row>
    <row r="352" spans="4:7" x14ac:dyDescent="0.25">
      <c r="D352" s="3"/>
      <c r="E352" s="3"/>
      <c r="G352" s="3"/>
    </row>
    <row r="353" spans="4:7" x14ac:dyDescent="0.25">
      <c r="D353" s="3"/>
      <c r="E353" s="3"/>
      <c r="G353" s="3"/>
    </row>
    <row r="354" spans="4:7" x14ac:dyDescent="0.25">
      <c r="D354" s="3"/>
      <c r="E354" s="3"/>
      <c r="G354" s="3"/>
    </row>
    <row r="355" spans="4:7" x14ac:dyDescent="0.25">
      <c r="D355" s="3"/>
      <c r="E355" s="3"/>
      <c r="G355" s="3"/>
    </row>
    <row r="356" spans="4:7" x14ac:dyDescent="0.25">
      <c r="D356" s="3"/>
      <c r="E356" s="3"/>
      <c r="G356" s="3"/>
    </row>
    <row r="357" spans="4:7" x14ac:dyDescent="0.25">
      <c r="D357" s="3"/>
      <c r="E357" s="3"/>
      <c r="G357" s="3"/>
    </row>
    <row r="358" spans="4:7" x14ac:dyDescent="0.25">
      <c r="D358" s="3"/>
      <c r="E358" s="3"/>
      <c r="G358" s="3"/>
    </row>
    <row r="359" spans="4:7" x14ac:dyDescent="0.25">
      <c r="D359" s="3"/>
      <c r="E359" s="3"/>
      <c r="G359" s="3"/>
    </row>
    <row r="360" spans="4:7" x14ac:dyDescent="0.25">
      <c r="D360" s="3"/>
      <c r="E360" s="3"/>
      <c r="G360" s="3"/>
    </row>
    <row r="361" spans="4:7" x14ac:dyDescent="0.25">
      <c r="D361" s="3"/>
      <c r="E361" s="3"/>
      <c r="G361" s="3"/>
    </row>
    <row r="362" spans="4:7" x14ac:dyDescent="0.25">
      <c r="D362" s="3"/>
      <c r="E362" s="3"/>
      <c r="G362" s="3"/>
    </row>
    <row r="363" spans="4:7" x14ac:dyDescent="0.25">
      <c r="D363" s="3"/>
      <c r="E363" s="3"/>
      <c r="G363" s="3"/>
    </row>
    <row r="364" spans="4:7" x14ac:dyDescent="0.25">
      <c r="D364" s="3"/>
      <c r="E364" s="3"/>
      <c r="G364" s="3"/>
    </row>
    <row r="365" spans="4:7" x14ac:dyDescent="0.25">
      <c r="D365" s="3"/>
      <c r="E365" s="3"/>
      <c r="G365" s="3"/>
    </row>
    <row r="366" spans="4:7" x14ac:dyDescent="0.25">
      <c r="D366" s="3"/>
      <c r="E366" s="3"/>
      <c r="G366" s="3"/>
    </row>
    <row r="367" spans="4:7" x14ac:dyDescent="0.25">
      <c r="D367" s="3"/>
      <c r="E367" s="3"/>
      <c r="G367" s="3"/>
    </row>
    <row r="368" spans="4:7" x14ac:dyDescent="0.25">
      <c r="D368" s="3"/>
      <c r="E368" s="3"/>
      <c r="G368" s="3"/>
    </row>
    <row r="369" spans="4:7" x14ac:dyDescent="0.25">
      <c r="D369" s="3"/>
      <c r="E369" s="3"/>
      <c r="G369" s="3"/>
    </row>
    <row r="370" spans="4:7" x14ac:dyDescent="0.25">
      <c r="D370" s="3"/>
      <c r="E370" s="3"/>
      <c r="G370" s="3"/>
    </row>
    <row r="371" spans="4:7" x14ac:dyDescent="0.25">
      <c r="D371" s="3"/>
      <c r="E371" s="3"/>
      <c r="G371" s="3"/>
    </row>
    <row r="372" spans="4:7" x14ac:dyDescent="0.25">
      <c r="D372" s="3"/>
      <c r="E372" s="3"/>
      <c r="G372" s="3"/>
    </row>
    <row r="373" spans="4:7" x14ac:dyDescent="0.25">
      <c r="D373" s="3"/>
      <c r="E373" s="3"/>
      <c r="G373" s="3"/>
    </row>
    <row r="374" spans="4:7" x14ac:dyDescent="0.25">
      <c r="D374" s="3"/>
      <c r="E374" s="3"/>
      <c r="G374" s="3"/>
    </row>
    <row r="375" spans="4:7" x14ac:dyDescent="0.25">
      <c r="D375" s="3"/>
      <c r="E375" s="3"/>
      <c r="G375" s="3"/>
    </row>
    <row r="376" spans="4:7" x14ac:dyDescent="0.25">
      <c r="D376" s="3"/>
      <c r="E376" s="3"/>
      <c r="G376" s="3"/>
    </row>
    <row r="377" spans="4:7" x14ac:dyDescent="0.25">
      <c r="D377" s="3"/>
      <c r="E377" s="3"/>
      <c r="G377" s="3"/>
    </row>
    <row r="378" spans="4:7" x14ac:dyDescent="0.25">
      <c r="D378" s="3"/>
      <c r="E378" s="3"/>
      <c r="G378" s="3"/>
    </row>
    <row r="379" spans="4:7" x14ac:dyDescent="0.25">
      <c r="D379" s="3"/>
      <c r="E379" s="3"/>
      <c r="G379" s="3"/>
    </row>
    <row r="380" spans="4:7" x14ac:dyDescent="0.25">
      <c r="D380" s="3"/>
      <c r="E380" s="3"/>
      <c r="G380" s="3"/>
    </row>
    <row r="381" spans="4:7" x14ac:dyDescent="0.25">
      <c r="D381" s="3"/>
      <c r="E381" s="3"/>
      <c r="G381" s="3"/>
    </row>
    <row r="382" spans="4:7" x14ac:dyDescent="0.25">
      <c r="D382" s="3"/>
      <c r="E382" s="3"/>
      <c r="G382" s="3"/>
    </row>
    <row r="383" spans="4:7" x14ac:dyDescent="0.25">
      <c r="D383" s="3"/>
      <c r="E383" s="3"/>
      <c r="G383" s="3"/>
    </row>
    <row r="384" spans="4:7" x14ac:dyDescent="0.25">
      <c r="D384" s="3"/>
      <c r="E384" s="3"/>
      <c r="G384" s="3"/>
    </row>
    <row r="385" spans="4:7" x14ac:dyDescent="0.25">
      <c r="D385" s="3"/>
      <c r="E385" s="3"/>
      <c r="G385" s="3"/>
    </row>
    <row r="386" spans="4:7" x14ac:dyDescent="0.25">
      <c r="D386" s="3"/>
      <c r="E386" s="3"/>
      <c r="G386" s="3"/>
    </row>
    <row r="387" spans="4:7" x14ac:dyDescent="0.25">
      <c r="D387" s="3"/>
      <c r="E387" s="3"/>
      <c r="G387" s="3"/>
    </row>
    <row r="388" spans="4:7" x14ac:dyDescent="0.25">
      <c r="D388" s="3"/>
      <c r="E388" s="3"/>
      <c r="G388" s="3"/>
    </row>
    <row r="389" spans="4:7" x14ac:dyDescent="0.25">
      <c r="D389" s="3"/>
      <c r="E389" s="3"/>
      <c r="G389" s="3"/>
    </row>
    <row r="390" spans="4:7" x14ac:dyDescent="0.25">
      <c r="D390" s="3"/>
      <c r="E390" s="3"/>
      <c r="G390" s="3"/>
    </row>
    <row r="391" spans="4:7" x14ac:dyDescent="0.25">
      <c r="D391" s="3"/>
      <c r="E391" s="3"/>
      <c r="G391" s="3"/>
    </row>
    <row r="392" spans="4:7" x14ac:dyDescent="0.25">
      <c r="D392" s="3"/>
      <c r="E392" s="3"/>
      <c r="G392" s="3"/>
    </row>
    <row r="393" spans="4:7" x14ac:dyDescent="0.25">
      <c r="D393" s="3"/>
      <c r="E393" s="3"/>
      <c r="G393" s="3"/>
    </row>
    <row r="394" spans="4:7" x14ac:dyDescent="0.25">
      <c r="D394" s="3"/>
      <c r="E394" s="3"/>
      <c r="G394" s="3"/>
    </row>
    <row r="395" spans="4:7" x14ac:dyDescent="0.25">
      <c r="D395" s="3"/>
      <c r="E395" s="3"/>
      <c r="G395" s="3"/>
    </row>
    <row r="396" spans="4:7" x14ac:dyDescent="0.25">
      <c r="D396" s="3"/>
      <c r="E396" s="3"/>
      <c r="G396" s="3"/>
    </row>
    <row r="397" spans="4:7" x14ac:dyDescent="0.25">
      <c r="D397" s="3"/>
      <c r="E397" s="3"/>
      <c r="G397" s="3"/>
    </row>
    <row r="398" spans="4:7" x14ac:dyDescent="0.25">
      <c r="D398" s="3"/>
      <c r="E398" s="3"/>
      <c r="G398" s="3"/>
    </row>
    <row r="399" spans="4:7" x14ac:dyDescent="0.25">
      <c r="D399" s="3"/>
      <c r="E399" s="3"/>
      <c r="G399" s="3"/>
    </row>
    <row r="400" spans="4:7" x14ac:dyDescent="0.25">
      <c r="D400" s="3"/>
      <c r="E400" s="3"/>
      <c r="G400" s="3"/>
    </row>
    <row r="401" spans="4:7" x14ac:dyDescent="0.25">
      <c r="D401" s="3"/>
      <c r="E401" s="3"/>
      <c r="G401" s="3"/>
    </row>
    <row r="402" spans="4:7" x14ac:dyDescent="0.25">
      <c r="D402" s="3"/>
      <c r="E402" s="3"/>
      <c r="G402" s="3"/>
    </row>
    <row r="403" spans="4:7" x14ac:dyDescent="0.25">
      <c r="D403" s="3"/>
      <c r="E403" s="3"/>
      <c r="G403" s="3"/>
    </row>
    <row r="404" spans="4:7" x14ac:dyDescent="0.25">
      <c r="D404" s="3"/>
      <c r="E404" s="3"/>
      <c r="G404" s="3"/>
    </row>
    <row r="405" spans="4:7" x14ac:dyDescent="0.25">
      <c r="D405" s="3"/>
      <c r="E405" s="3"/>
      <c r="G405" s="3"/>
    </row>
    <row r="406" spans="4:7" x14ac:dyDescent="0.25">
      <c r="D406" s="3"/>
      <c r="E406" s="3"/>
      <c r="G406" s="3"/>
    </row>
    <row r="407" spans="4:7" x14ac:dyDescent="0.25">
      <c r="D407" s="3"/>
      <c r="E407" s="3"/>
      <c r="G407" s="3"/>
    </row>
    <row r="408" spans="4:7" x14ac:dyDescent="0.25">
      <c r="D408" s="3"/>
      <c r="E408" s="3"/>
      <c r="G408" s="3"/>
    </row>
    <row r="409" spans="4:7" x14ac:dyDescent="0.25">
      <c r="D409" s="3"/>
      <c r="E409" s="3"/>
      <c r="G409" s="3"/>
    </row>
    <row r="410" spans="4:7" x14ac:dyDescent="0.25">
      <c r="D410" s="3"/>
      <c r="E410" s="3"/>
      <c r="G410" s="3"/>
    </row>
    <row r="411" spans="4:7" x14ac:dyDescent="0.25">
      <c r="D411" s="3"/>
      <c r="E411" s="3"/>
      <c r="G411" s="3"/>
    </row>
    <row r="412" spans="4:7" x14ac:dyDescent="0.25">
      <c r="D412" s="3"/>
      <c r="E412" s="3"/>
      <c r="G412" s="3"/>
    </row>
    <row r="413" spans="4:7" x14ac:dyDescent="0.25">
      <c r="D413" s="3"/>
      <c r="E413" s="3"/>
      <c r="G413" s="3"/>
    </row>
    <row r="414" spans="4:7" x14ac:dyDescent="0.25">
      <c r="D414" s="3"/>
      <c r="E414" s="3"/>
      <c r="G414" s="3"/>
    </row>
    <row r="415" spans="4:7" x14ac:dyDescent="0.25">
      <c r="D415" s="3"/>
      <c r="E415" s="3"/>
      <c r="G415" s="3"/>
    </row>
    <row r="416" spans="4:7" x14ac:dyDescent="0.25">
      <c r="D416" s="3"/>
      <c r="E416" s="3"/>
      <c r="G416" s="3"/>
    </row>
    <row r="417" spans="4:7" x14ac:dyDescent="0.25">
      <c r="D417" s="3"/>
      <c r="E417" s="3"/>
      <c r="G417" s="3"/>
    </row>
    <row r="418" spans="4:7" x14ac:dyDescent="0.25">
      <c r="D418" s="3"/>
      <c r="E418" s="3"/>
      <c r="G418" s="3"/>
    </row>
    <row r="419" spans="4:7" x14ac:dyDescent="0.25">
      <c r="D419" s="3"/>
      <c r="E419" s="3"/>
      <c r="G419" s="3"/>
    </row>
    <row r="420" spans="4:7" x14ac:dyDescent="0.25">
      <c r="D420" s="3"/>
      <c r="E420" s="3"/>
      <c r="G420" s="3"/>
    </row>
    <row r="421" spans="4:7" x14ac:dyDescent="0.25">
      <c r="D421" s="3"/>
      <c r="E421" s="3"/>
      <c r="G421" s="3"/>
    </row>
    <row r="422" spans="4:7" x14ac:dyDescent="0.25">
      <c r="D422" s="3"/>
      <c r="E422" s="3"/>
      <c r="G422" s="3"/>
    </row>
    <row r="423" spans="4:7" x14ac:dyDescent="0.25">
      <c r="D423" s="3"/>
      <c r="E423" s="3"/>
      <c r="G423" s="3"/>
    </row>
    <row r="424" spans="4:7" x14ac:dyDescent="0.25">
      <c r="D424" s="3"/>
      <c r="E424" s="3"/>
      <c r="G424" s="3"/>
    </row>
    <row r="425" spans="4:7" x14ac:dyDescent="0.25">
      <c r="D425" s="3"/>
      <c r="E425" s="3"/>
      <c r="G425" s="3"/>
    </row>
    <row r="426" spans="4:7" x14ac:dyDescent="0.25">
      <c r="D426" s="3"/>
      <c r="E426" s="3"/>
      <c r="G426" s="3"/>
    </row>
    <row r="427" spans="4:7" x14ac:dyDescent="0.25">
      <c r="D427" s="3"/>
      <c r="E427" s="3"/>
      <c r="G427" s="3"/>
    </row>
    <row r="428" spans="4:7" x14ac:dyDescent="0.25">
      <c r="D428" s="3"/>
      <c r="E428" s="3"/>
      <c r="G428" s="3"/>
    </row>
    <row r="429" spans="4:7" x14ac:dyDescent="0.25">
      <c r="D429" s="3"/>
      <c r="E429" s="3"/>
      <c r="G429" s="3"/>
    </row>
    <row r="430" spans="4:7" x14ac:dyDescent="0.25">
      <c r="D430" s="3"/>
      <c r="E430" s="3"/>
      <c r="G430" s="3"/>
    </row>
    <row r="431" spans="4:7" x14ac:dyDescent="0.25">
      <c r="D431" s="3"/>
      <c r="E431" s="3"/>
      <c r="G431" s="3"/>
    </row>
    <row r="432" spans="4:7" x14ac:dyDescent="0.25">
      <c r="D432" s="3"/>
      <c r="E432" s="3"/>
      <c r="G432" s="3"/>
    </row>
    <row r="433" spans="4:7" x14ac:dyDescent="0.25">
      <c r="D433" s="3"/>
      <c r="E433" s="3"/>
      <c r="G433" s="3"/>
    </row>
    <row r="434" spans="4:7" x14ac:dyDescent="0.25">
      <c r="D434" s="3"/>
      <c r="E434" s="3"/>
      <c r="G434" s="3"/>
    </row>
    <row r="435" spans="4:7" x14ac:dyDescent="0.25">
      <c r="D435" s="3"/>
      <c r="E435" s="3"/>
      <c r="G435" s="3"/>
    </row>
    <row r="436" spans="4:7" x14ac:dyDescent="0.25">
      <c r="D436" s="3"/>
      <c r="E436" s="3"/>
      <c r="G436" s="3"/>
    </row>
    <row r="437" spans="4:7" x14ac:dyDescent="0.25">
      <c r="D437" s="3"/>
      <c r="E437" s="3"/>
      <c r="G437" s="3"/>
    </row>
    <row r="438" spans="4:7" x14ac:dyDescent="0.25">
      <c r="D438" s="3"/>
      <c r="E438" s="3"/>
      <c r="G438" s="3"/>
    </row>
    <row r="439" spans="4:7" x14ac:dyDescent="0.25">
      <c r="D439" s="3"/>
      <c r="E439" s="3"/>
      <c r="G439" s="3"/>
    </row>
    <row r="440" spans="4:7" x14ac:dyDescent="0.25">
      <c r="D440" s="3"/>
      <c r="E440" s="3"/>
      <c r="G440" s="3"/>
    </row>
    <row r="441" spans="4:7" x14ac:dyDescent="0.25">
      <c r="D441" s="3"/>
      <c r="E441" s="3"/>
      <c r="G441" s="3"/>
    </row>
    <row r="442" spans="4:7" x14ac:dyDescent="0.25">
      <c r="D442" s="3"/>
      <c r="E442" s="3"/>
      <c r="G442" s="3"/>
    </row>
    <row r="443" spans="4:7" x14ac:dyDescent="0.25">
      <c r="D443" s="3"/>
      <c r="E443" s="3"/>
      <c r="G443" s="3"/>
    </row>
    <row r="444" spans="4:7" x14ac:dyDescent="0.25">
      <c r="D444" s="3"/>
      <c r="E444" s="3"/>
      <c r="G444" s="3"/>
    </row>
    <row r="445" spans="4:7" x14ac:dyDescent="0.25">
      <c r="D445" s="3"/>
      <c r="E445" s="3"/>
      <c r="G445" s="3"/>
    </row>
    <row r="446" spans="4:7" x14ac:dyDescent="0.25">
      <c r="D446" s="3"/>
      <c r="E446" s="3"/>
      <c r="G446" s="3"/>
    </row>
    <row r="447" spans="4:7" x14ac:dyDescent="0.25">
      <c r="D447" s="3"/>
      <c r="E447" s="3"/>
      <c r="G447" s="3"/>
    </row>
    <row r="448" spans="4:7" x14ac:dyDescent="0.25">
      <c r="D448" s="3"/>
      <c r="E448" s="3"/>
      <c r="G448" s="3"/>
    </row>
    <row r="449" spans="4:7" x14ac:dyDescent="0.25">
      <c r="D449" s="3"/>
      <c r="E449" s="3"/>
      <c r="G449" s="3"/>
    </row>
    <row r="450" spans="4:7" x14ac:dyDescent="0.25">
      <c r="D450" s="3"/>
      <c r="E450" s="3"/>
      <c r="G450" s="3"/>
    </row>
    <row r="451" spans="4:7" x14ac:dyDescent="0.25">
      <c r="D451" s="3"/>
      <c r="E451" s="3"/>
      <c r="G451" s="3"/>
    </row>
    <row r="452" spans="4:7" x14ac:dyDescent="0.25">
      <c r="D452" s="3"/>
      <c r="E452" s="3"/>
      <c r="G452" s="3"/>
    </row>
    <row r="453" spans="4:7" x14ac:dyDescent="0.25">
      <c r="D453" s="3"/>
      <c r="E453" s="3"/>
      <c r="G453" s="3"/>
    </row>
    <row r="454" spans="4:7" x14ac:dyDescent="0.25">
      <c r="D454" s="3"/>
      <c r="E454" s="3"/>
      <c r="G454" s="3"/>
    </row>
    <row r="455" spans="4:7" x14ac:dyDescent="0.25">
      <c r="D455" s="3"/>
      <c r="E455" s="3"/>
      <c r="G455" s="3"/>
    </row>
    <row r="456" spans="4:7" x14ac:dyDescent="0.25">
      <c r="D456" s="3"/>
      <c r="E456" s="3"/>
      <c r="G456" s="3"/>
    </row>
    <row r="457" spans="4:7" x14ac:dyDescent="0.25">
      <c r="D457" s="3"/>
      <c r="E457" s="3"/>
      <c r="G457" s="3"/>
    </row>
    <row r="458" spans="4:7" x14ac:dyDescent="0.25">
      <c r="D458" s="3"/>
      <c r="E458" s="3"/>
      <c r="G458" s="3"/>
    </row>
    <row r="459" spans="4:7" x14ac:dyDescent="0.25">
      <c r="D459" s="3"/>
      <c r="E459" s="3"/>
      <c r="G459" s="3"/>
    </row>
    <row r="460" spans="4:7" x14ac:dyDescent="0.25">
      <c r="D460" s="3"/>
      <c r="E460" s="3"/>
      <c r="G460" s="3"/>
    </row>
    <row r="461" spans="4:7" x14ac:dyDescent="0.25">
      <c r="D461" s="3"/>
      <c r="E461" s="3"/>
      <c r="G461" s="3"/>
    </row>
    <row r="462" spans="4:7" x14ac:dyDescent="0.25">
      <c r="D462" s="3"/>
      <c r="E462" s="3"/>
      <c r="G462" s="3"/>
    </row>
    <row r="463" spans="4:7" x14ac:dyDescent="0.25">
      <c r="D463" s="3"/>
      <c r="E463" s="3"/>
      <c r="G463" s="3"/>
    </row>
    <row r="464" spans="4:7" x14ac:dyDescent="0.25">
      <c r="D464" s="3"/>
      <c r="E464" s="3"/>
      <c r="G464" s="3"/>
    </row>
    <row r="465" spans="4:7" x14ac:dyDescent="0.25">
      <c r="D465" s="3"/>
      <c r="E465" s="3"/>
      <c r="G465" s="3"/>
    </row>
    <row r="466" spans="4:7" x14ac:dyDescent="0.25">
      <c r="D466" s="3"/>
      <c r="E466" s="3"/>
      <c r="G466" s="3"/>
    </row>
    <row r="467" spans="4:7" x14ac:dyDescent="0.25">
      <c r="D467" s="3"/>
      <c r="E467" s="3"/>
      <c r="G467" s="3"/>
    </row>
    <row r="468" spans="4:7" x14ac:dyDescent="0.25">
      <c r="D468" s="3"/>
      <c r="E468" s="3"/>
      <c r="G468" s="3"/>
    </row>
    <row r="469" spans="4:7" x14ac:dyDescent="0.25">
      <c r="D469" s="3"/>
      <c r="E469" s="3"/>
      <c r="G469" s="3"/>
    </row>
    <row r="470" spans="4:7" x14ac:dyDescent="0.25">
      <c r="D470" s="3"/>
      <c r="E470" s="3"/>
      <c r="G470" s="3"/>
    </row>
    <row r="471" spans="4:7" x14ac:dyDescent="0.25">
      <c r="D471" s="3"/>
      <c r="E471" s="3"/>
      <c r="G471" s="3"/>
    </row>
    <row r="472" spans="4:7" x14ac:dyDescent="0.25">
      <c r="D472" s="3"/>
      <c r="E472" s="3"/>
      <c r="G472" s="3"/>
    </row>
    <row r="473" spans="4:7" x14ac:dyDescent="0.25">
      <c r="D473" s="3"/>
      <c r="E473" s="3"/>
      <c r="G473" s="3"/>
    </row>
    <row r="474" spans="4:7" x14ac:dyDescent="0.25">
      <c r="D474" s="3"/>
      <c r="E474" s="3"/>
      <c r="G474" s="3"/>
    </row>
    <row r="475" spans="4:7" x14ac:dyDescent="0.25">
      <c r="D475" s="3"/>
      <c r="E475" s="3"/>
      <c r="G475" s="3"/>
    </row>
    <row r="476" spans="4:7" x14ac:dyDescent="0.25">
      <c r="D476" s="3"/>
      <c r="E476" s="3"/>
      <c r="G476" s="3"/>
    </row>
    <row r="477" spans="4:7" x14ac:dyDescent="0.25">
      <c r="D477" s="3"/>
      <c r="E477" s="3"/>
      <c r="G477" s="3"/>
    </row>
    <row r="478" spans="4:7" x14ac:dyDescent="0.25">
      <c r="D478" s="3"/>
      <c r="E478" s="3"/>
      <c r="G478" s="3"/>
    </row>
    <row r="479" spans="4:7" x14ac:dyDescent="0.25">
      <c r="D479" s="3"/>
      <c r="E479" s="3"/>
      <c r="G479" s="3"/>
    </row>
    <row r="480" spans="4:7" x14ac:dyDescent="0.25">
      <c r="D480" s="3"/>
      <c r="E480" s="3"/>
      <c r="G480" s="3"/>
    </row>
    <row r="481" spans="4:7" x14ac:dyDescent="0.25">
      <c r="D481" s="3"/>
      <c r="E481" s="3"/>
      <c r="G481" s="3"/>
    </row>
    <row r="482" spans="4:7" x14ac:dyDescent="0.25">
      <c r="D482" s="3"/>
      <c r="E482" s="3"/>
      <c r="G482" s="3"/>
    </row>
    <row r="483" spans="4:7" x14ac:dyDescent="0.25">
      <c r="D483" s="3"/>
      <c r="E483" s="3"/>
      <c r="G483" s="3"/>
    </row>
    <row r="484" spans="4:7" x14ac:dyDescent="0.25">
      <c r="D484" s="3"/>
      <c r="E484" s="3"/>
      <c r="G484" s="3"/>
    </row>
    <row r="485" spans="4:7" x14ac:dyDescent="0.25">
      <c r="D485" s="3"/>
      <c r="E485" s="3"/>
      <c r="G485" s="3"/>
    </row>
    <row r="486" spans="4:7" x14ac:dyDescent="0.25">
      <c r="D486" s="3"/>
      <c r="E486" s="3"/>
      <c r="G486" s="3"/>
    </row>
    <row r="487" spans="4:7" x14ac:dyDescent="0.25">
      <c r="D487" s="3"/>
      <c r="E487" s="3"/>
      <c r="G487" s="3"/>
    </row>
    <row r="488" spans="4:7" x14ac:dyDescent="0.25">
      <c r="D488" s="3"/>
      <c r="E488" s="3"/>
      <c r="G488" s="3"/>
    </row>
    <row r="489" spans="4:7" x14ac:dyDescent="0.25">
      <c r="D489" s="3"/>
      <c r="E489" s="3"/>
      <c r="G489" s="3"/>
    </row>
    <row r="490" spans="4:7" x14ac:dyDescent="0.25">
      <c r="D490" s="3"/>
      <c r="E490" s="3"/>
      <c r="G490" s="3"/>
    </row>
    <row r="491" spans="4:7" x14ac:dyDescent="0.25">
      <c r="D491" s="3"/>
      <c r="E491" s="3"/>
      <c r="G491" s="3"/>
    </row>
    <row r="492" spans="4:7" x14ac:dyDescent="0.25">
      <c r="D492" s="3"/>
      <c r="E492" s="3"/>
      <c r="G492" s="3"/>
    </row>
    <row r="493" spans="4:7" x14ac:dyDescent="0.25">
      <c r="D493" s="3"/>
      <c r="E493" s="3"/>
      <c r="G493" s="3"/>
    </row>
    <row r="494" spans="4:7" x14ac:dyDescent="0.25">
      <c r="D494" s="3"/>
      <c r="E494" s="3"/>
      <c r="G494" s="3"/>
    </row>
    <row r="495" spans="4:7" x14ac:dyDescent="0.25">
      <c r="D495" s="3"/>
      <c r="E495" s="3"/>
      <c r="G495" s="3"/>
    </row>
    <row r="496" spans="4:7" x14ac:dyDescent="0.25">
      <c r="D496" s="3"/>
      <c r="E496" s="3"/>
      <c r="G496" s="3"/>
    </row>
    <row r="497" spans="4:7" x14ac:dyDescent="0.25">
      <c r="D497" s="3"/>
      <c r="E497" s="3"/>
      <c r="G497" s="3"/>
    </row>
    <row r="498" spans="4:7" x14ac:dyDescent="0.25">
      <c r="D498" s="3"/>
      <c r="E498" s="3"/>
      <c r="G498" s="3"/>
    </row>
    <row r="499" spans="4:7" x14ac:dyDescent="0.25">
      <c r="D499" s="3"/>
      <c r="E499" s="3"/>
      <c r="G499" s="3"/>
    </row>
    <row r="500" spans="4:7" x14ac:dyDescent="0.25">
      <c r="D500" s="3"/>
      <c r="E500" s="3"/>
      <c r="G500" s="3"/>
    </row>
    <row r="501" spans="4:7" x14ac:dyDescent="0.25">
      <c r="D501" s="3"/>
      <c r="E501" s="3"/>
      <c r="G501" s="3"/>
    </row>
    <row r="502" spans="4:7" x14ac:dyDescent="0.25">
      <c r="D502" s="3"/>
      <c r="E502" s="3"/>
      <c r="G502" s="3"/>
    </row>
    <row r="503" spans="4:7" x14ac:dyDescent="0.25">
      <c r="D503" s="3"/>
      <c r="E503" s="3"/>
      <c r="G503" s="3"/>
    </row>
    <row r="504" spans="4:7" x14ac:dyDescent="0.25">
      <c r="D504" s="3"/>
      <c r="E504" s="3"/>
      <c r="G504" s="3"/>
    </row>
    <row r="505" spans="4:7" x14ac:dyDescent="0.25">
      <c r="D505" s="3"/>
      <c r="E505" s="3"/>
      <c r="G505" s="3"/>
    </row>
    <row r="506" spans="4:7" x14ac:dyDescent="0.25">
      <c r="D506" s="3"/>
      <c r="E506" s="3"/>
      <c r="G506" s="3"/>
    </row>
    <row r="507" spans="4:7" x14ac:dyDescent="0.25">
      <c r="D507" s="3"/>
      <c r="E507" s="3"/>
      <c r="G507" s="3"/>
    </row>
    <row r="508" spans="4:7" x14ac:dyDescent="0.25">
      <c r="D508" s="3"/>
      <c r="E508" s="3"/>
      <c r="G508" s="3"/>
    </row>
    <row r="509" spans="4:7" x14ac:dyDescent="0.25">
      <c r="D509" s="3"/>
      <c r="E509" s="3"/>
      <c r="G509" s="3"/>
    </row>
    <row r="510" spans="4:7" x14ac:dyDescent="0.25">
      <c r="D510" s="3"/>
      <c r="E510" s="3"/>
      <c r="G510" s="3"/>
    </row>
    <row r="511" spans="4:7" x14ac:dyDescent="0.25">
      <c r="D511" s="3"/>
      <c r="E511" s="3"/>
      <c r="G511" s="3"/>
    </row>
    <row r="512" spans="4:7" x14ac:dyDescent="0.25">
      <c r="D512" s="3"/>
      <c r="E512" s="3"/>
      <c r="G512" s="3"/>
    </row>
    <row r="513" spans="4:7" x14ac:dyDescent="0.25">
      <c r="D513" s="3"/>
      <c r="E513" s="3"/>
      <c r="G513" s="3"/>
    </row>
    <row r="514" spans="4:7" x14ac:dyDescent="0.25">
      <c r="D514" s="3"/>
      <c r="E514" s="3"/>
      <c r="G514" s="3"/>
    </row>
    <row r="515" spans="4:7" x14ac:dyDescent="0.25">
      <c r="D515" s="3"/>
      <c r="E515" s="3"/>
      <c r="G515" s="3"/>
    </row>
    <row r="516" spans="4:7" x14ac:dyDescent="0.25">
      <c r="D516" s="3"/>
      <c r="E516" s="3"/>
      <c r="G516" s="3"/>
    </row>
    <row r="517" spans="4:7" x14ac:dyDescent="0.25">
      <c r="D517" s="3"/>
      <c r="E517" s="3"/>
      <c r="G517" s="3"/>
    </row>
    <row r="518" spans="4:7" x14ac:dyDescent="0.25">
      <c r="D518" s="3"/>
      <c r="E518" s="3"/>
      <c r="G518" s="3"/>
    </row>
    <row r="519" spans="4:7" x14ac:dyDescent="0.25">
      <c r="D519" s="3"/>
      <c r="E519" s="3"/>
      <c r="G519" s="3"/>
    </row>
    <row r="520" spans="4:7" x14ac:dyDescent="0.25">
      <c r="D520" s="3"/>
      <c r="E520" s="3"/>
      <c r="G520" s="3"/>
    </row>
    <row r="521" spans="4:7" x14ac:dyDescent="0.25">
      <c r="D521" s="3"/>
      <c r="E521" s="3"/>
      <c r="G521" s="3"/>
    </row>
    <row r="522" spans="4:7" x14ac:dyDescent="0.25">
      <c r="D522" s="3"/>
      <c r="E522" s="3"/>
      <c r="G522" s="3"/>
    </row>
    <row r="523" spans="4:7" x14ac:dyDescent="0.25">
      <c r="D523" s="3"/>
      <c r="E523" s="3"/>
      <c r="G523" s="3"/>
    </row>
    <row r="524" spans="4:7" x14ac:dyDescent="0.25">
      <c r="D524" s="3"/>
      <c r="E524" s="3"/>
      <c r="G524" s="3"/>
    </row>
    <row r="525" spans="4:7" x14ac:dyDescent="0.25">
      <c r="D525" s="3"/>
      <c r="E525" s="3"/>
      <c r="G525" s="3"/>
    </row>
    <row r="526" spans="4:7" x14ac:dyDescent="0.25">
      <c r="D526" s="3"/>
      <c r="E526" s="3"/>
      <c r="G526" s="3"/>
    </row>
    <row r="527" spans="4:7" x14ac:dyDescent="0.25">
      <c r="D527" s="3"/>
      <c r="E527" s="3"/>
      <c r="G527" s="3"/>
    </row>
    <row r="528" spans="4:7" x14ac:dyDescent="0.25">
      <c r="D528" s="3"/>
      <c r="E528" s="3"/>
      <c r="G528" s="3"/>
    </row>
    <row r="529" spans="4:7" x14ac:dyDescent="0.25">
      <c r="D529" s="3"/>
      <c r="E529" s="3"/>
      <c r="G529" s="3"/>
    </row>
    <row r="530" spans="4:7" x14ac:dyDescent="0.25">
      <c r="D530" s="3"/>
      <c r="E530" s="3"/>
      <c r="G530" s="3"/>
    </row>
    <row r="531" spans="4:7" x14ac:dyDescent="0.25">
      <c r="D531" s="3"/>
      <c r="E531" s="3"/>
      <c r="G531" s="3"/>
    </row>
    <row r="532" spans="4:7" x14ac:dyDescent="0.25">
      <c r="D532" s="3"/>
      <c r="E532" s="3"/>
      <c r="G532" s="3"/>
    </row>
    <row r="533" spans="4:7" x14ac:dyDescent="0.25">
      <c r="D533" s="3"/>
      <c r="E533" s="3"/>
      <c r="G533" s="3"/>
    </row>
    <row r="534" spans="4:7" x14ac:dyDescent="0.25">
      <c r="D534" s="3"/>
      <c r="E534" s="3"/>
      <c r="G534" s="3"/>
    </row>
    <row r="535" spans="4:7" x14ac:dyDescent="0.25">
      <c r="D535" s="3"/>
      <c r="E535" s="3"/>
      <c r="G535" s="3"/>
    </row>
    <row r="536" spans="4:7" x14ac:dyDescent="0.25">
      <c r="D536" s="3"/>
      <c r="E536" s="3"/>
      <c r="G536" s="3"/>
    </row>
    <row r="537" spans="4:7" x14ac:dyDescent="0.25">
      <c r="D537" s="3"/>
      <c r="E537" s="3"/>
      <c r="G537" s="3"/>
    </row>
    <row r="538" spans="4:7" x14ac:dyDescent="0.25">
      <c r="D538" s="3"/>
      <c r="E538" s="3"/>
      <c r="G538" s="3"/>
    </row>
    <row r="539" spans="4:7" x14ac:dyDescent="0.25">
      <c r="D539" s="3"/>
      <c r="E539" s="3"/>
      <c r="G539" s="3"/>
    </row>
    <row r="540" spans="4:7" x14ac:dyDescent="0.25">
      <c r="D540" s="3"/>
      <c r="E540" s="3"/>
      <c r="G540" s="3"/>
    </row>
    <row r="541" spans="4:7" x14ac:dyDescent="0.25">
      <c r="D541" s="3"/>
      <c r="E541" s="3"/>
      <c r="G541" s="3"/>
    </row>
    <row r="542" spans="4:7" x14ac:dyDescent="0.25">
      <c r="D542" s="3"/>
      <c r="E542" s="3"/>
      <c r="G542" s="3"/>
    </row>
    <row r="543" spans="4:7" x14ac:dyDescent="0.25">
      <c r="D543" s="3"/>
      <c r="E543" s="3"/>
      <c r="G543" s="3"/>
    </row>
    <row r="544" spans="4:7" x14ac:dyDescent="0.25">
      <c r="D544" s="3"/>
      <c r="E544" s="3"/>
      <c r="G544" s="3"/>
    </row>
    <row r="545" spans="4:7" x14ac:dyDescent="0.25">
      <c r="D545" s="3"/>
      <c r="E545" s="3"/>
      <c r="G545" s="3"/>
    </row>
    <row r="546" spans="4:7" x14ac:dyDescent="0.25">
      <c r="D546" s="3"/>
      <c r="E546" s="3"/>
      <c r="G546" s="3"/>
    </row>
    <row r="547" spans="4:7" x14ac:dyDescent="0.25">
      <c r="D547" s="3"/>
      <c r="E547" s="3"/>
      <c r="G547" s="3"/>
    </row>
    <row r="548" spans="4:7" x14ac:dyDescent="0.25">
      <c r="D548" s="3"/>
      <c r="E548" s="3"/>
      <c r="G548" s="3"/>
    </row>
    <row r="549" spans="4:7" x14ac:dyDescent="0.25">
      <c r="D549" s="3"/>
      <c r="E549" s="3"/>
      <c r="G549" s="3"/>
    </row>
    <row r="550" spans="4:7" x14ac:dyDescent="0.25">
      <c r="D550" s="3"/>
      <c r="E550" s="3"/>
      <c r="G550" s="3"/>
    </row>
    <row r="551" spans="4:7" x14ac:dyDescent="0.25">
      <c r="D551" s="3"/>
      <c r="E551" s="3"/>
      <c r="G551" s="3"/>
    </row>
    <row r="552" spans="4:7" x14ac:dyDescent="0.25">
      <c r="D552" s="3"/>
      <c r="E552" s="3"/>
      <c r="G552" s="3"/>
    </row>
    <row r="553" spans="4:7" x14ac:dyDescent="0.25">
      <c r="D553" s="3"/>
      <c r="E553" s="3"/>
      <c r="G553" s="3"/>
    </row>
    <row r="554" spans="4:7" x14ac:dyDescent="0.25">
      <c r="D554" s="3"/>
      <c r="E554" s="3"/>
      <c r="G554" s="3"/>
    </row>
    <row r="555" spans="4:7" x14ac:dyDescent="0.25">
      <c r="D555" s="3"/>
      <c r="E555" s="3"/>
      <c r="G555" s="3"/>
    </row>
    <row r="556" spans="4:7" x14ac:dyDescent="0.25">
      <c r="D556" s="3"/>
      <c r="E556" s="3"/>
      <c r="G556" s="3"/>
    </row>
    <row r="557" spans="4:7" x14ac:dyDescent="0.25">
      <c r="D557" s="3"/>
      <c r="E557" s="3"/>
      <c r="G557" s="3"/>
    </row>
    <row r="558" spans="4:7" x14ac:dyDescent="0.25">
      <c r="D558" s="3"/>
      <c r="E558" s="3"/>
      <c r="G558" s="3"/>
    </row>
    <row r="559" spans="4:7" x14ac:dyDescent="0.25">
      <c r="D559" s="3"/>
      <c r="E559" s="3"/>
      <c r="G559" s="3"/>
    </row>
    <row r="560" spans="4:7" x14ac:dyDescent="0.25">
      <c r="D560" s="3"/>
      <c r="E560" s="3"/>
      <c r="G560" s="3"/>
    </row>
    <row r="561" spans="4:7" x14ac:dyDescent="0.25">
      <c r="D561" s="3"/>
      <c r="E561" s="3"/>
      <c r="G561" s="3"/>
    </row>
    <row r="562" spans="4:7" x14ac:dyDescent="0.25">
      <c r="D562" s="3"/>
      <c r="E562" s="3"/>
      <c r="G562" s="3"/>
    </row>
    <row r="563" spans="4:7" x14ac:dyDescent="0.25">
      <c r="D563" s="3"/>
      <c r="E563" s="3"/>
      <c r="G563" s="3"/>
    </row>
    <row r="564" spans="4:7" x14ac:dyDescent="0.25">
      <c r="D564" s="3"/>
      <c r="E564" s="3"/>
      <c r="G564" s="3"/>
    </row>
    <row r="565" spans="4:7" x14ac:dyDescent="0.25">
      <c r="D565" s="3"/>
      <c r="E565" s="3"/>
      <c r="G565" s="3"/>
    </row>
    <row r="566" spans="4:7" x14ac:dyDescent="0.25">
      <c r="D566" s="3"/>
      <c r="E566" s="3"/>
      <c r="G566" s="3"/>
    </row>
    <row r="567" spans="4:7" x14ac:dyDescent="0.25">
      <c r="D567" s="3"/>
      <c r="E567" s="3"/>
      <c r="G567" s="3"/>
    </row>
    <row r="568" spans="4:7" x14ac:dyDescent="0.25">
      <c r="D568" s="3"/>
      <c r="E568" s="3"/>
      <c r="G568" s="3"/>
    </row>
    <row r="569" spans="4:7" x14ac:dyDescent="0.25">
      <c r="D569" s="3"/>
      <c r="E569" s="3"/>
      <c r="G569" s="3"/>
    </row>
    <row r="570" spans="4:7" x14ac:dyDescent="0.25">
      <c r="D570" s="3"/>
      <c r="E570" s="3"/>
      <c r="G570" s="3"/>
    </row>
    <row r="571" spans="4:7" x14ac:dyDescent="0.25">
      <c r="D571" s="3"/>
      <c r="E571" s="3"/>
      <c r="G571" s="3"/>
    </row>
    <row r="572" spans="4:7" x14ac:dyDescent="0.25">
      <c r="D572" s="3"/>
      <c r="E572" s="3"/>
      <c r="G572" s="3"/>
    </row>
    <row r="573" spans="4:7" x14ac:dyDescent="0.25">
      <c r="D573" s="3"/>
      <c r="E573" s="3"/>
      <c r="G573" s="3"/>
    </row>
    <row r="574" spans="4:7" x14ac:dyDescent="0.25">
      <c r="D574" s="3"/>
      <c r="E574" s="3"/>
      <c r="G574" s="3"/>
    </row>
    <row r="575" spans="4:7" x14ac:dyDescent="0.25">
      <c r="D575" s="3"/>
      <c r="E575" s="3"/>
      <c r="G575" s="3"/>
    </row>
    <row r="576" spans="4:7" x14ac:dyDescent="0.25">
      <c r="D576" s="3"/>
      <c r="E576" s="3"/>
      <c r="G576" s="3"/>
    </row>
    <row r="577" spans="4:7" x14ac:dyDescent="0.25">
      <c r="D577" s="3"/>
      <c r="E577" s="3"/>
      <c r="G577" s="3"/>
    </row>
    <row r="578" spans="4:7" x14ac:dyDescent="0.25">
      <c r="D578" s="3"/>
      <c r="E578" s="3"/>
      <c r="G578" s="3"/>
    </row>
    <row r="579" spans="4:7" x14ac:dyDescent="0.25">
      <c r="D579" s="3"/>
      <c r="E579" s="3"/>
      <c r="G579" s="3"/>
    </row>
    <row r="580" spans="4:7" x14ac:dyDescent="0.25">
      <c r="D580" s="3"/>
      <c r="E580" s="3"/>
      <c r="G580" s="3"/>
    </row>
    <row r="581" spans="4:7" x14ac:dyDescent="0.25">
      <c r="D581" s="3"/>
      <c r="E581" s="3"/>
      <c r="G581" s="3"/>
    </row>
    <row r="582" spans="4:7" x14ac:dyDescent="0.25">
      <c r="D582" s="3"/>
      <c r="E582" s="3"/>
      <c r="G582" s="3"/>
    </row>
    <row r="583" spans="4:7" x14ac:dyDescent="0.25">
      <c r="D583" s="3"/>
      <c r="E583" s="3"/>
      <c r="G583" s="3"/>
    </row>
    <row r="584" spans="4:7" x14ac:dyDescent="0.25">
      <c r="D584" s="3"/>
      <c r="E584" s="3"/>
      <c r="G584" s="3"/>
    </row>
    <row r="585" spans="4:7" x14ac:dyDescent="0.25">
      <c r="D585" s="3"/>
      <c r="E585" s="3"/>
      <c r="G585" s="3"/>
    </row>
    <row r="586" spans="4:7" x14ac:dyDescent="0.25">
      <c r="D586" s="3"/>
      <c r="E586" s="3"/>
      <c r="G586" s="3"/>
    </row>
    <row r="587" spans="4:7" x14ac:dyDescent="0.25">
      <c r="D587" s="3"/>
      <c r="E587" s="3"/>
      <c r="G587" s="3"/>
    </row>
    <row r="588" spans="4:7" x14ac:dyDescent="0.25">
      <c r="D588" s="3"/>
      <c r="E588" s="3"/>
      <c r="G588" s="3"/>
    </row>
    <row r="589" spans="4:7" x14ac:dyDescent="0.25">
      <c r="D589" s="3"/>
      <c r="E589" s="3"/>
      <c r="G589" s="3"/>
    </row>
    <row r="590" spans="4:7" x14ac:dyDescent="0.25">
      <c r="D590" s="3"/>
      <c r="E590" s="3"/>
      <c r="G590" s="3"/>
    </row>
    <row r="591" spans="4:7" x14ac:dyDescent="0.25">
      <c r="D591" s="3"/>
      <c r="E591" s="3"/>
      <c r="G591" s="3"/>
    </row>
    <row r="592" spans="4:7" x14ac:dyDescent="0.25">
      <c r="D592" s="3"/>
      <c r="E592" s="3"/>
      <c r="G592" s="3"/>
    </row>
    <row r="593" spans="4:7" x14ac:dyDescent="0.25">
      <c r="D593" s="3"/>
      <c r="E593" s="3"/>
      <c r="G593" s="3"/>
    </row>
    <row r="594" spans="4:7" x14ac:dyDescent="0.25">
      <c r="D594" s="3"/>
      <c r="E594" s="3"/>
      <c r="G594" s="3"/>
    </row>
    <row r="595" spans="4:7" x14ac:dyDescent="0.25">
      <c r="D595" s="3"/>
      <c r="E595" s="3"/>
      <c r="G595" s="3"/>
    </row>
    <row r="596" spans="4:7" x14ac:dyDescent="0.25">
      <c r="D596" s="3"/>
      <c r="E596" s="3"/>
      <c r="G596" s="3"/>
    </row>
    <row r="597" spans="4:7" x14ac:dyDescent="0.25">
      <c r="D597" s="3"/>
      <c r="E597" s="3"/>
      <c r="G597" s="3"/>
    </row>
    <row r="598" spans="4:7" x14ac:dyDescent="0.25">
      <c r="D598" s="3"/>
      <c r="E598" s="3"/>
      <c r="G598" s="3"/>
    </row>
    <row r="599" spans="4:7" x14ac:dyDescent="0.25">
      <c r="D599" s="3"/>
      <c r="E599" s="3"/>
      <c r="G599" s="3"/>
    </row>
    <row r="600" spans="4:7" x14ac:dyDescent="0.25">
      <c r="D600" s="3"/>
      <c r="E600" s="3"/>
      <c r="G600" s="3"/>
    </row>
    <row r="601" spans="4:7" x14ac:dyDescent="0.25">
      <c r="D601" s="3"/>
      <c r="E601" s="3"/>
      <c r="G601" s="3"/>
    </row>
    <row r="602" spans="4:7" x14ac:dyDescent="0.25">
      <c r="D602" s="3"/>
      <c r="E602" s="3"/>
      <c r="G602" s="3"/>
    </row>
    <row r="603" spans="4:7" x14ac:dyDescent="0.25">
      <c r="D603" s="3"/>
      <c r="E603" s="3"/>
      <c r="G603" s="3"/>
    </row>
    <row r="604" spans="4:7" x14ac:dyDescent="0.25">
      <c r="D604" s="3"/>
      <c r="E604" s="3"/>
      <c r="G604" s="3"/>
    </row>
    <row r="605" spans="4:7" x14ac:dyDescent="0.25">
      <c r="D605" s="3"/>
      <c r="E605" s="3"/>
      <c r="G605" s="3"/>
    </row>
    <row r="606" spans="4:7" x14ac:dyDescent="0.25">
      <c r="D606" s="3"/>
      <c r="E606" s="3"/>
      <c r="G606" s="3"/>
    </row>
    <row r="607" spans="4:7" x14ac:dyDescent="0.25">
      <c r="D607" s="3"/>
      <c r="E607" s="3"/>
      <c r="G607" s="3"/>
    </row>
    <row r="608" spans="4:7" x14ac:dyDescent="0.25">
      <c r="D608" s="3"/>
      <c r="E608" s="3"/>
      <c r="G608" s="3"/>
    </row>
    <row r="609" spans="4:7" x14ac:dyDescent="0.25">
      <c r="D609" s="3"/>
      <c r="E609" s="3"/>
      <c r="G609" s="3"/>
    </row>
    <row r="610" spans="4:7" x14ac:dyDescent="0.25">
      <c r="D610" s="3"/>
      <c r="E610" s="3"/>
      <c r="G610" s="3"/>
    </row>
    <row r="611" spans="4:7" x14ac:dyDescent="0.25">
      <c r="D611" s="3"/>
      <c r="E611" s="3"/>
      <c r="G611" s="3"/>
    </row>
    <row r="612" spans="4:7" x14ac:dyDescent="0.25">
      <c r="D612" s="3"/>
      <c r="E612" s="3"/>
      <c r="G612" s="3"/>
    </row>
    <row r="613" spans="4:7" x14ac:dyDescent="0.25">
      <c r="D613" s="3"/>
      <c r="E613" s="3"/>
      <c r="G613" s="3"/>
    </row>
    <row r="614" spans="4:7" x14ac:dyDescent="0.25">
      <c r="D614" s="3"/>
      <c r="E614" s="3"/>
      <c r="G614" s="3"/>
    </row>
    <row r="615" spans="4:7" x14ac:dyDescent="0.25">
      <c r="D615" s="3"/>
      <c r="E615" s="3"/>
      <c r="G615" s="3"/>
    </row>
  </sheetData>
  <sortState xmlns:xlrd2="http://schemas.microsoft.com/office/spreadsheetml/2017/richdata2" ref="A4:E4">
    <sortCondition ref="B4"/>
  </sortState>
  <dataConsolidate/>
  <mergeCells count="2">
    <mergeCell ref="A1:H2"/>
    <mergeCell ref="O1:V1"/>
  </mergeCells>
  <phoneticPr fontId="8" type="noConversion"/>
  <conditionalFormatting sqref="A4:H986">
    <cfRule type="expression" dxfId="15" priority="1">
      <formula>AND($A4&lt;&gt;"",MOD(ROW(),2)=0)</formula>
    </cfRule>
  </conditionalFormatting>
  <dataValidations count="1">
    <dataValidation type="list" allowBlank="1" showInputMessage="1" showErrorMessage="1" sqref="C4:C615" xr:uid="{CFCBDAF4-4204-4958-B167-9B56F8E20540}">
      <formula1>Categories</formula1>
    </dataValidation>
  </dataValidations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64"/>
  <sheetViews>
    <sheetView topLeftCell="A48" workbookViewId="0">
      <selection activeCell="G62" sqref="G62"/>
    </sheetView>
  </sheetViews>
  <sheetFormatPr defaultRowHeight="15" x14ac:dyDescent="0.25"/>
  <cols>
    <col min="1" max="1" width="8.7109375" style="1"/>
    <col min="2" max="2" width="10.140625" bestFit="1" customWidth="1"/>
    <col min="3" max="3" width="16.5703125" bestFit="1" customWidth="1"/>
    <col min="4" max="4" width="14.7109375" style="19" customWidth="1"/>
    <col min="5" max="5" width="18.5703125" style="58" customWidth="1"/>
    <col min="6" max="6" width="10.42578125" bestFit="1" customWidth="1"/>
  </cols>
  <sheetData>
    <row r="1" spans="1:5" ht="21" customHeight="1" x14ac:dyDescent="0.25">
      <c r="A1" s="127" t="s">
        <v>44</v>
      </c>
      <c r="B1" s="127"/>
      <c r="C1" s="127"/>
      <c r="D1" s="127"/>
      <c r="E1" s="127"/>
    </row>
    <row r="2" spans="1:5" ht="21" customHeight="1" x14ac:dyDescent="0.25">
      <c r="A2" s="127"/>
      <c r="B2" s="127"/>
      <c r="C2" s="127"/>
      <c r="D2" s="127"/>
      <c r="E2" s="127"/>
    </row>
    <row r="3" spans="1:5" x14ac:dyDescent="0.25">
      <c r="A3" s="6" t="s">
        <v>16</v>
      </c>
      <c r="B3" s="6" t="s">
        <v>19</v>
      </c>
      <c r="C3" s="6" t="s">
        <v>20</v>
      </c>
      <c r="D3" s="43" t="s">
        <v>13</v>
      </c>
      <c r="E3" s="110" t="s">
        <v>21</v>
      </c>
    </row>
    <row r="4" spans="1:5" x14ac:dyDescent="0.25">
      <c r="A4" s="1">
        <v>1</v>
      </c>
      <c r="B4" t="s">
        <v>38</v>
      </c>
      <c r="C4" t="s">
        <v>110</v>
      </c>
      <c r="D4" s="19">
        <v>45314</v>
      </c>
      <c r="E4" s="58">
        <v>75.88</v>
      </c>
    </row>
    <row r="5" spans="1:5" x14ac:dyDescent="0.25">
      <c r="A5" s="1">
        <v>2</v>
      </c>
      <c r="B5" t="s">
        <v>174</v>
      </c>
      <c r="C5" t="s">
        <v>82</v>
      </c>
      <c r="D5" s="19">
        <v>45314</v>
      </c>
      <c r="E5" s="58">
        <v>32.9</v>
      </c>
    </row>
    <row r="6" spans="1:5" x14ac:dyDescent="0.25">
      <c r="A6" s="1">
        <v>3</v>
      </c>
      <c r="B6" t="s">
        <v>38</v>
      </c>
      <c r="C6" t="s">
        <v>120</v>
      </c>
      <c r="D6" s="19">
        <v>45346</v>
      </c>
      <c r="E6" s="58">
        <v>101.97</v>
      </c>
    </row>
    <row r="7" spans="1:5" x14ac:dyDescent="0.25">
      <c r="A7" s="1">
        <v>4</v>
      </c>
      <c r="B7" t="s">
        <v>174</v>
      </c>
      <c r="C7" t="s">
        <v>82</v>
      </c>
      <c r="D7" s="19">
        <v>45346</v>
      </c>
      <c r="E7" s="58">
        <v>262.02</v>
      </c>
    </row>
    <row r="8" spans="1:5" x14ac:dyDescent="0.25">
      <c r="A8" s="1">
        <v>5</v>
      </c>
      <c r="B8" t="s">
        <v>174</v>
      </c>
      <c r="C8" t="s">
        <v>77</v>
      </c>
      <c r="D8" s="19">
        <v>45375</v>
      </c>
      <c r="E8" s="58">
        <v>411.51</v>
      </c>
    </row>
    <row r="9" spans="1:5" x14ac:dyDescent="0.25">
      <c r="A9" s="1">
        <v>6</v>
      </c>
      <c r="B9" t="s">
        <v>174</v>
      </c>
      <c r="C9" t="s">
        <v>72</v>
      </c>
      <c r="D9" s="19">
        <v>45397</v>
      </c>
      <c r="E9" s="58">
        <v>92.35</v>
      </c>
    </row>
    <row r="10" spans="1:5" x14ac:dyDescent="0.25">
      <c r="A10" s="1">
        <v>7</v>
      </c>
      <c r="B10" t="s">
        <v>38</v>
      </c>
      <c r="C10" t="s">
        <v>110</v>
      </c>
      <c r="D10" s="19">
        <v>45405</v>
      </c>
      <c r="E10" s="58">
        <v>75.88</v>
      </c>
    </row>
    <row r="11" spans="1:5" x14ac:dyDescent="0.25">
      <c r="A11" s="1">
        <v>8</v>
      </c>
      <c r="B11" t="s">
        <v>174</v>
      </c>
      <c r="C11" t="s">
        <v>82</v>
      </c>
      <c r="D11" s="19">
        <v>45405</v>
      </c>
      <c r="E11" s="58">
        <v>32.9</v>
      </c>
    </row>
    <row r="12" spans="1:5" x14ac:dyDescent="0.25">
      <c r="A12" s="1">
        <v>9</v>
      </c>
      <c r="B12" t="s">
        <v>38</v>
      </c>
      <c r="C12" t="s">
        <v>120</v>
      </c>
      <c r="D12" s="19">
        <v>45406</v>
      </c>
      <c r="E12" s="58">
        <v>101.97</v>
      </c>
    </row>
    <row r="13" spans="1:5" x14ac:dyDescent="0.25">
      <c r="A13" s="1">
        <v>10</v>
      </c>
      <c r="B13" t="s">
        <v>174</v>
      </c>
      <c r="C13" t="s">
        <v>82</v>
      </c>
      <c r="D13" s="19">
        <v>45436</v>
      </c>
      <c r="E13" s="58">
        <v>262.02</v>
      </c>
    </row>
    <row r="14" spans="1:5" x14ac:dyDescent="0.25">
      <c r="A14" s="1">
        <v>11</v>
      </c>
      <c r="B14" t="s">
        <v>174</v>
      </c>
      <c r="C14" t="s">
        <v>77</v>
      </c>
      <c r="D14" s="19">
        <v>45436</v>
      </c>
      <c r="E14" s="58">
        <v>411.51</v>
      </c>
    </row>
    <row r="15" spans="1:5" x14ac:dyDescent="0.25">
      <c r="A15" s="1">
        <v>12</v>
      </c>
      <c r="B15" t="s">
        <v>174</v>
      </c>
      <c r="C15" t="s">
        <v>72</v>
      </c>
      <c r="D15" s="19">
        <v>45397</v>
      </c>
      <c r="E15" s="58">
        <v>92.35</v>
      </c>
    </row>
    <row r="16" spans="1:5" x14ac:dyDescent="0.25">
      <c r="A16" s="1">
        <v>13</v>
      </c>
      <c r="B16" t="s">
        <v>38</v>
      </c>
      <c r="C16" t="s">
        <v>120</v>
      </c>
      <c r="D16" s="19">
        <v>45436</v>
      </c>
      <c r="E16" s="58">
        <v>101.97</v>
      </c>
    </row>
    <row r="17" spans="1:6" x14ac:dyDescent="0.25">
      <c r="A17" s="1">
        <v>14</v>
      </c>
      <c r="B17" t="s">
        <v>38</v>
      </c>
      <c r="C17" t="s">
        <v>110</v>
      </c>
      <c r="D17" s="19">
        <v>45445</v>
      </c>
      <c r="E17" s="58">
        <v>75.88</v>
      </c>
      <c r="F17" s="19"/>
    </row>
    <row r="18" spans="1:6" x14ac:dyDescent="0.25">
      <c r="A18" s="1">
        <v>15</v>
      </c>
      <c r="B18" t="s">
        <v>174</v>
      </c>
      <c r="C18" t="s">
        <v>82</v>
      </c>
      <c r="D18" s="19">
        <v>45445</v>
      </c>
      <c r="E18" s="58">
        <v>32.9</v>
      </c>
      <c r="F18" s="19"/>
    </row>
    <row r="19" spans="1:6" x14ac:dyDescent="0.25">
      <c r="A19" s="1">
        <v>16</v>
      </c>
      <c r="B19" t="s">
        <v>38</v>
      </c>
      <c r="C19" t="s">
        <v>120</v>
      </c>
      <c r="D19" s="19">
        <v>45477</v>
      </c>
      <c r="E19" s="58">
        <v>101.97</v>
      </c>
      <c r="F19" s="19"/>
    </row>
    <row r="20" spans="1:6" x14ac:dyDescent="0.25">
      <c r="A20" s="1">
        <v>17</v>
      </c>
      <c r="B20" t="s">
        <v>174</v>
      </c>
      <c r="C20" t="s">
        <v>82</v>
      </c>
      <c r="D20" s="19">
        <v>45477</v>
      </c>
      <c r="E20" s="58">
        <v>262.02</v>
      </c>
      <c r="F20" s="19"/>
    </row>
    <row r="21" spans="1:6" x14ac:dyDescent="0.25">
      <c r="A21" s="1">
        <v>18</v>
      </c>
      <c r="B21" t="s">
        <v>174</v>
      </c>
      <c r="C21" t="s">
        <v>77</v>
      </c>
      <c r="D21" s="19">
        <v>45505</v>
      </c>
      <c r="E21" s="58">
        <v>411.51</v>
      </c>
      <c r="F21" s="19"/>
    </row>
    <row r="22" spans="1:6" x14ac:dyDescent="0.25">
      <c r="A22" s="1">
        <v>19</v>
      </c>
      <c r="B22" t="s">
        <v>174</v>
      </c>
      <c r="C22" t="s">
        <v>72</v>
      </c>
      <c r="D22" s="19">
        <v>45527</v>
      </c>
      <c r="E22" s="58">
        <v>92.35</v>
      </c>
      <c r="F22" s="19"/>
    </row>
    <row r="23" spans="1:6" x14ac:dyDescent="0.25">
      <c r="A23" s="1">
        <v>20</v>
      </c>
      <c r="B23" t="s">
        <v>38</v>
      </c>
      <c r="C23" t="s">
        <v>110</v>
      </c>
      <c r="D23" s="19">
        <v>45425</v>
      </c>
      <c r="E23" s="58">
        <v>75.88</v>
      </c>
      <c r="F23" s="19"/>
    </row>
    <row r="24" spans="1:6" x14ac:dyDescent="0.25">
      <c r="A24" s="1">
        <v>21</v>
      </c>
      <c r="B24" t="s">
        <v>174</v>
      </c>
      <c r="C24" t="s">
        <v>82</v>
      </c>
      <c r="D24" s="19">
        <v>45428</v>
      </c>
      <c r="E24" s="58">
        <v>32.9</v>
      </c>
      <c r="F24" s="19"/>
    </row>
    <row r="25" spans="1:6" x14ac:dyDescent="0.25">
      <c r="A25" s="1">
        <v>22</v>
      </c>
      <c r="B25" t="s">
        <v>38</v>
      </c>
      <c r="C25" t="s">
        <v>120</v>
      </c>
      <c r="D25" s="19">
        <v>45536</v>
      </c>
      <c r="E25" s="58">
        <v>101.97</v>
      </c>
      <c r="F25" s="19"/>
    </row>
    <row r="26" spans="1:6" x14ac:dyDescent="0.25">
      <c r="A26" s="1">
        <v>23</v>
      </c>
      <c r="B26" t="s">
        <v>174</v>
      </c>
      <c r="C26" t="s">
        <v>82</v>
      </c>
      <c r="D26" s="19">
        <v>45566</v>
      </c>
      <c r="E26" s="58">
        <v>262.02</v>
      </c>
      <c r="F26" s="19"/>
    </row>
    <row r="27" spans="1:6" x14ac:dyDescent="0.25">
      <c r="A27" s="1">
        <v>24</v>
      </c>
      <c r="B27" t="s">
        <v>174</v>
      </c>
      <c r="C27" t="s">
        <v>77</v>
      </c>
      <c r="D27" s="19">
        <v>45566</v>
      </c>
      <c r="E27" s="58">
        <v>411.51</v>
      </c>
      <c r="F27" s="19"/>
    </row>
    <row r="28" spans="1:6" x14ac:dyDescent="0.25">
      <c r="A28" s="1">
        <v>25</v>
      </c>
      <c r="B28" t="s">
        <v>174</v>
      </c>
      <c r="C28" t="s">
        <v>72</v>
      </c>
      <c r="D28" s="19">
        <v>45527</v>
      </c>
      <c r="E28" s="58">
        <v>92.35</v>
      </c>
      <c r="F28" s="19"/>
    </row>
    <row r="29" spans="1:6" x14ac:dyDescent="0.25">
      <c r="A29" s="1">
        <v>26</v>
      </c>
      <c r="B29" t="s">
        <v>38</v>
      </c>
      <c r="C29" t="s">
        <v>120</v>
      </c>
      <c r="D29" s="19">
        <v>45431</v>
      </c>
      <c r="E29" s="58">
        <v>101.97</v>
      </c>
      <c r="F29" s="19"/>
    </row>
    <row r="30" spans="1:6" x14ac:dyDescent="0.25">
      <c r="A30" s="1">
        <v>27</v>
      </c>
      <c r="B30" t="s">
        <v>38</v>
      </c>
      <c r="C30" t="s">
        <v>110</v>
      </c>
      <c r="D30" s="19">
        <v>45445</v>
      </c>
      <c r="E30" s="58">
        <v>75.88</v>
      </c>
      <c r="F30" s="19"/>
    </row>
    <row r="31" spans="1:6" x14ac:dyDescent="0.25">
      <c r="A31" s="1">
        <v>28</v>
      </c>
      <c r="B31" t="s">
        <v>174</v>
      </c>
      <c r="C31" t="s">
        <v>82</v>
      </c>
      <c r="D31" s="19">
        <v>45445</v>
      </c>
      <c r="E31" s="58">
        <v>32.9</v>
      </c>
      <c r="F31" s="19"/>
    </row>
    <row r="32" spans="1:6" x14ac:dyDescent="0.25">
      <c r="A32" s="1">
        <v>29</v>
      </c>
      <c r="B32" t="s">
        <v>38</v>
      </c>
      <c r="C32" t="s">
        <v>120</v>
      </c>
      <c r="D32" s="19">
        <v>45477</v>
      </c>
      <c r="E32" s="58">
        <v>101.97</v>
      </c>
      <c r="F32" s="19"/>
    </row>
    <row r="33" spans="1:6" x14ac:dyDescent="0.25">
      <c r="A33" s="1">
        <v>30</v>
      </c>
      <c r="B33" t="s">
        <v>174</v>
      </c>
      <c r="C33" t="s">
        <v>82</v>
      </c>
      <c r="D33" s="19">
        <v>45477</v>
      </c>
      <c r="E33" s="58">
        <v>262.02</v>
      </c>
      <c r="F33" s="19"/>
    </row>
    <row r="34" spans="1:6" x14ac:dyDescent="0.25">
      <c r="A34" s="1">
        <v>31</v>
      </c>
      <c r="B34" t="s">
        <v>174</v>
      </c>
      <c r="C34" t="s">
        <v>77</v>
      </c>
      <c r="D34" s="19">
        <v>45505</v>
      </c>
      <c r="E34" s="58">
        <v>411.51</v>
      </c>
      <c r="F34" s="19"/>
    </row>
    <row r="35" spans="1:6" x14ac:dyDescent="0.25">
      <c r="A35" s="1">
        <v>32</v>
      </c>
      <c r="B35" t="s">
        <v>174</v>
      </c>
      <c r="C35" t="s">
        <v>72</v>
      </c>
      <c r="D35" s="19">
        <v>45413</v>
      </c>
      <c r="E35" s="58">
        <v>92.35</v>
      </c>
      <c r="F35" s="19"/>
    </row>
    <row r="36" spans="1:6" x14ac:dyDescent="0.25">
      <c r="A36" s="1">
        <v>33</v>
      </c>
      <c r="B36" t="s">
        <v>38</v>
      </c>
      <c r="C36" t="s">
        <v>110</v>
      </c>
      <c r="D36" s="19">
        <v>45417</v>
      </c>
      <c r="E36" s="58">
        <v>38.229999999999997</v>
      </c>
      <c r="F36" s="19"/>
    </row>
    <row r="37" spans="1:6" x14ac:dyDescent="0.25">
      <c r="A37" s="1">
        <v>34</v>
      </c>
      <c r="B37" t="s">
        <v>174</v>
      </c>
      <c r="C37" t="s">
        <v>82</v>
      </c>
      <c r="D37" s="19">
        <v>45422</v>
      </c>
      <c r="E37" s="58">
        <v>32.9</v>
      </c>
      <c r="F37" s="19"/>
    </row>
    <row r="38" spans="1:6" x14ac:dyDescent="0.25">
      <c r="A38" s="1">
        <v>35</v>
      </c>
      <c r="B38" t="s">
        <v>38</v>
      </c>
      <c r="C38" t="s">
        <v>120</v>
      </c>
      <c r="D38" s="19">
        <v>45536</v>
      </c>
      <c r="E38" s="58">
        <v>101.97</v>
      </c>
      <c r="F38" s="19"/>
    </row>
    <row r="39" spans="1:6" x14ac:dyDescent="0.25">
      <c r="A39" s="1">
        <v>36</v>
      </c>
      <c r="B39" t="s">
        <v>174</v>
      </c>
      <c r="C39" t="s">
        <v>82</v>
      </c>
      <c r="D39" s="19">
        <v>45566</v>
      </c>
      <c r="E39" s="58">
        <v>262.02</v>
      </c>
      <c r="F39" s="19"/>
    </row>
    <row r="40" spans="1:6" x14ac:dyDescent="0.25">
      <c r="A40" s="1">
        <v>37</v>
      </c>
      <c r="B40" t="s">
        <v>174</v>
      </c>
      <c r="C40" t="s">
        <v>77</v>
      </c>
      <c r="D40" s="19">
        <v>45423</v>
      </c>
      <c r="E40" s="58">
        <v>411.51</v>
      </c>
      <c r="F40" s="19"/>
    </row>
    <row r="41" spans="1:6" x14ac:dyDescent="0.25">
      <c r="A41" s="1">
        <v>38</v>
      </c>
      <c r="B41" t="s">
        <v>174</v>
      </c>
      <c r="C41" t="s">
        <v>72</v>
      </c>
      <c r="D41" s="19">
        <v>45439</v>
      </c>
      <c r="E41" s="58">
        <v>92.35</v>
      </c>
      <c r="F41" s="19"/>
    </row>
    <row r="42" spans="1:6" x14ac:dyDescent="0.25">
      <c r="A42" s="1">
        <v>39</v>
      </c>
      <c r="B42" t="s">
        <v>38</v>
      </c>
      <c r="C42" t="s">
        <v>120</v>
      </c>
      <c r="D42" s="19">
        <v>45566</v>
      </c>
      <c r="E42" s="58">
        <v>101.97</v>
      </c>
      <c r="F42" s="19"/>
    </row>
    <row r="43" spans="1:6" x14ac:dyDescent="0.25">
      <c r="A43" s="1">
        <v>40</v>
      </c>
      <c r="B43" t="s">
        <v>38</v>
      </c>
      <c r="C43" t="s">
        <v>106</v>
      </c>
      <c r="D43" s="19">
        <v>45444</v>
      </c>
      <c r="E43" s="58">
        <v>312290</v>
      </c>
    </row>
    <row r="44" spans="1:6" x14ac:dyDescent="0.25">
      <c r="A44" s="1">
        <v>41</v>
      </c>
      <c r="B44" t="s">
        <v>38</v>
      </c>
      <c r="C44" t="s">
        <v>120</v>
      </c>
      <c r="D44" s="19">
        <v>45444</v>
      </c>
      <c r="E44" s="58">
        <v>150150</v>
      </c>
    </row>
    <row r="45" spans="1:6" x14ac:dyDescent="0.25">
      <c r="A45" s="1">
        <v>42</v>
      </c>
      <c r="B45" t="s">
        <v>38</v>
      </c>
      <c r="C45" t="s">
        <v>142</v>
      </c>
      <c r="D45" s="19">
        <v>45444</v>
      </c>
      <c r="E45" s="58">
        <v>190300</v>
      </c>
    </row>
    <row r="46" spans="1:6" x14ac:dyDescent="0.25">
      <c r="A46" s="1">
        <v>43</v>
      </c>
      <c r="B46" t="s">
        <v>38</v>
      </c>
      <c r="C46" t="s">
        <v>152</v>
      </c>
      <c r="D46" s="19">
        <v>45444</v>
      </c>
      <c r="E46" s="58">
        <v>172700</v>
      </c>
    </row>
    <row r="47" spans="1:6" x14ac:dyDescent="0.25">
      <c r="A47" s="1">
        <v>44</v>
      </c>
      <c r="B47" t="s">
        <v>38</v>
      </c>
      <c r="C47" t="s">
        <v>132</v>
      </c>
      <c r="D47" s="19">
        <v>45444</v>
      </c>
      <c r="E47" s="58">
        <v>65450</v>
      </c>
    </row>
    <row r="48" spans="1:6" x14ac:dyDescent="0.25">
      <c r="A48" s="1">
        <v>45</v>
      </c>
      <c r="B48" t="s">
        <v>38</v>
      </c>
      <c r="C48" t="s">
        <v>126</v>
      </c>
      <c r="D48" s="19">
        <v>45444</v>
      </c>
      <c r="E48" s="58">
        <v>22000</v>
      </c>
    </row>
    <row r="49" spans="1:5" x14ac:dyDescent="0.25">
      <c r="A49" s="1">
        <v>46</v>
      </c>
      <c r="B49" t="s">
        <v>38</v>
      </c>
      <c r="C49" t="s">
        <v>129</v>
      </c>
      <c r="D49" s="19">
        <v>45445</v>
      </c>
      <c r="E49" s="58">
        <v>16500</v>
      </c>
    </row>
    <row r="50" spans="1:5" x14ac:dyDescent="0.25">
      <c r="A50" s="1">
        <v>47</v>
      </c>
      <c r="B50" t="s">
        <v>38</v>
      </c>
      <c r="C50" t="s">
        <v>152</v>
      </c>
      <c r="D50" s="19">
        <v>45445</v>
      </c>
      <c r="E50" s="58">
        <v>13200</v>
      </c>
    </row>
    <row r="51" spans="1:5" x14ac:dyDescent="0.25">
      <c r="A51" s="1">
        <v>48</v>
      </c>
      <c r="B51" t="s">
        <v>38</v>
      </c>
      <c r="C51" t="s">
        <v>142</v>
      </c>
      <c r="D51" s="19">
        <v>45446</v>
      </c>
      <c r="E51" s="58">
        <v>1485</v>
      </c>
    </row>
    <row r="52" spans="1:5" x14ac:dyDescent="0.25">
      <c r="A52" s="1">
        <v>49</v>
      </c>
      <c r="B52" t="s">
        <v>38</v>
      </c>
      <c r="C52" t="s">
        <v>129</v>
      </c>
      <c r="D52" s="19">
        <v>45446</v>
      </c>
      <c r="E52" s="58">
        <v>1980</v>
      </c>
    </row>
    <row r="53" spans="1:5" x14ac:dyDescent="0.25">
      <c r="A53" s="1">
        <v>50</v>
      </c>
      <c r="B53" t="s">
        <v>174</v>
      </c>
      <c r="C53" t="s">
        <v>82</v>
      </c>
      <c r="D53" s="19">
        <v>45446</v>
      </c>
      <c r="E53" s="58">
        <v>7700</v>
      </c>
    </row>
    <row r="54" spans="1:5" x14ac:dyDescent="0.25">
      <c r="A54" s="1">
        <v>51</v>
      </c>
      <c r="B54" t="s">
        <v>174</v>
      </c>
      <c r="C54" t="s">
        <v>72</v>
      </c>
      <c r="D54" s="19">
        <v>45446</v>
      </c>
      <c r="E54" s="58">
        <v>660</v>
      </c>
    </row>
    <row r="55" spans="1:5" x14ac:dyDescent="0.25">
      <c r="A55" s="1">
        <v>52</v>
      </c>
      <c r="B55" t="s">
        <v>174</v>
      </c>
      <c r="C55" t="s">
        <v>72</v>
      </c>
      <c r="D55" s="19">
        <v>45446</v>
      </c>
      <c r="E55" s="58">
        <v>990</v>
      </c>
    </row>
    <row r="56" spans="1:5" x14ac:dyDescent="0.25">
      <c r="A56" s="1">
        <v>53</v>
      </c>
      <c r="B56" t="s">
        <v>38</v>
      </c>
      <c r="C56" t="s">
        <v>120</v>
      </c>
      <c r="D56" s="19">
        <v>45446</v>
      </c>
      <c r="E56" s="58">
        <v>10010</v>
      </c>
    </row>
    <row r="57" spans="1:5" x14ac:dyDescent="0.25">
      <c r="A57" s="1">
        <v>54</v>
      </c>
      <c r="B57" t="s">
        <v>38</v>
      </c>
      <c r="C57" t="s">
        <v>149</v>
      </c>
      <c r="D57" s="19">
        <v>45446</v>
      </c>
      <c r="E57" s="58">
        <v>192500</v>
      </c>
    </row>
    <row r="58" spans="1:5" x14ac:dyDescent="0.25">
      <c r="A58" s="1">
        <v>55</v>
      </c>
      <c r="B58" t="s">
        <v>174</v>
      </c>
      <c r="C58" t="s">
        <v>82</v>
      </c>
      <c r="D58" s="19">
        <v>45446</v>
      </c>
      <c r="E58" s="58">
        <v>138600</v>
      </c>
    </row>
    <row r="59" spans="1:5" x14ac:dyDescent="0.25">
      <c r="A59" s="1">
        <v>56</v>
      </c>
      <c r="B59" t="s">
        <v>38</v>
      </c>
      <c r="C59" t="s">
        <v>149</v>
      </c>
      <c r="D59" s="19">
        <v>45446</v>
      </c>
      <c r="E59" s="58">
        <v>121000</v>
      </c>
    </row>
    <row r="60" spans="1:5" x14ac:dyDescent="0.25">
      <c r="A60" s="1">
        <v>57</v>
      </c>
      <c r="B60" t="s">
        <v>174</v>
      </c>
      <c r="C60" t="s">
        <v>67</v>
      </c>
      <c r="D60" s="19">
        <v>45446</v>
      </c>
      <c r="E60" s="58">
        <v>66000</v>
      </c>
    </row>
    <row r="61" spans="1:5" x14ac:dyDescent="0.25">
      <c r="A61" s="1">
        <v>58</v>
      </c>
      <c r="B61" t="s">
        <v>174</v>
      </c>
      <c r="C61" t="s">
        <v>57</v>
      </c>
      <c r="D61" s="19">
        <v>45447</v>
      </c>
      <c r="E61" s="58">
        <v>550</v>
      </c>
    </row>
    <row r="62" spans="1:5" x14ac:dyDescent="0.25">
      <c r="A62" s="1">
        <v>59</v>
      </c>
      <c r="B62" t="s">
        <v>38</v>
      </c>
      <c r="C62" t="s">
        <v>106</v>
      </c>
      <c r="D62" s="19">
        <v>45447</v>
      </c>
      <c r="E62" s="58">
        <v>3300</v>
      </c>
    </row>
    <row r="63" spans="1:5" x14ac:dyDescent="0.25">
      <c r="A63" s="1">
        <v>60</v>
      </c>
      <c r="B63" t="s">
        <v>174</v>
      </c>
      <c r="C63" t="s">
        <v>67</v>
      </c>
      <c r="D63" s="19">
        <v>45447</v>
      </c>
      <c r="E63" s="58">
        <v>46200</v>
      </c>
    </row>
    <row r="64" spans="1:5" x14ac:dyDescent="0.25">
      <c r="A64" s="1">
        <v>61</v>
      </c>
      <c r="B64" t="s">
        <v>38</v>
      </c>
      <c r="C64" t="s">
        <v>110</v>
      </c>
      <c r="D64" s="19">
        <v>45447</v>
      </c>
      <c r="E64" s="58">
        <v>192500</v>
      </c>
    </row>
  </sheetData>
  <mergeCells count="1">
    <mergeCell ref="A1:E2"/>
  </mergeCells>
  <conditionalFormatting sqref="A4:E9997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53"/>
  <sheetViews>
    <sheetView workbookViewId="0">
      <selection sqref="A1:I2"/>
    </sheetView>
  </sheetViews>
  <sheetFormatPr defaultRowHeight="15" x14ac:dyDescent="0.25"/>
  <cols>
    <col min="1" max="1" width="8" style="1" bestFit="1" customWidth="1"/>
    <col min="2" max="2" width="10.140625" bestFit="1" customWidth="1"/>
    <col min="3" max="3" width="22.5703125" bestFit="1" customWidth="1"/>
    <col min="4" max="4" width="32.42578125" bestFit="1" customWidth="1"/>
    <col min="5" max="5" width="5.7109375" customWidth="1"/>
    <col min="6" max="6" width="15.5703125" customWidth="1"/>
    <col min="7" max="7" width="16.28515625" customWidth="1"/>
    <col min="8" max="8" width="9.85546875" bestFit="1" customWidth="1"/>
    <col min="9" max="9" width="7.28515625" bestFit="1" customWidth="1"/>
    <col min="10" max="12" width="3.140625" customWidth="1"/>
    <col min="13" max="13" width="10.5703125" bestFit="1" customWidth="1"/>
    <col min="14" max="15" width="3.85546875" customWidth="1"/>
    <col min="16" max="16" width="8" bestFit="1" customWidth="1"/>
    <col min="17" max="17" width="10.140625" bestFit="1" customWidth="1"/>
    <col min="18" max="18" width="22.5703125" bestFit="1" customWidth="1"/>
    <col min="19" max="19" width="32.42578125" bestFit="1" customWidth="1"/>
    <col min="20" max="20" width="3.85546875" bestFit="1" customWidth="1"/>
    <col min="21" max="21" width="11" bestFit="1" customWidth="1"/>
    <col min="22" max="22" width="12" bestFit="1" customWidth="1"/>
    <col min="23" max="23" width="8.85546875" bestFit="1" customWidth="1"/>
    <col min="24" max="24" width="7.28515625" bestFit="1" customWidth="1"/>
  </cols>
  <sheetData>
    <row r="1" spans="1:24" ht="14.45" customHeight="1" x14ac:dyDescent="0.25">
      <c r="A1" s="127" t="s">
        <v>43</v>
      </c>
      <c r="B1" s="127"/>
      <c r="C1" s="127"/>
      <c r="D1" s="127"/>
      <c r="E1" s="127"/>
      <c r="F1" s="127"/>
      <c r="G1" s="127"/>
      <c r="H1" s="127"/>
      <c r="I1" s="127"/>
      <c r="M1" s="18" t="s">
        <v>162</v>
      </c>
      <c r="P1" s="129" t="s">
        <v>162</v>
      </c>
      <c r="Q1" s="129"/>
      <c r="R1" s="129"/>
      <c r="S1" s="129"/>
      <c r="T1" s="129"/>
      <c r="U1" s="129"/>
      <c r="V1" s="129"/>
      <c r="W1" s="129"/>
      <c r="X1" s="129"/>
    </row>
    <row r="2" spans="1:24" ht="14.45" customHeight="1" x14ac:dyDescent="0.25">
      <c r="A2" s="128"/>
      <c r="B2" s="128"/>
      <c r="C2" s="128"/>
      <c r="D2" s="128"/>
      <c r="E2" s="128"/>
      <c r="F2" s="128"/>
      <c r="G2" s="128"/>
      <c r="H2" s="128"/>
      <c r="I2" s="128"/>
      <c r="M2" s="12" t="s">
        <v>40</v>
      </c>
      <c r="P2" s="6" t="s">
        <v>40</v>
      </c>
      <c r="Q2" s="6" t="s">
        <v>19</v>
      </c>
      <c r="R2" s="6" t="s">
        <v>175</v>
      </c>
      <c r="S2" s="6" t="s">
        <v>0</v>
      </c>
      <c r="T2" s="6" t="s">
        <v>2</v>
      </c>
      <c r="U2" s="6" t="s">
        <v>41</v>
      </c>
      <c r="V2" s="6" t="s">
        <v>3</v>
      </c>
      <c r="W2" s="6" t="s">
        <v>176</v>
      </c>
      <c r="X2" s="6" t="s">
        <v>42</v>
      </c>
    </row>
    <row r="3" spans="1:24" x14ac:dyDescent="0.25">
      <c r="A3" s="6" t="s">
        <v>40</v>
      </c>
      <c r="B3" s="6" t="s">
        <v>19</v>
      </c>
      <c r="C3" s="6" t="s">
        <v>175</v>
      </c>
      <c r="D3" s="6" t="s">
        <v>0</v>
      </c>
      <c r="E3" s="6" t="s">
        <v>2</v>
      </c>
      <c r="F3" s="6" t="s">
        <v>41</v>
      </c>
      <c r="G3" s="6" t="s">
        <v>3</v>
      </c>
      <c r="H3" s="6" t="s">
        <v>176</v>
      </c>
      <c r="I3" s="6" t="s">
        <v>42</v>
      </c>
      <c r="M3" s="14">
        <f>'Inventory Managment'!B4</f>
        <v>62</v>
      </c>
      <c r="P3" s="1">
        <v>1</v>
      </c>
      <c r="Q3" t="s">
        <v>38</v>
      </c>
      <c r="R3" t="s">
        <v>168</v>
      </c>
      <c r="S3" t="s">
        <v>30</v>
      </c>
      <c r="T3">
        <v>10</v>
      </c>
      <c r="U3" s="58">
        <v>1.66</v>
      </c>
      <c r="V3" s="58">
        <v>16.600000000000001</v>
      </c>
      <c r="W3">
        <v>9</v>
      </c>
      <c r="X3">
        <v>4</v>
      </c>
    </row>
    <row r="4" spans="1:24" x14ac:dyDescent="0.25">
      <c r="A4" s="1">
        <v>1</v>
      </c>
      <c r="B4" t="s">
        <v>38</v>
      </c>
      <c r="C4" t="s">
        <v>168</v>
      </c>
      <c r="D4" t="s">
        <v>30</v>
      </c>
      <c r="E4">
        <v>10</v>
      </c>
      <c r="F4" s="58">
        <v>1.66</v>
      </c>
      <c r="G4" s="58">
        <v>16.600000000000001</v>
      </c>
      <c r="H4">
        <v>9</v>
      </c>
      <c r="I4">
        <f>ROW()</f>
        <v>4</v>
      </c>
      <c r="P4" s="1">
        <v>1</v>
      </c>
      <c r="Q4" t="s">
        <v>38</v>
      </c>
      <c r="R4" t="s">
        <v>166</v>
      </c>
      <c r="S4" t="s">
        <v>26</v>
      </c>
      <c r="T4">
        <v>1</v>
      </c>
      <c r="U4" s="58">
        <v>1.48</v>
      </c>
      <c r="V4" s="58">
        <v>1.48</v>
      </c>
      <c r="W4">
        <v>10</v>
      </c>
      <c r="X4">
        <v>5</v>
      </c>
    </row>
    <row r="5" spans="1:24" x14ac:dyDescent="0.25">
      <c r="A5" s="1">
        <v>1</v>
      </c>
      <c r="B5" t="s">
        <v>38</v>
      </c>
      <c r="C5" t="s">
        <v>166</v>
      </c>
      <c r="D5" t="s">
        <v>26</v>
      </c>
      <c r="E5">
        <v>1</v>
      </c>
      <c r="F5" s="58">
        <v>1.48</v>
      </c>
      <c r="G5" s="58">
        <v>1.48</v>
      </c>
      <c r="H5">
        <v>10</v>
      </c>
      <c r="I5">
        <f>ROW()</f>
        <v>5</v>
      </c>
      <c r="P5" s="1">
        <v>1</v>
      </c>
      <c r="Q5" t="s">
        <v>38</v>
      </c>
      <c r="R5" t="s">
        <v>167</v>
      </c>
      <c r="S5" t="s">
        <v>27</v>
      </c>
      <c r="T5">
        <v>10</v>
      </c>
      <c r="U5" s="58">
        <v>1.93</v>
      </c>
      <c r="V5" s="58">
        <v>19.3</v>
      </c>
      <c r="W5">
        <v>11</v>
      </c>
      <c r="X5">
        <v>6</v>
      </c>
    </row>
    <row r="6" spans="1:24" x14ac:dyDescent="0.25">
      <c r="A6" s="1">
        <v>1</v>
      </c>
      <c r="B6" t="s">
        <v>38</v>
      </c>
      <c r="C6" t="s">
        <v>167</v>
      </c>
      <c r="D6" t="s">
        <v>27</v>
      </c>
      <c r="E6">
        <v>10</v>
      </c>
      <c r="F6" s="58">
        <v>1.93</v>
      </c>
      <c r="G6" s="58">
        <v>19.3</v>
      </c>
      <c r="H6">
        <v>11</v>
      </c>
      <c r="I6">
        <f>ROW()</f>
        <v>6</v>
      </c>
      <c r="P6" s="1">
        <v>1</v>
      </c>
      <c r="Q6" t="s">
        <v>38</v>
      </c>
      <c r="R6" t="s">
        <v>169</v>
      </c>
      <c r="S6" t="s">
        <v>31</v>
      </c>
      <c r="T6">
        <v>10</v>
      </c>
      <c r="U6" s="58">
        <v>1.48</v>
      </c>
      <c r="V6" s="58">
        <v>14.8</v>
      </c>
      <c r="W6">
        <v>12</v>
      </c>
      <c r="X6">
        <v>7</v>
      </c>
    </row>
    <row r="7" spans="1:24" x14ac:dyDescent="0.25">
      <c r="A7" s="1">
        <v>1</v>
      </c>
      <c r="B7" t="s">
        <v>38</v>
      </c>
      <c r="C7" t="s">
        <v>169</v>
      </c>
      <c r="D7" t="s">
        <v>31</v>
      </c>
      <c r="E7">
        <v>10</v>
      </c>
      <c r="F7" s="58">
        <v>1.48</v>
      </c>
      <c r="G7" s="58">
        <v>14.8</v>
      </c>
      <c r="H7">
        <v>12</v>
      </c>
      <c r="I7">
        <f>ROW()</f>
        <v>7</v>
      </c>
      <c r="P7" s="1">
        <v>1</v>
      </c>
      <c r="Q7" t="s">
        <v>38</v>
      </c>
      <c r="R7" t="s">
        <v>170</v>
      </c>
      <c r="S7" t="s">
        <v>33</v>
      </c>
      <c r="T7">
        <v>5</v>
      </c>
      <c r="U7" s="58">
        <v>1.7</v>
      </c>
      <c r="V7" s="58">
        <v>8.5</v>
      </c>
      <c r="W7">
        <v>13</v>
      </c>
      <c r="X7">
        <v>8</v>
      </c>
    </row>
    <row r="8" spans="1:24" x14ac:dyDescent="0.25">
      <c r="A8" s="1">
        <v>1</v>
      </c>
      <c r="B8" t="s">
        <v>38</v>
      </c>
      <c r="C8" t="s">
        <v>170</v>
      </c>
      <c r="D8" t="s">
        <v>33</v>
      </c>
      <c r="E8">
        <v>5</v>
      </c>
      <c r="F8" s="58">
        <v>1.7</v>
      </c>
      <c r="G8" s="58">
        <v>8.5</v>
      </c>
      <c r="H8">
        <v>13</v>
      </c>
      <c r="I8">
        <f>ROW()</f>
        <v>8</v>
      </c>
      <c r="P8" s="1">
        <v>1</v>
      </c>
      <c r="Q8" t="s">
        <v>38</v>
      </c>
      <c r="R8" t="s">
        <v>171</v>
      </c>
      <c r="S8" t="s">
        <v>34</v>
      </c>
      <c r="T8">
        <v>5</v>
      </c>
      <c r="U8" s="58">
        <v>1.66</v>
      </c>
      <c r="V8" s="58">
        <v>8.3000000000000007</v>
      </c>
      <c r="W8">
        <v>14</v>
      </c>
      <c r="X8">
        <v>9</v>
      </c>
    </row>
    <row r="9" spans="1:24" x14ac:dyDescent="0.25">
      <c r="A9" s="1">
        <v>1</v>
      </c>
      <c r="B9" t="s">
        <v>38</v>
      </c>
      <c r="C9" t="s">
        <v>171</v>
      </c>
      <c r="D9" t="s">
        <v>34</v>
      </c>
      <c r="E9">
        <v>5</v>
      </c>
      <c r="F9" s="58">
        <v>1.66</v>
      </c>
      <c r="G9" s="58">
        <v>8.3000000000000007</v>
      </c>
      <c r="H9">
        <v>14</v>
      </c>
      <c r="I9">
        <f>ROW()</f>
        <v>9</v>
      </c>
      <c r="U9" s="58"/>
      <c r="V9" s="58"/>
    </row>
    <row r="10" spans="1:24" x14ac:dyDescent="0.25">
      <c r="A10" s="1">
        <v>2</v>
      </c>
      <c r="B10" t="s">
        <v>174</v>
      </c>
      <c r="C10" t="s">
        <v>167</v>
      </c>
      <c r="D10" t="s">
        <v>27</v>
      </c>
      <c r="E10">
        <v>1</v>
      </c>
      <c r="F10" s="58">
        <v>2.85</v>
      </c>
      <c r="G10" s="58">
        <v>2.85</v>
      </c>
      <c r="H10">
        <v>9</v>
      </c>
      <c r="I10">
        <f>ROW()</f>
        <v>10</v>
      </c>
      <c r="U10" s="58"/>
      <c r="V10" s="58"/>
    </row>
    <row r="11" spans="1:24" x14ac:dyDescent="0.25">
      <c r="A11" s="1">
        <v>2</v>
      </c>
      <c r="B11" t="s">
        <v>174</v>
      </c>
      <c r="C11" t="s">
        <v>169</v>
      </c>
      <c r="D11" t="s">
        <v>31</v>
      </c>
      <c r="E11">
        <v>1</v>
      </c>
      <c r="F11" s="58">
        <v>3.5</v>
      </c>
      <c r="G11" s="58">
        <v>3.5</v>
      </c>
      <c r="H11">
        <v>10</v>
      </c>
      <c r="I11">
        <f>ROW()</f>
        <v>11</v>
      </c>
      <c r="U11" s="58"/>
      <c r="V11" s="58"/>
    </row>
    <row r="12" spans="1:24" x14ac:dyDescent="0.25">
      <c r="A12" s="1">
        <v>2</v>
      </c>
      <c r="B12" t="s">
        <v>174</v>
      </c>
      <c r="C12" t="s">
        <v>168</v>
      </c>
      <c r="D12" t="s">
        <v>30</v>
      </c>
      <c r="E12">
        <v>5</v>
      </c>
      <c r="F12" s="58">
        <v>3.94</v>
      </c>
      <c r="G12" s="58">
        <v>19.7</v>
      </c>
      <c r="H12">
        <v>11</v>
      </c>
      <c r="I12">
        <f>ROW()</f>
        <v>12</v>
      </c>
      <c r="U12" s="58"/>
      <c r="V12" s="58"/>
    </row>
    <row r="13" spans="1:24" x14ac:dyDescent="0.25">
      <c r="A13" s="1">
        <v>2</v>
      </c>
      <c r="B13" t="s">
        <v>174</v>
      </c>
      <c r="C13" t="s">
        <v>171</v>
      </c>
      <c r="D13" t="s">
        <v>34</v>
      </c>
      <c r="E13">
        <v>1</v>
      </c>
      <c r="F13" s="58">
        <v>3.86</v>
      </c>
      <c r="G13" s="58">
        <v>3.86</v>
      </c>
      <c r="H13">
        <v>12</v>
      </c>
      <c r="I13">
        <f>ROW()</f>
        <v>13</v>
      </c>
      <c r="U13" s="58"/>
      <c r="V13" s="58"/>
    </row>
    <row r="14" spans="1:24" x14ac:dyDescent="0.25">
      <c r="A14" s="1">
        <v>3</v>
      </c>
      <c r="B14" t="s">
        <v>38</v>
      </c>
      <c r="C14" t="s">
        <v>169</v>
      </c>
      <c r="D14" t="s">
        <v>31</v>
      </c>
      <c r="E14">
        <v>20</v>
      </c>
      <c r="F14" s="58">
        <v>1.48</v>
      </c>
      <c r="G14" s="58">
        <v>29.6</v>
      </c>
      <c r="H14">
        <v>9</v>
      </c>
      <c r="I14">
        <f>ROW()</f>
        <v>14</v>
      </c>
      <c r="U14" s="58"/>
      <c r="V14" s="58"/>
    </row>
    <row r="15" spans="1:24" x14ac:dyDescent="0.25">
      <c r="A15" s="1">
        <v>3</v>
      </c>
      <c r="B15" t="s">
        <v>38</v>
      </c>
      <c r="C15" t="s">
        <v>170</v>
      </c>
      <c r="D15" t="s">
        <v>33</v>
      </c>
      <c r="E15">
        <v>10</v>
      </c>
      <c r="F15" s="58">
        <v>1.7</v>
      </c>
      <c r="G15" s="58">
        <v>17</v>
      </c>
      <c r="H15">
        <v>10</v>
      </c>
      <c r="I15">
        <f>ROW()</f>
        <v>15</v>
      </c>
      <c r="U15" s="58"/>
      <c r="V15" s="58"/>
    </row>
    <row r="16" spans="1:24" x14ac:dyDescent="0.25">
      <c r="A16" s="1">
        <v>3</v>
      </c>
      <c r="B16" t="s">
        <v>38</v>
      </c>
      <c r="C16" t="s">
        <v>173</v>
      </c>
      <c r="D16" t="s">
        <v>37</v>
      </c>
      <c r="E16">
        <v>10</v>
      </c>
      <c r="F16" s="58">
        <v>1.78</v>
      </c>
      <c r="G16" s="58">
        <v>17.8</v>
      </c>
      <c r="H16">
        <v>11</v>
      </c>
      <c r="I16">
        <f>ROW()</f>
        <v>16</v>
      </c>
      <c r="U16" s="58"/>
      <c r="V16" s="58"/>
    </row>
    <row r="17" spans="1:22" x14ac:dyDescent="0.25">
      <c r="A17" s="1">
        <v>3</v>
      </c>
      <c r="B17" t="s">
        <v>38</v>
      </c>
      <c r="C17" t="s">
        <v>172</v>
      </c>
      <c r="D17" t="s">
        <v>36</v>
      </c>
      <c r="E17">
        <v>10</v>
      </c>
      <c r="F17" s="58">
        <v>1.17</v>
      </c>
      <c r="G17" s="58">
        <v>11.7</v>
      </c>
      <c r="H17">
        <v>12</v>
      </c>
      <c r="I17">
        <f>ROW()</f>
        <v>17</v>
      </c>
      <c r="U17" s="58"/>
      <c r="V17" s="58"/>
    </row>
    <row r="18" spans="1:22" x14ac:dyDescent="0.25">
      <c r="A18" s="1">
        <v>3</v>
      </c>
      <c r="B18" t="s">
        <v>38</v>
      </c>
      <c r="C18" t="s">
        <v>171</v>
      </c>
      <c r="D18" t="s">
        <v>34</v>
      </c>
      <c r="E18">
        <v>10</v>
      </c>
      <c r="F18" s="58">
        <v>1.66</v>
      </c>
      <c r="G18" s="58">
        <v>16.600000000000001</v>
      </c>
      <c r="H18">
        <v>13</v>
      </c>
      <c r="I18">
        <f>ROW()</f>
        <v>18</v>
      </c>
      <c r="U18" s="58"/>
      <c r="V18" s="58"/>
    </row>
    <row r="19" spans="1:22" x14ac:dyDescent="0.25">
      <c r="A19" s="1">
        <v>4</v>
      </c>
      <c r="B19" t="s">
        <v>174</v>
      </c>
      <c r="C19" t="s">
        <v>214</v>
      </c>
      <c r="D19" t="s">
        <v>26</v>
      </c>
      <c r="E19">
        <v>10</v>
      </c>
      <c r="F19" s="58">
        <v>3.22</v>
      </c>
      <c r="G19" s="58">
        <v>32.200000000000003</v>
      </c>
      <c r="H19">
        <v>9</v>
      </c>
      <c r="I19">
        <f>ROW()</f>
        <v>19</v>
      </c>
      <c r="U19" s="58"/>
      <c r="V19" s="58"/>
    </row>
    <row r="20" spans="1:22" x14ac:dyDescent="0.25">
      <c r="A20" s="1">
        <v>4</v>
      </c>
      <c r="B20" t="s">
        <v>174</v>
      </c>
      <c r="C20" t="s">
        <v>214</v>
      </c>
      <c r="D20" t="s">
        <v>26</v>
      </c>
      <c r="E20">
        <v>15</v>
      </c>
      <c r="F20" s="58">
        <v>3.22</v>
      </c>
      <c r="G20" s="58">
        <v>48.3</v>
      </c>
      <c r="H20">
        <v>10</v>
      </c>
      <c r="I20">
        <f>ROW()</f>
        <v>20</v>
      </c>
      <c r="U20" s="58"/>
      <c r="V20" s="58"/>
    </row>
    <row r="21" spans="1:22" x14ac:dyDescent="0.25">
      <c r="A21" s="1">
        <v>4</v>
      </c>
      <c r="B21" t="s">
        <v>174</v>
      </c>
      <c r="C21" t="s">
        <v>216</v>
      </c>
      <c r="D21" t="s">
        <v>34</v>
      </c>
      <c r="E21">
        <v>20</v>
      </c>
      <c r="F21" s="58">
        <v>3.86</v>
      </c>
      <c r="G21" s="58">
        <v>77.2</v>
      </c>
      <c r="H21">
        <v>11</v>
      </c>
      <c r="I21">
        <f>ROW()</f>
        <v>21</v>
      </c>
      <c r="U21" s="58"/>
      <c r="V21" s="58"/>
    </row>
    <row r="22" spans="1:22" x14ac:dyDescent="0.25">
      <c r="A22" s="1">
        <v>4</v>
      </c>
      <c r="B22" t="s">
        <v>174</v>
      </c>
      <c r="C22" t="s">
        <v>214</v>
      </c>
      <c r="D22" t="s">
        <v>26</v>
      </c>
      <c r="E22">
        <v>25</v>
      </c>
      <c r="F22" s="58">
        <v>3.22</v>
      </c>
      <c r="G22" s="58">
        <v>80.5</v>
      </c>
      <c r="H22">
        <v>12</v>
      </c>
      <c r="I22">
        <f>ROW()</f>
        <v>22</v>
      </c>
      <c r="U22" s="58"/>
      <c r="V22" s="58"/>
    </row>
    <row r="23" spans="1:22" x14ac:dyDescent="0.25">
      <c r="A23" s="1">
        <v>5</v>
      </c>
      <c r="B23" t="s">
        <v>174</v>
      </c>
      <c r="C23" t="s">
        <v>210</v>
      </c>
      <c r="D23" t="s">
        <v>30</v>
      </c>
      <c r="E23">
        <v>5</v>
      </c>
      <c r="F23" s="58">
        <v>3.94</v>
      </c>
      <c r="G23" s="58">
        <v>19.7</v>
      </c>
      <c r="H23">
        <v>9</v>
      </c>
      <c r="I23">
        <f>ROW()</f>
        <v>23</v>
      </c>
      <c r="U23" s="58"/>
      <c r="V23" s="58"/>
    </row>
    <row r="24" spans="1:22" x14ac:dyDescent="0.25">
      <c r="A24" s="1">
        <v>5</v>
      </c>
      <c r="B24" t="s">
        <v>174</v>
      </c>
      <c r="C24" t="s">
        <v>213</v>
      </c>
      <c r="D24" t="s">
        <v>31</v>
      </c>
      <c r="E24">
        <v>10</v>
      </c>
      <c r="F24" s="58">
        <v>3.5</v>
      </c>
      <c r="G24" s="58">
        <v>35</v>
      </c>
      <c r="H24">
        <v>10</v>
      </c>
      <c r="I24">
        <f>ROW()</f>
        <v>24</v>
      </c>
      <c r="U24" s="58"/>
      <c r="V24" s="58"/>
    </row>
    <row r="25" spans="1:22" x14ac:dyDescent="0.25">
      <c r="A25" s="1">
        <v>5</v>
      </c>
      <c r="B25" t="s">
        <v>174</v>
      </c>
      <c r="C25" t="s">
        <v>216</v>
      </c>
      <c r="D25" t="s">
        <v>34</v>
      </c>
      <c r="E25">
        <v>15</v>
      </c>
      <c r="F25" s="58">
        <v>3.86</v>
      </c>
      <c r="G25" s="58">
        <v>57.9</v>
      </c>
      <c r="H25">
        <v>11</v>
      </c>
      <c r="I25">
        <f>ROW()</f>
        <v>25</v>
      </c>
      <c r="U25" s="58"/>
      <c r="V25" s="58"/>
    </row>
    <row r="26" spans="1:22" x14ac:dyDescent="0.25">
      <c r="A26" s="1">
        <v>5</v>
      </c>
      <c r="B26" t="s">
        <v>174</v>
      </c>
      <c r="C26" t="s">
        <v>215</v>
      </c>
      <c r="D26" t="s">
        <v>33</v>
      </c>
      <c r="E26">
        <v>5</v>
      </c>
      <c r="F26" s="58">
        <v>2.02</v>
      </c>
      <c r="G26" s="58">
        <v>10.1</v>
      </c>
      <c r="H26">
        <v>12</v>
      </c>
      <c r="I26">
        <f>ROW()</f>
        <v>26</v>
      </c>
      <c r="U26" s="58"/>
      <c r="V26" s="58"/>
    </row>
    <row r="27" spans="1:22" x14ac:dyDescent="0.25">
      <c r="A27" s="1">
        <v>5</v>
      </c>
      <c r="B27" t="s">
        <v>174</v>
      </c>
      <c r="C27" t="s">
        <v>219</v>
      </c>
      <c r="D27" t="s">
        <v>35</v>
      </c>
      <c r="E27">
        <v>4</v>
      </c>
      <c r="F27" s="58">
        <v>3.1</v>
      </c>
      <c r="G27" s="58">
        <v>12.4</v>
      </c>
      <c r="H27">
        <v>13</v>
      </c>
      <c r="I27">
        <f>ROW()</f>
        <v>27</v>
      </c>
      <c r="U27" s="58"/>
      <c r="V27" s="58"/>
    </row>
    <row r="28" spans="1:22" x14ac:dyDescent="0.25">
      <c r="A28" s="1">
        <v>5</v>
      </c>
      <c r="B28" t="s">
        <v>174</v>
      </c>
      <c r="C28" t="s">
        <v>218</v>
      </c>
      <c r="D28" t="s">
        <v>29</v>
      </c>
      <c r="E28">
        <v>50</v>
      </c>
      <c r="F28" s="58">
        <v>3.17</v>
      </c>
      <c r="G28" s="58">
        <v>158.5</v>
      </c>
      <c r="H28">
        <v>14</v>
      </c>
      <c r="I28">
        <f>ROW()</f>
        <v>28</v>
      </c>
      <c r="U28" s="58"/>
      <c r="V28" s="58"/>
    </row>
    <row r="29" spans="1:22" x14ac:dyDescent="0.25">
      <c r="A29" s="1">
        <v>5</v>
      </c>
      <c r="B29" t="s">
        <v>174</v>
      </c>
      <c r="C29" t="s">
        <v>214</v>
      </c>
      <c r="D29" t="s">
        <v>26</v>
      </c>
      <c r="E29">
        <v>25</v>
      </c>
      <c r="F29" s="58">
        <v>3.22</v>
      </c>
      <c r="G29" s="58">
        <v>80.5</v>
      </c>
      <c r="H29">
        <v>15</v>
      </c>
      <c r="I29">
        <f>ROW()</f>
        <v>29</v>
      </c>
      <c r="U29" s="58"/>
      <c r="V29" s="58"/>
    </row>
    <row r="30" spans="1:22" x14ac:dyDescent="0.25">
      <c r="A30" s="1">
        <v>6</v>
      </c>
      <c r="B30" t="s">
        <v>174</v>
      </c>
      <c r="C30" t="s">
        <v>213</v>
      </c>
      <c r="D30" t="s">
        <v>31</v>
      </c>
      <c r="E30">
        <v>10</v>
      </c>
      <c r="F30" s="58">
        <v>3.5</v>
      </c>
      <c r="G30" s="58">
        <v>35</v>
      </c>
      <c r="H30">
        <v>9</v>
      </c>
      <c r="I30">
        <f>ROW()</f>
        <v>30</v>
      </c>
      <c r="U30" s="58"/>
      <c r="V30" s="58"/>
    </row>
    <row r="31" spans="1:22" x14ac:dyDescent="0.25">
      <c r="A31" s="1">
        <v>6</v>
      </c>
      <c r="B31" t="s">
        <v>174</v>
      </c>
      <c r="C31" t="s">
        <v>217</v>
      </c>
      <c r="D31" t="s">
        <v>32</v>
      </c>
      <c r="E31">
        <v>5</v>
      </c>
      <c r="F31" s="58">
        <v>3.59</v>
      </c>
      <c r="G31" s="58">
        <v>17.95</v>
      </c>
      <c r="H31">
        <v>10</v>
      </c>
      <c r="I31">
        <f>ROW()</f>
        <v>31</v>
      </c>
      <c r="U31" s="58"/>
      <c r="V31" s="58"/>
    </row>
    <row r="32" spans="1:22" x14ac:dyDescent="0.25">
      <c r="A32" s="1">
        <v>6</v>
      </c>
      <c r="B32" t="s">
        <v>174</v>
      </c>
      <c r="C32" t="s">
        <v>219</v>
      </c>
      <c r="D32" t="s">
        <v>35</v>
      </c>
      <c r="E32">
        <v>10</v>
      </c>
      <c r="F32" s="58">
        <v>3.1</v>
      </c>
      <c r="G32" s="58">
        <v>31</v>
      </c>
      <c r="H32">
        <v>11</v>
      </c>
      <c r="I32">
        <f>ROW()</f>
        <v>32</v>
      </c>
      <c r="U32" s="58"/>
      <c r="V32" s="58"/>
    </row>
    <row r="33" spans="1:22" x14ac:dyDescent="0.25">
      <c r="A33" s="1">
        <v>7</v>
      </c>
      <c r="B33" t="s">
        <v>38</v>
      </c>
      <c r="C33" t="s">
        <v>168</v>
      </c>
      <c r="D33" t="s">
        <v>30</v>
      </c>
      <c r="E33">
        <v>10</v>
      </c>
      <c r="F33" s="58">
        <v>1.66</v>
      </c>
      <c r="G33" s="58">
        <v>16.600000000000001</v>
      </c>
      <c r="H33">
        <v>9</v>
      </c>
      <c r="I33">
        <f>ROW()</f>
        <v>33</v>
      </c>
      <c r="U33" s="58"/>
      <c r="V33" s="58"/>
    </row>
    <row r="34" spans="1:22" x14ac:dyDescent="0.25">
      <c r="A34" s="1">
        <v>7</v>
      </c>
      <c r="B34" t="s">
        <v>38</v>
      </c>
      <c r="C34" t="s">
        <v>166</v>
      </c>
      <c r="D34" t="s">
        <v>26</v>
      </c>
      <c r="E34">
        <v>1</v>
      </c>
      <c r="F34" s="58">
        <v>1.48</v>
      </c>
      <c r="G34" s="58">
        <v>1.48</v>
      </c>
      <c r="H34">
        <v>10</v>
      </c>
      <c r="I34">
        <f>ROW()</f>
        <v>34</v>
      </c>
      <c r="U34" s="58"/>
      <c r="V34" s="58"/>
    </row>
    <row r="35" spans="1:22" x14ac:dyDescent="0.25">
      <c r="A35" s="1">
        <v>7</v>
      </c>
      <c r="B35" t="s">
        <v>38</v>
      </c>
      <c r="C35" t="s">
        <v>167</v>
      </c>
      <c r="D35" t="s">
        <v>27</v>
      </c>
      <c r="E35">
        <v>10</v>
      </c>
      <c r="F35" s="58">
        <v>1.93</v>
      </c>
      <c r="G35" s="58">
        <v>19.3</v>
      </c>
      <c r="H35">
        <v>11</v>
      </c>
      <c r="I35">
        <f>ROW()</f>
        <v>35</v>
      </c>
      <c r="U35" s="58"/>
      <c r="V35" s="58"/>
    </row>
    <row r="36" spans="1:22" x14ac:dyDescent="0.25">
      <c r="A36" s="1">
        <v>7</v>
      </c>
      <c r="B36" t="s">
        <v>38</v>
      </c>
      <c r="C36" t="s">
        <v>169</v>
      </c>
      <c r="D36" t="s">
        <v>31</v>
      </c>
      <c r="E36">
        <v>10</v>
      </c>
      <c r="F36" s="58">
        <v>1.48</v>
      </c>
      <c r="G36" s="58">
        <v>14.8</v>
      </c>
      <c r="H36">
        <v>12</v>
      </c>
      <c r="I36">
        <f>ROW()</f>
        <v>36</v>
      </c>
      <c r="U36" s="58"/>
      <c r="V36" s="58"/>
    </row>
    <row r="37" spans="1:22" x14ac:dyDescent="0.25">
      <c r="A37" s="1">
        <v>8</v>
      </c>
      <c r="B37" t="s">
        <v>174</v>
      </c>
      <c r="C37" t="s">
        <v>167</v>
      </c>
      <c r="D37" t="s">
        <v>27</v>
      </c>
      <c r="E37">
        <v>1</v>
      </c>
      <c r="F37" s="58">
        <v>2.85</v>
      </c>
      <c r="G37" s="58">
        <v>2.85</v>
      </c>
      <c r="H37">
        <v>9</v>
      </c>
      <c r="I37">
        <f>ROW()</f>
        <v>37</v>
      </c>
      <c r="U37" s="58"/>
      <c r="V37" s="58"/>
    </row>
    <row r="38" spans="1:22" x14ac:dyDescent="0.25">
      <c r="A38" s="1">
        <v>8</v>
      </c>
      <c r="B38" t="s">
        <v>174</v>
      </c>
      <c r="C38" t="s">
        <v>169</v>
      </c>
      <c r="D38" t="s">
        <v>31</v>
      </c>
      <c r="E38">
        <v>1</v>
      </c>
      <c r="F38" s="58">
        <v>3.5</v>
      </c>
      <c r="G38" s="58">
        <v>3.5</v>
      </c>
      <c r="H38">
        <v>10</v>
      </c>
      <c r="I38">
        <f>ROW()</f>
        <v>38</v>
      </c>
      <c r="U38" s="58"/>
      <c r="V38" s="58"/>
    </row>
    <row r="39" spans="1:22" x14ac:dyDescent="0.25">
      <c r="A39" s="1">
        <v>8</v>
      </c>
      <c r="B39" t="s">
        <v>174</v>
      </c>
      <c r="C39" t="s">
        <v>168</v>
      </c>
      <c r="D39" t="s">
        <v>30</v>
      </c>
      <c r="E39">
        <v>5</v>
      </c>
      <c r="F39" s="58">
        <v>3.94</v>
      </c>
      <c r="G39" s="58">
        <v>19.7</v>
      </c>
      <c r="H39">
        <v>11</v>
      </c>
      <c r="I39">
        <f>ROW()</f>
        <v>39</v>
      </c>
      <c r="U39" s="58"/>
      <c r="V39" s="58"/>
    </row>
    <row r="40" spans="1:22" x14ac:dyDescent="0.25">
      <c r="A40" s="1">
        <v>8</v>
      </c>
      <c r="B40" t="s">
        <v>174</v>
      </c>
      <c r="C40" t="s">
        <v>171</v>
      </c>
      <c r="D40" t="s">
        <v>34</v>
      </c>
      <c r="E40">
        <v>1</v>
      </c>
      <c r="F40" s="58">
        <v>3.86</v>
      </c>
      <c r="G40" s="58">
        <v>3.86</v>
      </c>
      <c r="H40">
        <v>12</v>
      </c>
      <c r="I40">
        <f>ROW()</f>
        <v>40</v>
      </c>
      <c r="U40" s="58"/>
      <c r="V40" s="58"/>
    </row>
    <row r="41" spans="1:22" x14ac:dyDescent="0.25">
      <c r="A41" s="1">
        <v>9</v>
      </c>
      <c r="B41" t="s">
        <v>38</v>
      </c>
      <c r="C41" t="s">
        <v>170</v>
      </c>
      <c r="D41" t="s">
        <v>33</v>
      </c>
      <c r="E41">
        <v>5</v>
      </c>
      <c r="F41" s="58">
        <v>1.7</v>
      </c>
      <c r="G41" s="58">
        <v>8.5</v>
      </c>
      <c r="H41">
        <v>13</v>
      </c>
      <c r="I41">
        <f>ROW()</f>
        <v>41</v>
      </c>
      <c r="U41" s="58"/>
      <c r="V41" s="58"/>
    </row>
    <row r="42" spans="1:22" x14ac:dyDescent="0.25">
      <c r="A42" s="1">
        <v>9</v>
      </c>
      <c r="B42" t="s">
        <v>38</v>
      </c>
      <c r="C42" t="s">
        <v>171</v>
      </c>
      <c r="D42" t="s">
        <v>34</v>
      </c>
      <c r="E42">
        <v>5</v>
      </c>
      <c r="F42" s="58">
        <v>1.66</v>
      </c>
      <c r="G42" s="58">
        <v>8.3000000000000007</v>
      </c>
      <c r="H42">
        <v>14</v>
      </c>
      <c r="I42">
        <f>ROW()</f>
        <v>42</v>
      </c>
      <c r="U42" s="58"/>
      <c r="V42" s="58"/>
    </row>
    <row r="43" spans="1:22" x14ac:dyDescent="0.25">
      <c r="A43" s="1">
        <v>10</v>
      </c>
      <c r="B43" t="s">
        <v>38</v>
      </c>
      <c r="C43" t="s">
        <v>169</v>
      </c>
      <c r="D43" t="s">
        <v>31</v>
      </c>
      <c r="E43">
        <v>20</v>
      </c>
      <c r="F43" s="58">
        <v>1.48</v>
      </c>
      <c r="G43" s="58">
        <v>29.6</v>
      </c>
      <c r="H43">
        <v>9</v>
      </c>
      <c r="I43">
        <f>ROW()</f>
        <v>43</v>
      </c>
      <c r="U43" s="58"/>
      <c r="V43" s="58"/>
    </row>
    <row r="44" spans="1:22" x14ac:dyDescent="0.25">
      <c r="A44" s="1">
        <v>10</v>
      </c>
      <c r="B44" t="s">
        <v>38</v>
      </c>
      <c r="C44" t="s">
        <v>170</v>
      </c>
      <c r="D44" t="s">
        <v>33</v>
      </c>
      <c r="E44">
        <v>10</v>
      </c>
      <c r="F44" s="58">
        <v>1.7</v>
      </c>
      <c r="G44" s="58">
        <v>17</v>
      </c>
      <c r="H44">
        <v>10</v>
      </c>
      <c r="I44">
        <f>ROW()</f>
        <v>44</v>
      </c>
      <c r="U44" s="58"/>
      <c r="V44" s="58"/>
    </row>
    <row r="45" spans="1:22" x14ac:dyDescent="0.25">
      <c r="A45" s="1">
        <v>10</v>
      </c>
      <c r="B45" t="s">
        <v>38</v>
      </c>
      <c r="C45" t="s">
        <v>173</v>
      </c>
      <c r="D45" t="s">
        <v>37</v>
      </c>
      <c r="E45">
        <v>10</v>
      </c>
      <c r="F45" s="58">
        <v>1.78</v>
      </c>
      <c r="G45" s="58">
        <v>17.8</v>
      </c>
      <c r="H45">
        <v>11</v>
      </c>
      <c r="I45">
        <f>ROW()</f>
        <v>45</v>
      </c>
      <c r="U45" s="58"/>
      <c r="V45" s="58"/>
    </row>
    <row r="46" spans="1:22" x14ac:dyDescent="0.25">
      <c r="A46" s="1">
        <v>10</v>
      </c>
      <c r="B46" t="s">
        <v>38</v>
      </c>
      <c r="C46" t="s">
        <v>172</v>
      </c>
      <c r="D46" t="s">
        <v>36</v>
      </c>
      <c r="E46">
        <v>10</v>
      </c>
      <c r="F46" s="58">
        <v>1.17</v>
      </c>
      <c r="G46" s="58">
        <v>11.7</v>
      </c>
      <c r="H46">
        <v>12</v>
      </c>
      <c r="I46">
        <f>ROW()</f>
        <v>46</v>
      </c>
      <c r="U46" s="58"/>
      <c r="V46" s="58"/>
    </row>
    <row r="47" spans="1:22" x14ac:dyDescent="0.25">
      <c r="A47" s="1">
        <v>10</v>
      </c>
      <c r="B47" t="s">
        <v>38</v>
      </c>
      <c r="C47" t="s">
        <v>171</v>
      </c>
      <c r="D47" t="s">
        <v>34</v>
      </c>
      <c r="E47">
        <v>10</v>
      </c>
      <c r="F47" s="58">
        <v>1.66</v>
      </c>
      <c r="G47" s="58">
        <v>16.600000000000001</v>
      </c>
      <c r="H47">
        <v>13</v>
      </c>
      <c r="I47">
        <f>ROW()</f>
        <v>47</v>
      </c>
      <c r="U47" s="58"/>
      <c r="V47" s="58"/>
    </row>
    <row r="48" spans="1:22" x14ac:dyDescent="0.25">
      <c r="A48" s="1">
        <v>11</v>
      </c>
      <c r="B48" t="s">
        <v>174</v>
      </c>
      <c r="C48" t="s">
        <v>214</v>
      </c>
      <c r="D48" t="s">
        <v>26</v>
      </c>
      <c r="E48">
        <v>10</v>
      </c>
      <c r="F48" s="58">
        <v>3.22</v>
      </c>
      <c r="G48" s="58">
        <v>32.200000000000003</v>
      </c>
      <c r="H48">
        <v>9</v>
      </c>
      <c r="I48">
        <f>ROW()</f>
        <v>48</v>
      </c>
      <c r="U48" s="58"/>
      <c r="V48" s="58"/>
    </row>
    <row r="49" spans="1:22" x14ac:dyDescent="0.25">
      <c r="A49" s="1">
        <v>11</v>
      </c>
      <c r="B49" t="s">
        <v>174</v>
      </c>
      <c r="C49" t="s">
        <v>214</v>
      </c>
      <c r="D49" t="s">
        <v>26</v>
      </c>
      <c r="E49">
        <v>15</v>
      </c>
      <c r="F49" s="58">
        <v>3.22</v>
      </c>
      <c r="G49" s="58">
        <v>48.3</v>
      </c>
      <c r="H49">
        <v>10</v>
      </c>
      <c r="I49">
        <f>ROW()</f>
        <v>49</v>
      </c>
      <c r="U49" s="58"/>
      <c r="V49" s="58"/>
    </row>
    <row r="50" spans="1:22" x14ac:dyDescent="0.25">
      <c r="A50" s="1">
        <v>11</v>
      </c>
      <c r="B50" t="s">
        <v>174</v>
      </c>
      <c r="C50" t="s">
        <v>216</v>
      </c>
      <c r="D50" t="s">
        <v>34</v>
      </c>
      <c r="E50">
        <v>20</v>
      </c>
      <c r="F50" s="58">
        <v>3.86</v>
      </c>
      <c r="G50" s="58">
        <v>77.2</v>
      </c>
      <c r="H50">
        <v>11</v>
      </c>
      <c r="I50">
        <f>ROW()</f>
        <v>50</v>
      </c>
      <c r="U50" s="58"/>
      <c r="V50" s="58"/>
    </row>
    <row r="51" spans="1:22" x14ac:dyDescent="0.25">
      <c r="A51" s="1">
        <v>11</v>
      </c>
      <c r="B51" t="s">
        <v>174</v>
      </c>
      <c r="C51" t="s">
        <v>214</v>
      </c>
      <c r="D51" t="s">
        <v>26</v>
      </c>
      <c r="E51">
        <v>25</v>
      </c>
      <c r="F51" s="58">
        <v>3.22</v>
      </c>
      <c r="G51" s="58">
        <v>80.5</v>
      </c>
      <c r="H51">
        <v>12</v>
      </c>
      <c r="I51">
        <f>ROW()</f>
        <v>51</v>
      </c>
      <c r="U51" s="58"/>
      <c r="V51" s="58"/>
    </row>
    <row r="52" spans="1:22" x14ac:dyDescent="0.25">
      <c r="A52" s="1">
        <v>12</v>
      </c>
      <c r="B52" t="s">
        <v>174</v>
      </c>
      <c r="C52" t="s">
        <v>210</v>
      </c>
      <c r="D52" t="s">
        <v>30</v>
      </c>
      <c r="E52">
        <v>5</v>
      </c>
      <c r="F52" s="58">
        <v>3.94</v>
      </c>
      <c r="G52" s="58">
        <v>19.7</v>
      </c>
      <c r="H52">
        <v>9</v>
      </c>
      <c r="I52">
        <f>ROW()</f>
        <v>52</v>
      </c>
      <c r="U52" s="58"/>
      <c r="V52" s="58"/>
    </row>
    <row r="53" spans="1:22" x14ac:dyDescent="0.25">
      <c r="A53" s="1">
        <v>12</v>
      </c>
      <c r="B53" t="s">
        <v>174</v>
      </c>
      <c r="C53" t="s">
        <v>213</v>
      </c>
      <c r="D53" t="s">
        <v>31</v>
      </c>
      <c r="E53">
        <v>10</v>
      </c>
      <c r="F53" s="58">
        <v>3.5</v>
      </c>
      <c r="G53" s="58">
        <v>35</v>
      </c>
      <c r="H53">
        <v>10</v>
      </c>
      <c r="I53">
        <f>ROW()</f>
        <v>53</v>
      </c>
      <c r="U53" s="58"/>
      <c r="V53" s="58"/>
    </row>
    <row r="54" spans="1:22" x14ac:dyDescent="0.25">
      <c r="A54" s="1">
        <v>12</v>
      </c>
      <c r="B54" t="s">
        <v>174</v>
      </c>
      <c r="C54" t="s">
        <v>216</v>
      </c>
      <c r="D54" t="s">
        <v>34</v>
      </c>
      <c r="E54">
        <v>15</v>
      </c>
      <c r="F54" s="58">
        <v>3.86</v>
      </c>
      <c r="G54" s="58">
        <v>57.9</v>
      </c>
      <c r="H54">
        <v>11</v>
      </c>
      <c r="I54">
        <f>ROW()</f>
        <v>54</v>
      </c>
      <c r="U54" s="58"/>
      <c r="V54" s="58"/>
    </row>
    <row r="55" spans="1:22" x14ac:dyDescent="0.25">
      <c r="A55" s="1">
        <v>12</v>
      </c>
      <c r="B55" t="s">
        <v>174</v>
      </c>
      <c r="C55" t="s">
        <v>215</v>
      </c>
      <c r="D55" t="s">
        <v>33</v>
      </c>
      <c r="E55">
        <v>5</v>
      </c>
      <c r="F55" s="58">
        <v>2.02</v>
      </c>
      <c r="G55" s="58">
        <v>10.1</v>
      </c>
      <c r="H55">
        <v>12</v>
      </c>
      <c r="I55">
        <f>ROW()</f>
        <v>55</v>
      </c>
      <c r="U55" s="58"/>
      <c r="V55" s="58"/>
    </row>
    <row r="56" spans="1:22" x14ac:dyDescent="0.25">
      <c r="A56" s="1">
        <v>12</v>
      </c>
      <c r="B56" t="s">
        <v>174</v>
      </c>
      <c r="C56" t="s">
        <v>219</v>
      </c>
      <c r="D56" t="s">
        <v>35</v>
      </c>
      <c r="E56">
        <v>4</v>
      </c>
      <c r="F56" s="58">
        <v>3.1</v>
      </c>
      <c r="G56" s="58">
        <v>12.4</v>
      </c>
      <c r="H56">
        <v>13</v>
      </c>
      <c r="I56">
        <f>ROW()</f>
        <v>56</v>
      </c>
      <c r="U56" s="58"/>
      <c r="V56" s="58"/>
    </row>
    <row r="57" spans="1:22" x14ac:dyDescent="0.25">
      <c r="A57" s="1">
        <v>12</v>
      </c>
      <c r="B57" t="s">
        <v>174</v>
      </c>
      <c r="C57" t="s">
        <v>218</v>
      </c>
      <c r="D57" t="s">
        <v>29</v>
      </c>
      <c r="E57">
        <v>50</v>
      </c>
      <c r="F57" s="58">
        <v>3.17</v>
      </c>
      <c r="G57" s="58">
        <v>158.5</v>
      </c>
      <c r="H57">
        <v>14</v>
      </c>
      <c r="I57">
        <f>ROW()</f>
        <v>57</v>
      </c>
      <c r="U57" s="58"/>
      <c r="V57" s="58"/>
    </row>
    <row r="58" spans="1:22" x14ac:dyDescent="0.25">
      <c r="A58" s="1">
        <v>12</v>
      </c>
      <c r="B58" t="s">
        <v>174</v>
      </c>
      <c r="C58" t="s">
        <v>214</v>
      </c>
      <c r="D58" t="s">
        <v>26</v>
      </c>
      <c r="E58">
        <v>25</v>
      </c>
      <c r="F58" s="58">
        <v>3.22</v>
      </c>
      <c r="G58" s="58">
        <v>80.5</v>
      </c>
      <c r="H58">
        <v>15</v>
      </c>
      <c r="I58">
        <f>ROW()</f>
        <v>58</v>
      </c>
      <c r="U58" s="58"/>
      <c r="V58" s="58"/>
    </row>
    <row r="59" spans="1:22" x14ac:dyDescent="0.25">
      <c r="A59" s="1">
        <v>13</v>
      </c>
      <c r="B59" t="s">
        <v>174</v>
      </c>
      <c r="C59" t="s">
        <v>213</v>
      </c>
      <c r="D59" t="s">
        <v>31</v>
      </c>
      <c r="E59">
        <v>10</v>
      </c>
      <c r="F59" s="58">
        <v>3.5</v>
      </c>
      <c r="G59" s="58">
        <v>35</v>
      </c>
      <c r="H59">
        <v>9</v>
      </c>
      <c r="I59">
        <f>ROW()</f>
        <v>59</v>
      </c>
      <c r="U59" s="58"/>
      <c r="V59" s="58"/>
    </row>
    <row r="60" spans="1:22" x14ac:dyDescent="0.25">
      <c r="A60" s="1">
        <v>13</v>
      </c>
      <c r="B60" t="s">
        <v>174</v>
      </c>
      <c r="C60" t="s">
        <v>217</v>
      </c>
      <c r="D60" t="s">
        <v>32</v>
      </c>
      <c r="E60">
        <v>5</v>
      </c>
      <c r="F60" s="58">
        <v>3.59</v>
      </c>
      <c r="G60" s="58">
        <v>17.95</v>
      </c>
      <c r="H60">
        <v>10</v>
      </c>
      <c r="I60">
        <f>ROW()</f>
        <v>60</v>
      </c>
      <c r="U60" s="58"/>
      <c r="V60" s="58"/>
    </row>
    <row r="61" spans="1:22" x14ac:dyDescent="0.25">
      <c r="A61" s="1">
        <v>13</v>
      </c>
      <c r="B61" t="s">
        <v>174</v>
      </c>
      <c r="C61" t="s">
        <v>219</v>
      </c>
      <c r="D61" t="s">
        <v>35</v>
      </c>
      <c r="E61">
        <v>10</v>
      </c>
      <c r="F61" s="58">
        <v>3.1</v>
      </c>
      <c r="G61" s="58">
        <v>31</v>
      </c>
      <c r="H61">
        <v>11</v>
      </c>
      <c r="I61">
        <f>ROW()</f>
        <v>61</v>
      </c>
      <c r="U61" s="58"/>
      <c r="V61" s="58"/>
    </row>
    <row r="62" spans="1:22" x14ac:dyDescent="0.25">
      <c r="A62" s="1">
        <v>14</v>
      </c>
      <c r="B62" t="s">
        <v>38</v>
      </c>
      <c r="C62" t="s">
        <v>168</v>
      </c>
      <c r="D62" t="s">
        <v>30</v>
      </c>
      <c r="E62">
        <v>10</v>
      </c>
      <c r="F62" s="58">
        <v>1.66</v>
      </c>
      <c r="G62" s="58">
        <v>16.600000000000001</v>
      </c>
      <c r="H62">
        <v>9</v>
      </c>
      <c r="I62">
        <f>ROW()</f>
        <v>62</v>
      </c>
      <c r="U62" s="58"/>
      <c r="V62" s="58"/>
    </row>
    <row r="63" spans="1:22" x14ac:dyDescent="0.25">
      <c r="A63" s="1">
        <v>14</v>
      </c>
      <c r="B63" t="s">
        <v>38</v>
      </c>
      <c r="C63" t="s">
        <v>166</v>
      </c>
      <c r="D63" t="s">
        <v>26</v>
      </c>
      <c r="E63">
        <v>1</v>
      </c>
      <c r="F63" s="58">
        <v>1.48</v>
      </c>
      <c r="G63" s="58">
        <v>1.48</v>
      </c>
      <c r="H63">
        <v>10</v>
      </c>
      <c r="I63">
        <f>ROW()</f>
        <v>63</v>
      </c>
      <c r="U63" s="58"/>
      <c r="V63" s="58"/>
    </row>
    <row r="64" spans="1:22" x14ac:dyDescent="0.25">
      <c r="A64" s="1">
        <v>14</v>
      </c>
      <c r="B64" t="s">
        <v>38</v>
      </c>
      <c r="C64" t="s">
        <v>167</v>
      </c>
      <c r="D64" t="s">
        <v>27</v>
      </c>
      <c r="E64">
        <v>10</v>
      </c>
      <c r="F64" s="58">
        <v>1.93</v>
      </c>
      <c r="G64" s="58">
        <v>19.3</v>
      </c>
      <c r="H64">
        <v>11</v>
      </c>
      <c r="I64">
        <f>ROW()</f>
        <v>64</v>
      </c>
      <c r="U64" s="58"/>
      <c r="V64" s="58"/>
    </row>
    <row r="65" spans="1:22" x14ac:dyDescent="0.25">
      <c r="A65" s="1">
        <v>15</v>
      </c>
      <c r="B65" t="s">
        <v>38</v>
      </c>
      <c r="C65" t="s">
        <v>169</v>
      </c>
      <c r="D65" t="s">
        <v>31</v>
      </c>
      <c r="E65">
        <v>10</v>
      </c>
      <c r="F65" s="58">
        <v>1.48</v>
      </c>
      <c r="G65" s="58">
        <v>14.8</v>
      </c>
      <c r="H65">
        <v>12</v>
      </c>
      <c r="I65">
        <f>ROW()</f>
        <v>65</v>
      </c>
      <c r="U65" s="58"/>
      <c r="V65" s="58"/>
    </row>
    <row r="66" spans="1:22" x14ac:dyDescent="0.25">
      <c r="A66" s="1">
        <v>15</v>
      </c>
      <c r="B66" t="s">
        <v>174</v>
      </c>
      <c r="C66" t="s">
        <v>167</v>
      </c>
      <c r="D66" t="s">
        <v>27</v>
      </c>
      <c r="E66">
        <v>1</v>
      </c>
      <c r="F66" s="58">
        <v>2.85</v>
      </c>
      <c r="G66" s="58">
        <v>2.85</v>
      </c>
      <c r="H66">
        <v>9</v>
      </c>
      <c r="I66">
        <f>ROW()</f>
        <v>66</v>
      </c>
      <c r="U66" s="58"/>
      <c r="V66" s="58"/>
    </row>
    <row r="67" spans="1:22" x14ac:dyDescent="0.25">
      <c r="A67" s="1">
        <v>15</v>
      </c>
      <c r="B67" t="s">
        <v>174</v>
      </c>
      <c r="C67" t="s">
        <v>169</v>
      </c>
      <c r="D67" t="s">
        <v>31</v>
      </c>
      <c r="E67">
        <v>1</v>
      </c>
      <c r="F67" s="58">
        <v>3.5</v>
      </c>
      <c r="G67" s="58">
        <v>3.5</v>
      </c>
      <c r="H67">
        <v>10</v>
      </c>
      <c r="I67">
        <f>ROW()</f>
        <v>67</v>
      </c>
      <c r="U67" s="58"/>
      <c r="V67" s="58"/>
    </row>
    <row r="68" spans="1:22" x14ac:dyDescent="0.25">
      <c r="A68" s="1">
        <v>16</v>
      </c>
      <c r="B68" t="s">
        <v>174</v>
      </c>
      <c r="C68" t="s">
        <v>168</v>
      </c>
      <c r="D68" t="s">
        <v>30</v>
      </c>
      <c r="E68">
        <v>5</v>
      </c>
      <c r="F68" s="58">
        <v>3.94</v>
      </c>
      <c r="G68" s="58">
        <v>19.7</v>
      </c>
      <c r="H68">
        <v>11</v>
      </c>
      <c r="I68">
        <f>ROW()</f>
        <v>68</v>
      </c>
      <c r="U68" s="58"/>
      <c r="V68" s="58"/>
    </row>
    <row r="69" spans="1:22" x14ac:dyDescent="0.25">
      <c r="A69" s="1">
        <v>16</v>
      </c>
      <c r="B69" t="s">
        <v>174</v>
      </c>
      <c r="C69" t="s">
        <v>171</v>
      </c>
      <c r="D69" t="s">
        <v>34</v>
      </c>
      <c r="E69">
        <v>1</v>
      </c>
      <c r="F69" s="58">
        <v>3.86</v>
      </c>
      <c r="G69" s="58">
        <v>3.86</v>
      </c>
      <c r="H69">
        <v>12</v>
      </c>
      <c r="I69">
        <f>ROW()</f>
        <v>69</v>
      </c>
      <c r="U69" s="58"/>
      <c r="V69" s="58"/>
    </row>
    <row r="70" spans="1:22" x14ac:dyDescent="0.25">
      <c r="A70" s="1">
        <v>16</v>
      </c>
      <c r="B70" t="s">
        <v>38</v>
      </c>
      <c r="C70" t="s">
        <v>170</v>
      </c>
      <c r="D70" t="s">
        <v>33</v>
      </c>
      <c r="E70">
        <v>5</v>
      </c>
      <c r="F70" s="58">
        <v>1.7</v>
      </c>
      <c r="G70" s="58">
        <v>8.5</v>
      </c>
      <c r="H70">
        <v>13</v>
      </c>
      <c r="I70">
        <f>ROW()</f>
        <v>70</v>
      </c>
      <c r="U70" s="58"/>
      <c r="V70" s="58"/>
    </row>
    <row r="71" spans="1:22" x14ac:dyDescent="0.25">
      <c r="A71" s="1">
        <v>17</v>
      </c>
      <c r="B71" t="s">
        <v>38</v>
      </c>
      <c r="C71" t="s">
        <v>171</v>
      </c>
      <c r="D71" t="s">
        <v>34</v>
      </c>
      <c r="E71">
        <v>5</v>
      </c>
      <c r="F71" s="58">
        <v>1.66</v>
      </c>
      <c r="G71" s="58">
        <v>8.3000000000000007</v>
      </c>
      <c r="H71">
        <v>14</v>
      </c>
      <c r="I71">
        <f>ROW()</f>
        <v>71</v>
      </c>
      <c r="U71" s="58"/>
      <c r="V71" s="58"/>
    </row>
    <row r="72" spans="1:22" x14ac:dyDescent="0.25">
      <c r="A72" s="1">
        <v>17</v>
      </c>
      <c r="B72" t="s">
        <v>38</v>
      </c>
      <c r="C72" t="s">
        <v>169</v>
      </c>
      <c r="D72" t="s">
        <v>31</v>
      </c>
      <c r="E72">
        <v>20</v>
      </c>
      <c r="F72" s="58">
        <v>1.48</v>
      </c>
      <c r="G72" s="58">
        <v>29.6</v>
      </c>
      <c r="H72">
        <v>9</v>
      </c>
      <c r="I72">
        <f>ROW()</f>
        <v>72</v>
      </c>
      <c r="U72" s="58"/>
      <c r="V72" s="58"/>
    </row>
    <row r="73" spans="1:22" x14ac:dyDescent="0.25">
      <c r="A73" s="1">
        <v>17</v>
      </c>
      <c r="B73" t="s">
        <v>38</v>
      </c>
      <c r="C73" t="s">
        <v>170</v>
      </c>
      <c r="D73" t="s">
        <v>33</v>
      </c>
      <c r="E73">
        <v>10</v>
      </c>
      <c r="F73" s="58">
        <v>1.7</v>
      </c>
      <c r="G73" s="58">
        <v>17</v>
      </c>
      <c r="H73">
        <v>10</v>
      </c>
      <c r="I73">
        <f>ROW()</f>
        <v>73</v>
      </c>
      <c r="U73" s="58"/>
      <c r="V73" s="58"/>
    </row>
    <row r="74" spans="1:22" x14ac:dyDescent="0.25">
      <c r="A74" s="1">
        <v>18</v>
      </c>
      <c r="B74" t="s">
        <v>38</v>
      </c>
      <c r="C74" t="s">
        <v>173</v>
      </c>
      <c r="D74" t="s">
        <v>37</v>
      </c>
      <c r="E74">
        <v>10</v>
      </c>
      <c r="F74" s="58">
        <v>1.78</v>
      </c>
      <c r="G74" s="58">
        <v>17.8</v>
      </c>
      <c r="H74">
        <v>11</v>
      </c>
      <c r="I74">
        <f>ROW()</f>
        <v>74</v>
      </c>
      <c r="U74" s="58"/>
      <c r="V74" s="58"/>
    </row>
    <row r="75" spans="1:22" x14ac:dyDescent="0.25">
      <c r="A75" s="1">
        <v>18</v>
      </c>
      <c r="B75" t="s">
        <v>38</v>
      </c>
      <c r="C75" t="s">
        <v>172</v>
      </c>
      <c r="D75" t="s">
        <v>36</v>
      </c>
      <c r="E75">
        <v>10</v>
      </c>
      <c r="F75" s="58">
        <v>1.17</v>
      </c>
      <c r="G75" s="58">
        <v>11.7</v>
      </c>
      <c r="H75">
        <v>12</v>
      </c>
      <c r="I75">
        <f>ROW()</f>
        <v>75</v>
      </c>
      <c r="U75" s="58"/>
      <c r="V75" s="58"/>
    </row>
    <row r="76" spans="1:22" x14ac:dyDescent="0.25">
      <c r="A76" s="1">
        <v>18</v>
      </c>
      <c r="B76" t="s">
        <v>38</v>
      </c>
      <c r="C76" t="s">
        <v>171</v>
      </c>
      <c r="D76" t="s">
        <v>34</v>
      </c>
      <c r="E76">
        <v>10</v>
      </c>
      <c r="F76" s="58">
        <v>1.66</v>
      </c>
      <c r="G76" s="58">
        <v>16.600000000000001</v>
      </c>
      <c r="H76">
        <v>13</v>
      </c>
      <c r="I76">
        <f>ROW()</f>
        <v>76</v>
      </c>
      <c r="U76" s="58"/>
      <c r="V76" s="58"/>
    </row>
    <row r="77" spans="1:22" x14ac:dyDescent="0.25">
      <c r="A77" s="1">
        <v>19</v>
      </c>
      <c r="B77" t="s">
        <v>174</v>
      </c>
      <c r="C77" t="s">
        <v>214</v>
      </c>
      <c r="D77" t="s">
        <v>26</v>
      </c>
      <c r="E77">
        <v>10</v>
      </c>
      <c r="F77" s="58">
        <v>3.22</v>
      </c>
      <c r="G77" s="58">
        <v>32.200000000000003</v>
      </c>
      <c r="H77">
        <v>9</v>
      </c>
      <c r="I77">
        <f>ROW()</f>
        <v>77</v>
      </c>
      <c r="U77" s="58"/>
      <c r="V77" s="58"/>
    </row>
    <row r="78" spans="1:22" x14ac:dyDescent="0.25">
      <c r="A78" s="1">
        <v>19</v>
      </c>
      <c r="B78" t="s">
        <v>174</v>
      </c>
      <c r="C78" t="s">
        <v>214</v>
      </c>
      <c r="D78" t="s">
        <v>26</v>
      </c>
      <c r="E78">
        <v>15</v>
      </c>
      <c r="F78" s="58">
        <v>3.22</v>
      </c>
      <c r="G78" s="58">
        <v>48.3</v>
      </c>
      <c r="H78">
        <v>10</v>
      </c>
      <c r="I78">
        <f>ROW()</f>
        <v>78</v>
      </c>
      <c r="U78" s="58"/>
      <c r="V78" s="58"/>
    </row>
    <row r="79" spans="1:22" x14ac:dyDescent="0.25">
      <c r="A79" s="1">
        <v>19</v>
      </c>
      <c r="B79" t="s">
        <v>174</v>
      </c>
      <c r="C79" t="s">
        <v>216</v>
      </c>
      <c r="D79" t="s">
        <v>34</v>
      </c>
      <c r="E79">
        <v>20</v>
      </c>
      <c r="F79" s="58">
        <v>3.86</v>
      </c>
      <c r="G79" s="58">
        <v>77.2</v>
      </c>
      <c r="H79">
        <v>11</v>
      </c>
      <c r="I79">
        <f>ROW()</f>
        <v>79</v>
      </c>
      <c r="U79" s="58"/>
      <c r="V79" s="58"/>
    </row>
    <row r="80" spans="1:22" x14ac:dyDescent="0.25">
      <c r="A80" s="1">
        <v>20</v>
      </c>
      <c r="B80" t="s">
        <v>174</v>
      </c>
      <c r="C80" t="s">
        <v>214</v>
      </c>
      <c r="D80" t="s">
        <v>26</v>
      </c>
      <c r="E80">
        <v>25</v>
      </c>
      <c r="F80" s="58">
        <v>3.22</v>
      </c>
      <c r="G80" s="58">
        <v>80.5</v>
      </c>
      <c r="H80">
        <v>12</v>
      </c>
      <c r="I80">
        <f>ROW()</f>
        <v>80</v>
      </c>
      <c r="U80" s="58"/>
      <c r="V80" s="58"/>
    </row>
    <row r="81" spans="1:22" x14ac:dyDescent="0.25">
      <c r="A81" s="1">
        <v>20</v>
      </c>
      <c r="B81" t="s">
        <v>174</v>
      </c>
      <c r="C81" t="s">
        <v>210</v>
      </c>
      <c r="D81" t="s">
        <v>30</v>
      </c>
      <c r="E81">
        <v>5</v>
      </c>
      <c r="F81" s="58">
        <v>3.94</v>
      </c>
      <c r="G81" s="58">
        <v>19.7</v>
      </c>
      <c r="H81">
        <v>9</v>
      </c>
      <c r="I81">
        <f>ROW()</f>
        <v>81</v>
      </c>
      <c r="U81" s="58"/>
      <c r="V81" s="58"/>
    </row>
    <row r="82" spans="1:22" x14ac:dyDescent="0.25">
      <c r="A82" s="1">
        <v>20</v>
      </c>
      <c r="B82" t="s">
        <v>174</v>
      </c>
      <c r="C82" t="s">
        <v>213</v>
      </c>
      <c r="D82" t="s">
        <v>31</v>
      </c>
      <c r="E82">
        <v>10</v>
      </c>
      <c r="F82" s="58">
        <v>3.5</v>
      </c>
      <c r="G82" s="58">
        <v>35</v>
      </c>
      <c r="H82">
        <v>10</v>
      </c>
      <c r="I82">
        <f>ROW()</f>
        <v>82</v>
      </c>
      <c r="U82" s="58"/>
      <c r="V82" s="58"/>
    </row>
    <row r="83" spans="1:22" x14ac:dyDescent="0.25">
      <c r="A83" s="1">
        <v>21</v>
      </c>
      <c r="B83" t="s">
        <v>174</v>
      </c>
      <c r="C83" t="s">
        <v>216</v>
      </c>
      <c r="D83" t="s">
        <v>34</v>
      </c>
      <c r="E83">
        <v>15</v>
      </c>
      <c r="F83" s="58">
        <v>3.86</v>
      </c>
      <c r="G83" s="58">
        <v>57.9</v>
      </c>
      <c r="H83">
        <v>11</v>
      </c>
      <c r="I83">
        <f>ROW()</f>
        <v>83</v>
      </c>
      <c r="U83" s="58"/>
      <c r="V83" s="58"/>
    </row>
    <row r="84" spans="1:22" x14ac:dyDescent="0.25">
      <c r="A84" s="1">
        <v>21</v>
      </c>
      <c r="B84" t="s">
        <v>174</v>
      </c>
      <c r="C84" t="s">
        <v>215</v>
      </c>
      <c r="D84" t="s">
        <v>33</v>
      </c>
      <c r="E84">
        <v>5</v>
      </c>
      <c r="F84" s="58">
        <v>2.02</v>
      </c>
      <c r="G84" s="58">
        <v>10.1</v>
      </c>
      <c r="H84">
        <v>12</v>
      </c>
      <c r="I84">
        <f>ROW()</f>
        <v>84</v>
      </c>
      <c r="U84" s="58"/>
      <c r="V84" s="58"/>
    </row>
    <row r="85" spans="1:22" x14ac:dyDescent="0.25">
      <c r="A85" s="1">
        <v>21</v>
      </c>
      <c r="B85" t="s">
        <v>174</v>
      </c>
      <c r="C85" t="s">
        <v>219</v>
      </c>
      <c r="D85" t="s">
        <v>35</v>
      </c>
      <c r="E85">
        <v>4</v>
      </c>
      <c r="F85" s="58">
        <v>3.1</v>
      </c>
      <c r="G85" s="58">
        <v>12.4</v>
      </c>
      <c r="H85">
        <v>13</v>
      </c>
      <c r="I85">
        <f>ROW()</f>
        <v>85</v>
      </c>
      <c r="U85" s="58"/>
      <c r="V85" s="58"/>
    </row>
    <row r="86" spans="1:22" x14ac:dyDescent="0.25">
      <c r="A86" s="1">
        <v>22</v>
      </c>
      <c r="B86" t="s">
        <v>174</v>
      </c>
      <c r="C86" t="s">
        <v>218</v>
      </c>
      <c r="D86" t="s">
        <v>29</v>
      </c>
      <c r="E86">
        <v>50</v>
      </c>
      <c r="F86" s="58">
        <v>3.17</v>
      </c>
      <c r="G86" s="58">
        <v>158.5</v>
      </c>
      <c r="H86">
        <v>14</v>
      </c>
      <c r="I86">
        <f>ROW()</f>
        <v>86</v>
      </c>
      <c r="U86" s="58"/>
      <c r="V86" s="58"/>
    </row>
    <row r="87" spans="1:22" x14ac:dyDescent="0.25">
      <c r="A87" s="1">
        <v>22</v>
      </c>
      <c r="B87" t="s">
        <v>174</v>
      </c>
      <c r="C87" t="s">
        <v>214</v>
      </c>
      <c r="D87" t="s">
        <v>26</v>
      </c>
      <c r="E87">
        <v>25</v>
      </c>
      <c r="F87" s="58">
        <v>3.22</v>
      </c>
      <c r="G87" s="58">
        <v>80.5</v>
      </c>
      <c r="H87">
        <v>15</v>
      </c>
      <c r="I87">
        <f>ROW()</f>
        <v>87</v>
      </c>
      <c r="U87" s="58"/>
      <c r="V87" s="58"/>
    </row>
    <row r="88" spans="1:22" x14ac:dyDescent="0.25">
      <c r="A88" s="1">
        <v>22</v>
      </c>
      <c r="B88" t="s">
        <v>174</v>
      </c>
      <c r="C88" t="s">
        <v>213</v>
      </c>
      <c r="D88" t="s">
        <v>31</v>
      </c>
      <c r="E88">
        <v>10</v>
      </c>
      <c r="F88" s="58">
        <v>3.5</v>
      </c>
      <c r="G88" s="58">
        <v>35</v>
      </c>
      <c r="H88">
        <v>9</v>
      </c>
      <c r="I88">
        <f>ROW()</f>
        <v>88</v>
      </c>
      <c r="U88" s="58"/>
      <c r="V88" s="58"/>
    </row>
    <row r="89" spans="1:22" x14ac:dyDescent="0.25">
      <c r="A89" s="1">
        <v>23</v>
      </c>
      <c r="B89" t="s">
        <v>174</v>
      </c>
      <c r="C89" t="s">
        <v>217</v>
      </c>
      <c r="D89" t="s">
        <v>32</v>
      </c>
      <c r="E89">
        <v>5</v>
      </c>
      <c r="F89" s="58">
        <v>3.59</v>
      </c>
      <c r="G89" s="58">
        <v>17.95</v>
      </c>
      <c r="H89">
        <v>10</v>
      </c>
      <c r="I89">
        <f>ROW()</f>
        <v>89</v>
      </c>
      <c r="U89" s="58"/>
      <c r="V89" s="58"/>
    </row>
    <row r="90" spans="1:22" x14ac:dyDescent="0.25">
      <c r="A90" s="1">
        <v>23</v>
      </c>
      <c r="B90" t="s">
        <v>174</v>
      </c>
      <c r="C90" t="s">
        <v>219</v>
      </c>
      <c r="D90" t="s">
        <v>35</v>
      </c>
      <c r="E90">
        <v>10</v>
      </c>
      <c r="F90" s="58">
        <v>3.1</v>
      </c>
      <c r="G90" s="58">
        <v>31</v>
      </c>
      <c r="H90">
        <v>11</v>
      </c>
      <c r="I90">
        <f>ROW()</f>
        <v>90</v>
      </c>
      <c r="U90" s="58"/>
      <c r="V90" s="58"/>
    </row>
    <row r="91" spans="1:22" x14ac:dyDescent="0.25">
      <c r="A91" s="1">
        <v>23</v>
      </c>
      <c r="B91" t="s">
        <v>38</v>
      </c>
      <c r="C91" t="s">
        <v>168</v>
      </c>
      <c r="D91" t="s">
        <v>30</v>
      </c>
      <c r="E91">
        <v>10</v>
      </c>
      <c r="F91" s="58">
        <v>1.66</v>
      </c>
      <c r="G91" s="58">
        <v>16.600000000000001</v>
      </c>
      <c r="H91">
        <v>9</v>
      </c>
      <c r="I91">
        <f>ROW()</f>
        <v>91</v>
      </c>
      <c r="U91" s="58"/>
      <c r="V91" s="58"/>
    </row>
    <row r="92" spans="1:22" x14ac:dyDescent="0.25">
      <c r="A92" s="1">
        <v>24</v>
      </c>
      <c r="B92" t="s">
        <v>38</v>
      </c>
      <c r="C92" t="s">
        <v>166</v>
      </c>
      <c r="D92" t="s">
        <v>26</v>
      </c>
      <c r="E92">
        <v>1</v>
      </c>
      <c r="F92" s="58">
        <v>1.48</v>
      </c>
      <c r="G92" s="58">
        <v>1.48</v>
      </c>
      <c r="H92">
        <v>10</v>
      </c>
      <c r="I92">
        <f>ROW()</f>
        <v>92</v>
      </c>
      <c r="U92" s="58"/>
      <c r="V92" s="58"/>
    </row>
    <row r="93" spans="1:22" x14ac:dyDescent="0.25">
      <c r="A93" s="1">
        <v>24</v>
      </c>
      <c r="B93" t="s">
        <v>38</v>
      </c>
      <c r="C93" t="s">
        <v>167</v>
      </c>
      <c r="D93" t="s">
        <v>27</v>
      </c>
      <c r="E93">
        <v>10</v>
      </c>
      <c r="F93" s="58">
        <v>1.93</v>
      </c>
      <c r="G93" s="58">
        <v>19.3</v>
      </c>
      <c r="H93">
        <v>11</v>
      </c>
      <c r="I93">
        <f>ROW()</f>
        <v>93</v>
      </c>
      <c r="U93" s="58"/>
      <c r="V93" s="58"/>
    </row>
    <row r="94" spans="1:22" x14ac:dyDescent="0.25">
      <c r="A94" s="1">
        <v>24</v>
      </c>
      <c r="B94" t="s">
        <v>38</v>
      </c>
      <c r="C94" t="s">
        <v>169</v>
      </c>
      <c r="D94" t="s">
        <v>31</v>
      </c>
      <c r="E94">
        <v>10</v>
      </c>
      <c r="F94" s="58">
        <v>1.48</v>
      </c>
      <c r="G94" s="58">
        <v>14.8</v>
      </c>
      <c r="H94">
        <v>12</v>
      </c>
      <c r="I94">
        <f>ROW()</f>
        <v>94</v>
      </c>
      <c r="U94" s="58"/>
      <c r="V94" s="58"/>
    </row>
    <row r="95" spans="1:22" x14ac:dyDescent="0.25">
      <c r="A95" s="1">
        <v>25</v>
      </c>
      <c r="B95" t="s">
        <v>174</v>
      </c>
      <c r="C95" t="s">
        <v>167</v>
      </c>
      <c r="D95" t="s">
        <v>27</v>
      </c>
      <c r="E95">
        <v>1</v>
      </c>
      <c r="F95" s="58">
        <v>2.85</v>
      </c>
      <c r="G95" s="58">
        <v>2.85</v>
      </c>
      <c r="H95">
        <v>9</v>
      </c>
      <c r="I95">
        <f>ROW()</f>
        <v>95</v>
      </c>
      <c r="U95" s="58"/>
      <c r="V95" s="58"/>
    </row>
    <row r="96" spans="1:22" x14ac:dyDescent="0.25">
      <c r="A96" s="1">
        <v>25</v>
      </c>
      <c r="B96" t="s">
        <v>174</v>
      </c>
      <c r="C96" t="s">
        <v>169</v>
      </c>
      <c r="D96" t="s">
        <v>31</v>
      </c>
      <c r="E96">
        <v>1</v>
      </c>
      <c r="F96" s="58">
        <v>3.5</v>
      </c>
      <c r="G96" s="58">
        <v>3.5</v>
      </c>
      <c r="H96">
        <v>10</v>
      </c>
      <c r="I96">
        <f>ROW()</f>
        <v>96</v>
      </c>
      <c r="U96" s="58"/>
      <c r="V96" s="58"/>
    </row>
    <row r="97" spans="1:22" x14ac:dyDescent="0.25">
      <c r="A97" s="1">
        <v>25</v>
      </c>
      <c r="B97" t="s">
        <v>174</v>
      </c>
      <c r="C97" t="s">
        <v>168</v>
      </c>
      <c r="D97" t="s">
        <v>30</v>
      </c>
      <c r="E97">
        <v>5</v>
      </c>
      <c r="F97" s="58">
        <v>3.94</v>
      </c>
      <c r="G97" s="58">
        <v>19.7</v>
      </c>
      <c r="H97">
        <v>11</v>
      </c>
      <c r="I97">
        <f>ROW()</f>
        <v>97</v>
      </c>
      <c r="U97" s="58"/>
      <c r="V97" s="58"/>
    </row>
    <row r="98" spans="1:22" x14ac:dyDescent="0.25">
      <c r="A98" s="1">
        <v>26</v>
      </c>
      <c r="B98" t="s">
        <v>174</v>
      </c>
      <c r="C98" t="s">
        <v>171</v>
      </c>
      <c r="D98" t="s">
        <v>34</v>
      </c>
      <c r="E98">
        <v>1</v>
      </c>
      <c r="F98" s="58">
        <v>3.86</v>
      </c>
      <c r="G98" s="58">
        <v>3.86</v>
      </c>
      <c r="H98">
        <v>12</v>
      </c>
      <c r="I98">
        <f>ROW()</f>
        <v>98</v>
      </c>
      <c r="U98" s="58"/>
      <c r="V98" s="58"/>
    </row>
    <row r="99" spans="1:22" x14ac:dyDescent="0.25">
      <c r="A99" s="1">
        <v>26</v>
      </c>
      <c r="B99" t="s">
        <v>38</v>
      </c>
      <c r="C99" t="s">
        <v>170</v>
      </c>
      <c r="D99" t="s">
        <v>33</v>
      </c>
      <c r="E99">
        <v>5</v>
      </c>
      <c r="F99" s="58">
        <v>1.7</v>
      </c>
      <c r="G99" s="58">
        <v>8.5</v>
      </c>
      <c r="H99">
        <v>13</v>
      </c>
      <c r="I99">
        <f>ROW()</f>
        <v>99</v>
      </c>
      <c r="U99" s="58"/>
      <c r="V99" s="58"/>
    </row>
    <row r="100" spans="1:22" x14ac:dyDescent="0.25">
      <c r="A100" s="1">
        <v>26</v>
      </c>
      <c r="B100" t="s">
        <v>38</v>
      </c>
      <c r="C100" t="s">
        <v>171</v>
      </c>
      <c r="D100" t="s">
        <v>34</v>
      </c>
      <c r="E100">
        <v>5</v>
      </c>
      <c r="F100" s="58">
        <v>1.66</v>
      </c>
      <c r="G100" s="58">
        <v>8.3000000000000007</v>
      </c>
      <c r="H100">
        <v>14</v>
      </c>
      <c r="I100">
        <f>ROW()</f>
        <v>100</v>
      </c>
      <c r="U100" s="58"/>
      <c r="V100" s="58"/>
    </row>
    <row r="101" spans="1:22" x14ac:dyDescent="0.25">
      <c r="A101" s="1">
        <v>27</v>
      </c>
      <c r="B101" t="s">
        <v>38</v>
      </c>
      <c r="C101" t="s">
        <v>169</v>
      </c>
      <c r="D101" t="s">
        <v>31</v>
      </c>
      <c r="E101">
        <v>20</v>
      </c>
      <c r="F101" s="58">
        <v>1.48</v>
      </c>
      <c r="G101" s="58">
        <v>29.6</v>
      </c>
      <c r="H101">
        <v>9</v>
      </c>
      <c r="I101">
        <f>ROW()</f>
        <v>101</v>
      </c>
      <c r="U101" s="58"/>
      <c r="V101" s="58"/>
    </row>
    <row r="102" spans="1:22" x14ac:dyDescent="0.25">
      <c r="A102" s="1">
        <v>27</v>
      </c>
      <c r="B102" t="s">
        <v>38</v>
      </c>
      <c r="C102" t="s">
        <v>170</v>
      </c>
      <c r="D102" t="s">
        <v>33</v>
      </c>
      <c r="E102">
        <v>10</v>
      </c>
      <c r="F102" s="58">
        <v>1.7</v>
      </c>
      <c r="G102" s="58">
        <v>17</v>
      </c>
      <c r="H102">
        <v>10</v>
      </c>
      <c r="I102">
        <f>ROW()</f>
        <v>102</v>
      </c>
      <c r="U102" s="58"/>
      <c r="V102" s="58"/>
    </row>
    <row r="103" spans="1:22" x14ac:dyDescent="0.25">
      <c r="A103" s="1">
        <v>27</v>
      </c>
      <c r="B103" t="s">
        <v>38</v>
      </c>
      <c r="C103" t="s">
        <v>173</v>
      </c>
      <c r="D103" t="s">
        <v>37</v>
      </c>
      <c r="E103">
        <v>10</v>
      </c>
      <c r="F103" s="58">
        <v>1.78</v>
      </c>
      <c r="G103" s="58">
        <v>17.8</v>
      </c>
      <c r="H103">
        <v>11</v>
      </c>
      <c r="I103">
        <f>ROW()</f>
        <v>103</v>
      </c>
      <c r="U103" s="58"/>
      <c r="V103" s="58"/>
    </row>
    <row r="104" spans="1:22" x14ac:dyDescent="0.25">
      <c r="A104" s="1">
        <v>28</v>
      </c>
      <c r="B104" t="s">
        <v>38</v>
      </c>
      <c r="C104" t="s">
        <v>172</v>
      </c>
      <c r="D104" t="s">
        <v>36</v>
      </c>
      <c r="E104">
        <v>10</v>
      </c>
      <c r="F104" s="58">
        <v>1.17</v>
      </c>
      <c r="G104" s="58">
        <v>11.7</v>
      </c>
      <c r="H104">
        <v>12</v>
      </c>
      <c r="I104">
        <f>ROW()</f>
        <v>104</v>
      </c>
      <c r="U104" s="58"/>
      <c r="V104" s="58"/>
    </row>
    <row r="105" spans="1:22" x14ac:dyDescent="0.25">
      <c r="A105" s="1">
        <v>28</v>
      </c>
      <c r="B105" t="s">
        <v>38</v>
      </c>
      <c r="C105" t="s">
        <v>171</v>
      </c>
      <c r="D105" t="s">
        <v>34</v>
      </c>
      <c r="E105">
        <v>10</v>
      </c>
      <c r="F105" s="58">
        <v>1.66</v>
      </c>
      <c r="G105" s="58">
        <v>16.600000000000001</v>
      </c>
      <c r="H105">
        <v>13</v>
      </c>
      <c r="I105">
        <f>ROW()</f>
        <v>105</v>
      </c>
      <c r="U105" s="58"/>
      <c r="V105" s="58"/>
    </row>
    <row r="106" spans="1:22" x14ac:dyDescent="0.25">
      <c r="A106" s="1">
        <v>28</v>
      </c>
      <c r="B106" t="s">
        <v>174</v>
      </c>
      <c r="C106" t="s">
        <v>214</v>
      </c>
      <c r="D106" t="s">
        <v>26</v>
      </c>
      <c r="E106">
        <v>10</v>
      </c>
      <c r="F106" s="58">
        <v>3.22</v>
      </c>
      <c r="G106" s="58">
        <v>32.200000000000003</v>
      </c>
      <c r="H106">
        <v>9</v>
      </c>
      <c r="I106">
        <f>ROW()</f>
        <v>106</v>
      </c>
      <c r="U106" s="58"/>
      <c r="V106" s="58"/>
    </row>
    <row r="107" spans="1:22" x14ac:dyDescent="0.25">
      <c r="A107" s="1">
        <v>29</v>
      </c>
      <c r="B107" t="s">
        <v>174</v>
      </c>
      <c r="C107" t="s">
        <v>214</v>
      </c>
      <c r="D107" t="s">
        <v>26</v>
      </c>
      <c r="E107">
        <v>15</v>
      </c>
      <c r="F107" s="58">
        <v>3.22</v>
      </c>
      <c r="G107" s="58">
        <v>48.3</v>
      </c>
      <c r="H107">
        <v>10</v>
      </c>
      <c r="I107">
        <f>ROW()</f>
        <v>107</v>
      </c>
      <c r="U107" s="58"/>
      <c r="V107" s="58"/>
    </row>
    <row r="108" spans="1:22" x14ac:dyDescent="0.25">
      <c r="A108" s="1">
        <v>29</v>
      </c>
      <c r="B108" t="s">
        <v>174</v>
      </c>
      <c r="C108" t="s">
        <v>216</v>
      </c>
      <c r="D108" t="s">
        <v>34</v>
      </c>
      <c r="E108">
        <v>20</v>
      </c>
      <c r="F108" s="58">
        <v>3.86</v>
      </c>
      <c r="G108" s="58">
        <v>77.2</v>
      </c>
      <c r="H108">
        <v>11</v>
      </c>
      <c r="I108">
        <f>ROW()</f>
        <v>108</v>
      </c>
      <c r="U108" s="58"/>
      <c r="V108" s="58"/>
    </row>
    <row r="109" spans="1:22" x14ac:dyDescent="0.25">
      <c r="A109" s="1">
        <v>29</v>
      </c>
      <c r="B109" t="s">
        <v>174</v>
      </c>
      <c r="C109" t="s">
        <v>214</v>
      </c>
      <c r="D109" t="s">
        <v>26</v>
      </c>
      <c r="E109">
        <v>25</v>
      </c>
      <c r="F109" s="58">
        <v>3.22</v>
      </c>
      <c r="G109" s="58">
        <v>80.5</v>
      </c>
      <c r="H109">
        <v>12</v>
      </c>
      <c r="I109">
        <f>ROW()</f>
        <v>109</v>
      </c>
      <c r="U109" s="58"/>
      <c r="V109" s="58"/>
    </row>
    <row r="110" spans="1:22" x14ac:dyDescent="0.25">
      <c r="A110" s="1">
        <v>30</v>
      </c>
      <c r="B110" t="s">
        <v>174</v>
      </c>
      <c r="C110" t="s">
        <v>210</v>
      </c>
      <c r="D110" t="s">
        <v>30</v>
      </c>
      <c r="E110">
        <v>5</v>
      </c>
      <c r="F110" s="58">
        <v>3.94</v>
      </c>
      <c r="G110" s="58">
        <v>19.7</v>
      </c>
      <c r="H110">
        <v>9</v>
      </c>
      <c r="I110">
        <f>ROW()</f>
        <v>110</v>
      </c>
      <c r="U110" s="58"/>
      <c r="V110" s="58"/>
    </row>
    <row r="111" spans="1:22" x14ac:dyDescent="0.25">
      <c r="A111" s="1">
        <v>30</v>
      </c>
      <c r="B111" t="s">
        <v>174</v>
      </c>
      <c r="C111" t="s">
        <v>213</v>
      </c>
      <c r="D111" t="s">
        <v>31</v>
      </c>
      <c r="E111">
        <v>10</v>
      </c>
      <c r="F111" s="58">
        <v>3.5</v>
      </c>
      <c r="G111" s="58">
        <v>35</v>
      </c>
      <c r="H111">
        <v>10</v>
      </c>
      <c r="I111">
        <f>ROW()</f>
        <v>111</v>
      </c>
      <c r="U111" s="58"/>
      <c r="V111" s="58"/>
    </row>
    <row r="112" spans="1:22" x14ac:dyDescent="0.25">
      <c r="A112" s="1">
        <v>30</v>
      </c>
      <c r="B112" t="s">
        <v>174</v>
      </c>
      <c r="C112" t="s">
        <v>216</v>
      </c>
      <c r="D112" t="s">
        <v>34</v>
      </c>
      <c r="E112">
        <v>15</v>
      </c>
      <c r="F112" s="58">
        <v>3.86</v>
      </c>
      <c r="G112" s="58">
        <v>57.9</v>
      </c>
      <c r="H112">
        <v>11</v>
      </c>
      <c r="I112">
        <f>ROW()</f>
        <v>112</v>
      </c>
      <c r="U112" s="58"/>
      <c r="V112" s="58"/>
    </row>
    <row r="113" spans="1:9" x14ac:dyDescent="0.25">
      <c r="A113" s="1">
        <v>31</v>
      </c>
      <c r="B113" t="s">
        <v>174</v>
      </c>
      <c r="C113" t="s">
        <v>215</v>
      </c>
      <c r="D113" t="s">
        <v>33</v>
      </c>
      <c r="E113">
        <v>5</v>
      </c>
      <c r="F113" s="58">
        <v>2.02</v>
      </c>
      <c r="G113" s="58">
        <v>10.1</v>
      </c>
      <c r="H113">
        <v>12</v>
      </c>
      <c r="I113">
        <f>ROW()</f>
        <v>113</v>
      </c>
    </row>
    <row r="114" spans="1:9" x14ac:dyDescent="0.25">
      <c r="A114" s="1">
        <v>31</v>
      </c>
      <c r="B114" t="s">
        <v>174</v>
      </c>
      <c r="C114" t="s">
        <v>219</v>
      </c>
      <c r="D114" t="s">
        <v>35</v>
      </c>
      <c r="E114">
        <v>4</v>
      </c>
      <c r="F114" s="58">
        <v>3.1</v>
      </c>
      <c r="G114" s="58">
        <v>12.4</v>
      </c>
      <c r="H114">
        <v>13</v>
      </c>
      <c r="I114">
        <f>ROW()</f>
        <v>114</v>
      </c>
    </row>
    <row r="115" spans="1:9" x14ac:dyDescent="0.25">
      <c r="A115" s="1">
        <v>31</v>
      </c>
      <c r="B115" t="s">
        <v>174</v>
      </c>
      <c r="C115" t="s">
        <v>218</v>
      </c>
      <c r="D115" t="s">
        <v>29</v>
      </c>
      <c r="E115">
        <v>50</v>
      </c>
      <c r="F115" s="58">
        <v>3.17</v>
      </c>
      <c r="G115" s="58">
        <v>158.5</v>
      </c>
      <c r="H115">
        <v>14</v>
      </c>
      <c r="I115">
        <f>ROW()</f>
        <v>115</v>
      </c>
    </row>
    <row r="116" spans="1:9" x14ac:dyDescent="0.25">
      <c r="A116" s="1">
        <v>32</v>
      </c>
      <c r="B116" t="s">
        <v>174</v>
      </c>
      <c r="C116" t="s">
        <v>214</v>
      </c>
      <c r="D116" t="s">
        <v>26</v>
      </c>
      <c r="E116">
        <v>25</v>
      </c>
      <c r="F116" s="58">
        <v>3.22</v>
      </c>
      <c r="G116" s="58">
        <v>80.5</v>
      </c>
      <c r="H116">
        <v>15</v>
      </c>
      <c r="I116">
        <f>ROW()</f>
        <v>116</v>
      </c>
    </row>
    <row r="117" spans="1:9" x14ac:dyDescent="0.25">
      <c r="A117" s="1">
        <v>32</v>
      </c>
      <c r="B117" t="s">
        <v>174</v>
      </c>
      <c r="C117" t="s">
        <v>213</v>
      </c>
      <c r="D117" t="s">
        <v>31</v>
      </c>
      <c r="E117">
        <v>10</v>
      </c>
      <c r="F117" s="58">
        <v>3.5</v>
      </c>
      <c r="G117" s="58">
        <v>35</v>
      </c>
      <c r="H117">
        <v>9</v>
      </c>
      <c r="I117">
        <f>ROW()</f>
        <v>117</v>
      </c>
    </row>
    <row r="118" spans="1:9" x14ac:dyDescent="0.25">
      <c r="A118" s="1">
        <v>32</v>
      </c>
      <c r="B118" t="s">
        <v>174</v>
      </c>
      <c r="C118" t="s">
        <v>217</v>
      </c>
      <c r="D118" t="s">
        <v>32</v>
      </c>
      <c r="E118">
        <v>5</v>
      </c>
      <c r="F118" s="58">
        <v>3.59</v>
      </c>
      <c r="G118" s="58">
        <v>17.95</v>
      </c>
      <c r="H118">
        <v>10</v>
      </c>
      <c r="I118">
        <f>ROW()</f>
        <v>118</v>
      </c>
    </row>
    <row r="119" spans="1:9" x14ac:dyDescent="0.25">
      <c r="A119" s="1">
        <v>33</v>
      </c>
      <c r="B119" t="s">
        <v>174</v>
      </c>
      <c r="C119" t="s">
        <v>219</v>
      </c>
      <c r="D119" t="s">
        <v>35</v>
      </c>
      <c r="E119">
        <v>10</v>
      </c>
      <c r="F119" s="58">
        <v>3.1</v>
      </c>
      <c r="G119" s="58">
        <v>31</v>
      </c>
      <c r="H119">
        <v>11</v>
      </c>
      <c r="I119">
        <f>ROW()</f>
        <v>119</v>
      </c>
    </row>
    <row r="120" spans="1:9" x14ac:dyDescent="0.25">
      <c r="A120" s="1">
        <v>33</v>
      </c>
      <c r="B120" t="s">
        <v>38</v>
      </c>
      <c r="C120" t="s">
        <v>211</v>
      </c>
      <c r="D120" t="s">
        <v>28</v>
      </c>
      <c r="E120">
        <v>1</v>
      </c>
      <c r="F120" s="58">
        <v>1.82</v>
      </c>
      <c r="G120" s="58">
        <v>1.82</v>
      </c>
      <c r="H120">
        <v>9</v>
      </c>
      <c r="I120">
        <f>ROW()</f>
        <v>120</v>
      </c>
    </row>
    <row r="121" spans="1:9" x14ac:dyDescent="0.25">
      <c r="A121" s="1">
        <v>33</v>
      </c>
      <c r="B121" t="s">
        <v>38</v>
      </c>
      <c r="C121" t="s">
        <v>212</v>
      </c>
      <c r="D121" t="s">
        <v>27</v>
      </c>
      <c r="E121">
        <v>1</v>
      </c>
      <c r="F121" s="58">
        <v>1.93</v>
      </c>
      <c r="G121" s="58">
        <v>1.93</v>
      </c>
      <c r="H121">
        <v>10</v>
      </c>
      <c r="I121">
        <f>ROW()</f>
        <v>121</v>
      </c>
    </row>
    <row r="122" spans="1:9" x14ac:dyDescent="0.25">
      <c r="A122" s="1">
        <v>40</v>
      </c>
      <c r="B122" t="s">
        <v>38</v>
      </c>
      <c r="C122" t="s">
        <v>236</v>
      </c>
      <c r="D122" t="s">
        <v>237</v>
      </c>
      <c r="E122">
        <v>150</v>
      </c>
      <c r="F122" s="58">
        <v>838</v>
      </c>
      <c r="G122" s="58">
        <v>125700</v>
      </c>
      <c r="H122">
        <v>9</v>
      </c>
      <c r="I122">
        <f>ROW()</f>
        <v>122</v>
      </c>
    </row>
    <row r="123" spans="1:9" x14ac:dyDescent="0.25">
      <c r="A123" s="1">
        <v>40</v>
      </c>
      <c r="B123" t="s">
        <v>38</v>
      </c>
      <c r="C123" t="s">
        <v>241</v>
      </c>
      <c r="D123" t="s">
        <v>237</v>
      </c>
      <c r="E123">
        <v>120</v>
      </c>
      <c r="F123" s="58">
        <v>750</v>
      </c>
      <c r="G123" s="58">
        <v>90000</v>
      </c>
      <c r="H123">
        <v>10</v>
      </c>
      <c r="I123">
        <f>ROW()</f>
        <v>123</v>
      </c>
    </row>
    <row r="124" spans="1:9" x14ac:dyDescent="0.25">
      <c r="A124" s="1">
        <v>40</v>
      </c>
      <c r="B124" t="s">
        <v>38</v>
      </c>
      <c r="C124" t="s">
        <v>242</v>
      </c>
      <c r="D124" t="s">
        <v>238</v>
      </c>
      <c r="E124">
        <v>100</v>
      </c>
      <c r="F124" s="58">
        <v>550</v>
      </c>
      <c r="G124" s="58">
        <v>55000</v>
      </c>
      <c r="H124">
        <v>11</v>
      </c>
      <c r="I124">
        <f>ROW()</f>
        <v>124</v>
      </c>
    </row>
    <row r="125" spans="1:9" x14ac:dyDescent="0.25">
      <c r="A125" s="1">
        <v>40</v>
      </c>
      <c r="B125" t="s">
        <v>38</v>
      </c>
      <c r="C125" t="s">
        <v>243</v>
      </c>
      <c r="D125" t="s">
        <v>239</v>
      </c>
      <c r="E125">
        <v>110</v>
      </c>
      <c r="F125" s="58">
        <v>120</v>
      </c>
      <c r="G125" s="58">
        <v>13200</v>
      </c>
      <c r="H125">
        <v>12</v>
      </c>
      <c r="I125">
        <f>ROW()</f>
        <v>125</v>
      </c>
    </row>
    <row r="126" spans="1:9" x14ac:dyDescent="0.25">
      <c r="A126" s="1">
        <v>41</v>
      </c>
      <c r="B126" t="s">
        <v>38</v>
      </c>
      <c r="C126" t="s">
        <v>244</v>
      </c>
      <c r="D126" t="s">
        <v>239</v>
      </c>
      <c r="E126">
        <v>200</v>
      </c>
      <c r="F126" s="58">
        <v>100</v>
      </c>
      <c r="G126" s="58">
        <v>20000</v>
      </c>
      <c r="H126">
        <v>9</v>
      </c>
      <c r="I126">
        <f>ROW()</f>
        <v>126</v>
      </c>
    </row>
    <row r="127" spans="1:9" x14ac:dyDescent="0.25">
      <c r="A127" s="1">
        <v>41</v>
      </c>
      <c r="B127" t="s">
        <v>38</v>
      </c>
      <c r="C127" t="s">
        <v>245</v>
      </c>
      <c r="D127" t="s">
        <v>240</v>
      </c>
      <c r="E127">
        <v>90</v>
      </c>
      <c r="F127" s="58">
        <v>750</v>
      </c>
      <c r="G127" s="58">
        <v>67500</v>
      </c>
      <c r="H127">
        <v>10</v>
      </c>
      <c r="I127">
        <f>ROW()</f>
        <v>127</v>
      </c>
    </row>
    <row r="128" spans="1:9" x14ac:dyDescent="0.25">
      <c r="A128" s="1">
        <v>41</v>
      </c>
      <c r="B128" t="s">
        <v>38</v>
      </c>
      <c r="C128" t="s">
        <v>246</v>
      </c>
      <c r="D128" t="s">
        <v>249</v>
      </c>
      <c r="E128">
        <v>70</v>
      </c>
      <c r="F128" s="58">
        <v>700</v>
      </c>
      <c r="G128" s="58">
        <v>49000</v>
      </c>
      <c r="H128">
        <v>11</v>
      </c>
      <c r="I128">
        <f>ROW()</f>
        <v>128</v>
      </c>
    </row>
    <row r="129" spans="1:9" x14ac:dyDescent="0.25">
      <c r="A129" s="1">
        <v>42</v>
      </c>
      <c r="B129" t="s">
        <v>38</v>
      </c>
      <c r="C129" t="s">
        <v>247</v>
      </c>
      <c r="D129" t="s">
        <v>250</v>
      </c>
      <c r="E129">
        <v>150</v>
      </c>
      <c r="F129" s="58">
        <v>400</v>
      </c>
      <c r="G129" s="58">
        <v>60000</v>
      </c>
      <c r="H129">
        <v>9</v>
      </c>
      <c r="I129">
        <f>ROW()</f>
        <v>129</v>
      </c>
    </row>
    <row r="130" spans="1:9" x14ac:dyDescent="0.25">
      <c r="A130" s="1">
        <v>42</v>
      </c>
      <c r="B130" t="s">
        <v>38</v>
      </c>
      <c r="C130" t="s">
        <v>248</v>
      </c>
      <c r="D130" t="s">
        <v>249</v>
      </c>
      <c r="E130">
        <v>50</v>
      </c>
      <c r="F130" s="58">
        <v>1300</v>
      </c>
      <c r="G130" s="58">
        <v>65000</v>
      </c>
      <c r="H130">
        <v>10</v>
      </c>
      <c r="I130">
        <f>ROW()</f>
        <v>130</v>
      </c>
    </row>
    <row r="131" spans="1:9" x14ac:dyDescent="0.25">
      <c r="A131" s="1">
        <v>42</v>
      </c>
      <c r="B131" t="s">
        <v>38</v>
      </c>
      <c r="C131" t="s">
        <v>251</v>
      </c>
      <c r="D131" t="s">
        <v>249</v>
      </c>
      <c r="E131">
        <v>60</v>
      </c>
      <c r="F131" s="58">
        <v>800</v>
      </c>
      <c r="G131" s="58">
        <v>48000</v>
      </c>
      <c r="H131">
        <v>11</v>
      </c>
      <c r="I131">
        <f>ROW()</f>
        <v>131</v>
      </c>
    </row>
    <row r="132" spans="1:9" x14ac:dyDescent="0.25">
      <c r="A132" s="1">
        <v>43</v>
      </c>
      <c r="B132" t="s">
        <v>38</v>
      </c>
      <c r="C132" t="s">
        <v>252</v>
      </c>
      <c r="D132" t="s">
        <v>249</v>
      </c>
      <c r="E132">
        <v>70</v>
      </c>
      <c r="F132" s="58">
        <v>1500</v>
      </c>
      <c r="G132" s="58">
        <v>105000</v>
      </c>
      <c r="H132">
        <v>9</v>
      </c>
      <c r="I132">
        <f>ROW()</f>
        <v>132</v>
      </c>
    </row>
    <row r="133" spans="1:9" x14ac:dyDescent="0.25">
      <c r="A133" s="1">
        <v>43</v>
      </c>
      <c r="B133" t="s">
        <v>38</v>
      </c>
      <c r="C133" t="s">
        <v>253</v>
      </c>
      <c r="D133" t="s">
        <v>240</v>
      </c>
      <c r="E133">
        <v>60</v>
      </c>
      <c r="F133" s="58">
        <v>450</v>
      </c>
      <c r="G133" s="58">
        <v>27000</v>
      </c>
      <c r="H133">
        <v>10</v>
      </c>
      <c r="I133">
        <f>ROW()</f>
        <v>133</v>
      </c>
    </row>
    <row r="134" spans="1:9" x14ac:dyDescent="0.25">
      <c r="A134" s="1">
        <v>43</v>
      </c>
      <c r="B134" t="s">
        <v>38</v>
      </c>
      <c r="C134" t="s">
        <v>254</v>
      </c>
      <c r="D134" t="s">
        <v>240</v>
      </c>
      <c r="E134">
        <v>50</v>
      </c>
      <c r="F134" s="58">
        <v>500</v>
      </c>
      <c r="G134" s="58">
        <v>25000</v>
      </c>
      <c r="H134">
        <v>11</v>
      </c>
      <c r="I134">
        <f>ROW()</f>
        <v>134</v>
      </c>
    </row>
    <row r="135" spans="1:9" x14ac:dyDescent="0.25">
      <c r="A135" s="1">
        <v>44</v>
      </c>
      <c r="B135" t="s">
        <v>38</v>
      </c>
      <c r="C135" t="s">
        <v>255</v>
      </c>
      <c r="D135" t="s">
        <v>240</v>
      </c>
      <c r="E135">
        <v>50</v>
      </c>
      <c r="F135" s="58">
        <v>350</v>
      </c>
      <c r="G135" s="58">
        <v>17500</v>
      </c>
      <c r="H135">
        <v>9</v>
      </c>
      <c r="I135">
        <f>ROW()</f>
        <v>135</v>
      </c>
    </row>
    <row r="136" spans="1:9" x14ac:dyDescent="0.25">
      <c r="A136" s="1">
        <v>44</v>
      </c>
      <c r="B136" t="s">
        <v>38</v>
      </c>
      <c r="C136" t="s">
        <v>256</v>
      </c>
      <c r="D136" t="s">
        <v>250</v>
      </c>
      <c r="E136">
        <v>70</v>
      </c>
      <c r="F136" s="58">
        <v>600</v>
      </c>
      <c r="G136" s="58">
        <v>42000</v>
      </c>
      <c r="H136">
        <v>10</v>
      </c>
      <c r="I136">
        <f>ROW()</f>
        <v>136</v>
      </c>
    </row>
    <row r="137" spans="1:9" x14ac:dyDescent="0.25">
      <c r="A137" s="1">
        <v>45</v>
      </c>
      <c r="B137" t="s">
        <v>38</v>
      </c>
      <c r="C137" t="s">
        <v>257</v>
      </c>
      <c r="D137" t="s">
        <v>239</v>
      </c>
      <c r="E137">
        <v>200</v>
      </c>
      <c r="F137" s="58">
        <v>100</v>
      </c>
      <c r="G137" s="58">
        <v>20000</v>
      </c>
      <c r="H137">
        <v>9</v>
      </c>
      <c r="I137">
        <f>ROW()</f>
        <v>137</v>
      </c>
    </row>
    <row r="138" spans="1:9" x14ac:dyDescent="0.25">
      <c r="A138" s="1">
        <v>46</v>
      </c>
      <c r="B138" t="s">
        <v>38</v>
      </c>
      <c r="C138" t="s">
        <v>258</v>
      </c>
      <c r="D138" t="s">
        <v>259</v>
      </c>
      <c r="E138">
        <v>100</v>
      </c>
      <c r="F138" s="58">
        <v>150</v>
      </c>
      <c r="G138" s="58">
        <v>15000</v>
      </c>
      <c r="H138">
        <v>9</v>
      </c>
      <c r="I138">
        <f>ROW()</f>
        <v>138</v>
      </c>
    </row>
    <row r="139" spans="1:9" x14ac:dyDescent="0.25">
      <c r="A139" s="1">
        <v>47</v>
      </c>
      <c r="B139" t="s">
        <v>38</v>
      </c>
      <c r="C139" t="s">
        <v>260</v>
      </c>
      <c r="D139" t="s">
        <v>261</v>
      </c>
      <c r="E139">
        <v>120</v>
      </c>
      <c r="F139" s="58">
        <v>100</v>
      </c>
      <c r="G139" s="58">
        <v>12000</v>
      </c>
      <c r="H139">
        <v>9</v>
      </c>
      <c r="I139">
        <f>ROW()</f>
        <v>139</v>
      </c>
    </row>
    <row r="140" spans="1:9" x14ac:dyDescent="0.25">
      <c r="A140" s="1">
        <v>48</v>
      </c>
      <c r="B140" t="s">
        <v>38</v>
      </c>
      <c r="C140" t="s">
        <v>263</v>
      </c>
      <c r="D140" t="s">
        <v>264</v>
      </c>
      <c r="E140">
        <v>15</v>
      </c>
      <c r="F140" s="58">
        <v>90</v>
      </c>
      <c r="G140" s="58">
        <v>1350</v>
      </c>
      <c r="H140">
        <v>9</v>
      </c>
      <c r="I140">
        <f>ROW()</f>
        <v>140</v>
      </c>
    </row>
    <row r="141" spans="1:9" x14ac:dyDescent="0.25">
      <c r="A141" s="1">
        <v>49</v>
      </c>
      <c r="B141" t="s">
        <v>38</v>
      </c>
      <c r="C141" t="s">
        <v>267</v>
      </c>
      <c r="D141" t="s">
        <v>268</v>
      </c>
      <c r="E141">
        <v>10</v>
      </c>
      <c r="F141" s="58">
        <v>180</v>
      </c>
      <c r="G141" s="58">
        <v>1800</v>
      </c>
      <c r="H141">
        <v>9</v>
      </c>
      <c r="I141">
        <f>ROW()</f>
        <v>141</v>
      </c>
    </row>
    <row r="142" spans="1:9" x14ac:dyDescent="0.25">
      <c r="A142" s="1">
        <v>50</v>
      </c>
      <c r="B142" t="s">
        <v>174</v>
      </c>
      <c r="C142" t="s">
        <v>267</v>
      </c>
      <c r="D142" t="s">
        <v>268</v>
      </c>
      <c r="E142">
        <v>20</v>
      </c>
      <c r="F142" s="58">
        <v>350</v>
      </c>
      <c r="G142" s="58">
        <v>7000</v>
      </c>
      <c r="H142">
        <v>9</v>
      </c>
      <c r="I142">
        <f>ROW()</f>
        <v>142</v>
      </c>
    </row>
    <row r="143" spans="1:9" x14ac:dyDescent="0.25">
      <c r="A143" s="1">
        <v>51</v>
      </c>
      <c r="B143" t="s">
        <v>174</v>
      </c>
      <c r="C143" t="s">
        <v>265</v>
      </c>
      <c r="D143" t="s">
        <v>266</v>
      </c>
      <c r="E143">
        <v>10</v>
      </c>
      <c r="F143">
        <v>60</v>
      </c>
      <c r="G143">
        <v>600</v>
      </c>
      <c r="H143">
        <v>9</v>
      </c>
      <c r="I143">
        <f>ROW()</f>
        <v>143</v>
      </c>
    </row>
    <row r="144" spans="1:9" x14ac:dyDescent="0.25">
      <c r="A144" s="1">
        <v>52</v>
      </c>
      <c r="B144" t="s">
        <v>174</v>
      </c>
      <c r="C144" t="s">
        <v>263</v>
      </c>
      <c r="D144" t="s">
        <v>264</v>
      </c>
      <c r="E144">
        <v>10</v>
      </c>
      <c r="F144">
        <v>90</v>
      </c>
      <c r="G144">
        <v>900</v>
      </c>
      <c r="H144">
        <v>9</v>
      </c>
      <c r="I144">
        <f>ROW()</f>
        <v>144</v>
      </c>
    </row>
    <row r="145" spans="1:9" x14ac:dyDescent="0.25">
      <c r="A145" s="1">
        <v>53</v>
      </c>
      <c r="B145" t="s">
        <v>38</v>
      </c>
      <c r="C145" t="s">
        <v>269</v>
      </c>
      <c r="D145" t="s">
        <v>270</v>
      </c>
      <c r="E145">
        <v>14</v>
      </c>
      <c r="F145">
        <v>650</v>
      </c>
      <c r="G145">
        <v>9100</v>
      </c>
      <c r="H145">
        <v>9</v>
      </c>
      <c r="I145">
        <f>ROW()</f>
        <v>145</v>
      </c>
    </row>
    <row r="146" spans="1:9" x14ac:dyDescent="0.25">
      <c r="A146" s="1">
        <v>54</v>
      </c>
      <c r="B146" t="s">
        <v>38</v>
      </c>
      <c r="C146" t="s">
        <v>262</v>
      </c>
      <c r="D146" t="s">
        <v>271</v>
      </c>
      <c r="E146">
        <v>5</v>
      </c>
      <c r="F146">
        <v>35000</v>
      </c>
      <c r="G146">
        <v>175000</v>
      </c>
      <c r="H146">
        <v>9</v>
      </c>
      <c r="I146">
        <f>ROW()</f>
        <v>146</v>
      </c>
    </row>
    <row r="147" spans="1:9" x14ac:dyDescent="0.25">
      <c r="A147" s="1">
        <v>55</v>
      </c>
      <c r="B147" t="s">
        <v>174</v>
      </c>
      <c r="C147" t="s">
        <v>262</v>
      </c>
      <c r="D147" t="s">
        <v>271</v>
      </c>
      <c r="E147">
        <v>3</v>
      </c>
      <c r="F147">
        <v>42000</v>
      </c>
      <c r="G147">
        <v>126000</v>
      </c>
      <c r="H147">
        <v>9</v>
      </c>
      <c r="I147">
        <f>ROW()</f>
        <v>147</v>
      </c>
    </row>
    <row r="148" spans="1:9" x14ac:dyDescent="0.25">
      <c r="A148" s="1">
        <v>56</v>
      </c>
      <c r="B148" t="s">
        <v>38</v>
      </c>
      <c r="C148" t="s">
        <v>272</v>
      </c>
      <c r="D148" t="s">
        <v>273</v>
      </c>
      <c r="E148">
        <v>5</v>
      </c>
      <c r="F148">
        <v>22000</v>
      </c>
      <c r="G148">
        <v>110000</v>
      </c>
      <c r="H148">
        <v>9</v>
      </c>
      <c r="I148">
        <f>ROW()</f>
        <v>148</v>
      </c>
    </row>
    <row r="149" spans="1:9" x14ac:dyDescent="0.25">
      <c r="A149" s="1">
        <v>57</v>
      </c>
      <c r="B149" t="s">
        <v>174</v>
      </c>
      <c r="C149" t="s">
        <v>272</v>
      </c>
      <c r="D149" t="s">
        <v>273</v>
      </c>
      <c r="E149">
        <v>2</v>
      </c>
      <c r="F149">
        <v>30000</v>
      </c>
      <c r="G149">
        <v>60000</v>
      </c>
      <c r="H149">
        <v>9</v>
      </c>
      <c r="I149">
        <f>ROW()</f>
        <v>149</v>
      </c>
    </row>
    <row r="150" spans="1:9" x14ac:dyDescent="0.25">
      <c r="A150" s="1">
        <v>58</v>
      </c>
      <c r="B150" t="s">
        <v>174</v>
      </c>
      <c r="C150" t="s">
        <v>274</v>
      </c>
      <c r="D150" t="s">
        <v>275</v>
      </c>
      <c r="E150">
        <v>10</v>
      </c>
      <c r="F150">
        <v>50</v>
      </c>
      <c r="G150">
        <v>500</v>
      </c>
      <c r="H150">
        <v>9</v>
      </c>
      <c r="I150">
        <f>ROW()</f>
        <v>150</v>
      </c>
    </row>
    <row r="151" spans="1:9" x14ac:dyDescent="0.25">
      <c r="A151" s="1">
        <v>59</v>
      </c>
      <c r="B151" t="s">
        <v>38</v>
      </c>
      <c r="C151" t="s">
        <v>236</v>
      </c>
      <c r="D151" t="s">
        <v>237</v>
      </c>
      <c r="E151">
        <v>5</v>
      </c>
      <c r="F151">
        <v>600</v>
      </c>
      <c r="G151">
        <v>3000</v>
      </c>
      <c r="H151">
        <v>9</v>
      </c>
      <c r="I151">
        <f>ROW()</f>
        <v>151</v>
      </c>
    </row>
    <row r="152" spans="1:9" x14ac:dyDescent="0.25">
      <c r="A152" s="1">
        <v>60</v>
      </c>
      <c r="B152" t="s">
        <v>174</v>
      </c>
      <c r="C152" t="s">
        <v>262</v>
      </c>
      <c r="D152" t="s">
        <v>271</v>
      </c>
      <c r="E152">
        <v>1</v>
      </c>
      <c r="F152">
        <v>42000</v>
      </c>
      <c r="G152">
        <v>42000</v>
      </c>
      <c r="H152">
        <v>9</v>
      </c>
      <c r="I152">
        <f>ROW()</f>
        <v>152</v>
      </c>
    </row>
    <row r="153" spans="1:9" x14ac:dyDescent="0.25">
      <c r="A153" s="1">
        <v>61</v>
      </c>
      <c r="B153" t="s">
        <v>38</v>
      </c>
      <c r="C153" t="s">
        <v>262</v>
      </c>
      <c r="D153" t="s">
        <v>271</v>
      </c>
      <c r="E153">
        <v>5</v>
      </c>
      <c r="F153">
        <v>35000</v>
      </c>
      <c r="G153">
        <v>175000</v>
      </c>
      <c r="H153">
        <v>9</v>
      </c>
      <c r="I153">
        <f>ROW()</f>
        <v>153</v>
      </c>
    </row>
  </sheetData>
  <sortState xmlns:xlrd2="http://schemas.microsoft.com/office/spreadsheetml/2017/richdata2" ref="A4:I122">
    <sortCondition ref="A4"/>
  </sortState>
  <mergeCells count="2">
    <mergeCell ref="A1:I2"/>
    <mergeCell ref="P1:X1"/>
  </mergeCells>
  <conditionalFormatting sqref="A4:I999">
    <cfRule type="expression" dxfId="2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Admin</vt:lpstr>
      <vt:lpstr>Inventory Managment</vt:lpstr>
      <vt:lpstr>Sheet1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Managment'!Print_Area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Alinani Simundi</dc:creator>
  <cp:lastModifiedBy>paul mbambo</cp:lastModifiedBy>
  <cp:lastPrinted>2023-05-24T08:58:15Z</cp:lastPrinted>
  <dcterms:created xsi:type="dcterms:W3CDTF">2023-05-22T07:01:39Z</dcterms:created>
  <dcterms:modified xsi:type="dcterms:W3CDTF">2024-06-10T11:38:28Z</dcterms:modified>
</cp:coreProperties>
</file>