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VBA\"/>
    </mc:Choice>
  </mc:AlternateContent>
  <xr:revisionPtr revIDLastSave="0" documentId="13_ncr:1_{AA0CA925-1C8B-4904-9574-DFFA3D2E7E7B}" xr6:coauthVersionLast="47" xr6:coauthVersionMax="47" xr10:uidLastSave="{00000000-0000-0000-0000-000000000000}"/>
  <bookViews>
    <workbookView xWindow="-96" yWindow="-96" windowWidth="23232" windowHeight="13152" activeTab="1" xr2:uid="{DC37A9C9-D8AF-4CFD-8CD6-06C9D8B65C08}"/>
  </bookViews>
  <sheets>
    <sheet name="Admin" sheetId="7" r:id="rId1"/>
    <sheet name="Inventory Management" sheetId="1" r:id="rId2"/>
    <sheet name="Dashboard Data" sheetId="8" r:id="rId3"/>
    <sheet name="Customers" sheetId="2" r:id="rId4"/>
    <sheet name="Suppliers" sheetId="3" r:id="rId5"/>
    <sheet name="Products" sheetId="5" r:id="rId6"/>
    <sheet name="Orders" sheetId="4" r:id="rId7"/>
    <sheet name="Order Items" sheetId="6" r:id="rId8"/>
  </sheets>
  <definedNames>
    <definedName name="_xlnm._FilterDatabase" localSheetId="3" hidden="1">Customers!$A$3:$I$14</definedName>
    <definedName name="_xlnm._FilterDatabase" localSheetId="7" hidden="1">'Order Items'!$A$3:$I$121</definedName>
    <definedName name="_xlnm._FilterDatabase" localSheetId="5" hidden="1">Products!$A$3:$I$68</definedName>
    <definedName name="_xlnm._FilterDatabase" localSheetId="4" hidden="1">Suppliers!$A$3:$I$16</definedName>
    <definedName name="_xlnm.Criteria" localSheetId="3">Customers!$M$2:$M$3</definedName>
    <definedName name="_xlnm.Criteria" localSheetId="7">'Order Items'!$M$2:$M$3</definedName>
    <definedName name="_xlnm.Criteria" localSheetId="5">Products!$M$2:$M$3</definedName>
    <definedName name="_xlnm.Criteria" localSheetId="4">Suppliers!$M$2:$M$3</definedName>
    <definedName name="Cust_ID">OFFSET(Customers!$A$3,1,,COUNTA(Customers!$A$3:$A$9997)-1,1)</definedName>
    <definedName name="Cust_Name">OFFSET(Customers!$B$3,1,,COUNTA(Customers!$A$3:$A$9997)-1,1)</definedName>
    <definedName name="DateRange">Admin!$H$6:$H$12</definedName>
    <definedName name="_xlnm.Extract" localSheetId="3">Customers!$P$2:$X$2</definedName>
    <definedName name="_xlnm.Extract" localSheetId="7">'Order Items'!$P$2:$X$2</definedName>
    <definedName name="_xlnm.Extract" localSheetId="5">Products!$P$2:$X$2</definedName>
    <definedName name="_xlnm.Extract" localSheetId="4">Suppliers!$P$2:$X$2</definedName>
    <definedName name="Months">Admin!$G$6:$G$17</definedName>
    <definedName name="Ord_Date">OFFSET(Orders!$D$3,1,,COUNTA(Orders!$A$3:$A$997)-1,1)</definedName>
    <definedName name="Ord_ID">OFFSET(Orders!$A$3,1,,COUNTA(Orders!$A$3:$A$997)-1,1)</definedName>
    <definedName name="Ord_Total">OFFSET(Orders!$E$3,1,,COUNTA(Orders!$A$3:$A$9997)-1,1)</definedName>
    <definedName name="Ord_Type">OFFSET(Orders!$B$3,1,,COUNTA(Orders!$A$3:$A$997)-1,1)</definedName>
    <definedName name="OrdItem_ProdNm">OFFSET('Order Items'!$C$3,1,,COUNTA('Order Items'!$A$3:$A$9999)-1,1)</definedName>
    <definedName name="OrdItem_Qty">OFFSET('Order Items'!$E$3,1,,COUNTA('Order Items'!$A$3:$A$9999)-1,1)</definedName>
    <definedName name="OrdItem_Total">OFFSET('Order Items'!$G$3,1,,COUNTA('Order Items'!$A$3:$A$9999)-1,1)</definedName>
    <definedName name="OrdItem_Type">OFFSET('Order Items'!$B$3,1,,COUNTA('Order Items'!$A$3:$A$9999)-1,1)</definedName>
    <definedName name="_xlnm.Print_Area" localSheetId="1">'Inventory Management'!$D$4:$H$11</definedName>
    <definedName name="Prod_ID">OFFSET(Products!$A$3,1,,COUNTA(Products!$A$3:$A$9997)-1,1)</definedName>
    <definedName name="Prod_Name">OFFSET(Products!$B$3,1,,COUNTA(Products!$B$3:$B$9997)-1,1)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OFFSET(Suppliers!$A$3,1,,COUNTA(Suppliers!$A$3:$A$9999)-1,1)</definedName>
    <definedName name="Supp_Name">OFFSET(Suppliers!$B$3,1,,COUNTA(Suppliers!$A$3:$A$9999)-1,1)</definedName>
  </definedNames>
  <calcPr calcId="191029"/>
  <pivotCaches>
    <pivotCache cacheId="6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8" l="1"/>
  <c r="E3" i="8" s="1" a="1"/>
  <c r="E3" i="8" s="1"/>
  <c r="B14" i="8" a="1"/>
  <c r="B14" i="8" s="1"/>
  <c r="B13" i="8" a="1"/>
  <c r="B13" i="8" s="1"/>
  <c r="B12" i="8" a="1"/>
  <c r="B12" i="8" s="1"/>
  <c r="B11" i="8" a="1"/>
  <c r="B11" i="8" s="1"/>
  <c r="B10" i="8" a="1"/>
  <c r="B10" i="8" s="1"/>
  <c r="B9" i="8" a="1"/>
  <c r="B9" i="8" s="1"/>
  <c r="B8" i="8" a="1"/>
  <c r="B8" i="8" s="1"/>
  <c r="B7" i="8" a="1"/>
  <c r="B7" i="8" s="1"/>
  <c r="B6" i="8" a="1"/>
  <c r="B6" i="8" s="1"/>
  <c r="B5" i="8" a="1"/>
  <c r="B5" i="8" s="1"/>
  <c r="B4" i="8" a="1"/>
  <c r="B4" i="8" s="1"/>
  <c r="B3" i="8" a="1"/>
  <c r="B3" i="8" s="1"/>
  <c r="I121" i="6"/>
  <c r="I120" i="6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G8" i="1"/>
  <c r="D5" i="1"/>
  <c r="E4" i="1"/>
  <c r="B15" i="1"/>
  <c r="B13" i="1"/>
  <c r="B11" i="1"/>
  <c r="B9" i="1"/>
  <c r="B8" i="1"/>
  <c r="B5" i="1"/>
  <c r="B6" i="1"/>
  <c r="D4" i="1"/>
  <c r="F3" i="8" l="1" a="1"/>
  <c r="F3" i="8" s="1"/>
  <c r="H5" i="1"/>
  <c r="H6" i="1" s="1"/>
  <c r="H7" i="1" s="1"/>
  <c r="I62" i="6" l="1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O3" i="8" a="1"/>
  <c r="O3" i="8" s="1"/>
  <c r="O2" i="8" a="1"/>
  <c r="O2" i="8" s="1"/>
  <c r="L2" i="8" a="1"/>
  <c r="L2" i="8" s="1"/>
  <c r="L3" i="8" a="1"/>
  <c r="L3" i="8" s="1"/>
  <c r="K1" i="8" a="1"/>
  <c r="K1" i="8" s="1"/>
  <c r="N1" i="8"/>
  <c r="A1" i="8"/>
  <c r="D1" i="8" a="1"/>
  <c r="D1" i="8" s="1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F4" i="8" l="1" a="1"/>
  <c r="F4" i="8" s="1"/>
  <c r="E4" i="8" a="1"/>
  <c r="E4" i="8" s="1"/>
  <c r="E14" i="8" a="1"/>
  <c r="E14" i="8" s="1"/>
  <c r="F14" i="8" a="1"/>
  <c r="F14" i="8" s="1"/>
  <c r="F24" i="8" a="1"/>
  <c r="F24" i="8" s="1"/>
  <c r="E24" i="8" a="1"/>
  <c r="E24" i="8" s="1"/>
  <c r="F27" i="8" a="1"/>
  <c r="F27" i="8" s="1"/>
  <c r="E27" i="8" a="1"/>
  <c r="E27" i="8" s="1"/>
  <c r="E11" i="8" a="1"/>
  <c r="E11" i="8" s="1"/>
  <c r="F11" i="8" a="1"/>
  <c r="F11" i="8" s="1"/>
  <c r="E22" i="8" a="1"/>
  <c r="E22" i="8" s="1"/>
  <c r="F22" i="8" a="1"/>
  <c r="F22" i="8" s="1"/>
  <c r="F10" i="8" a="1"/>
  <c r="F10" i="8" s="1"/>
  <c r="E10" i="8" a="1"/>
  <c r="E10" i="8" s="1"/>
  <c r="E29" i="8" a="1"/>
  <c r="E29" i="8" s="1"/>
  <c r="F29" i="8" a="1"/>
  <c r="F29" i="8" s="1"/>
  <c r="F28" i="8" a="1"/>
  <c r="F28" i="8" s="1"/>
  <c r="E28" i="8" a="1"/>
  <c r="E28" i="8" s="1"/>
  <c r="F12" i="8" a="1"/>
  <c r="F12" i="8" s="1"/>
  <c r="E12" i="8" a="1"/>
  <c r="E12" i="8" s="1"/>
  <c r="F23" i="8" a="1"/>
  <c r="F23" i="8" s="1"/>
  <c r="E23" i="8" a="1"/>
  <c r="E23" i="8" s="1"/>
  <c r="F21" i="8" a="1"/>
  <c r="F21" i="8" s="1"/>
  <c r="E21" i="8" a="1"/>
  <c r="E21" i="8" s="1"/>
  <c r="F9" i="8" a="1"/>
  <c r="F9" i="8" s="1"/>
  <c r="E9" i="8" a="1"/>
  <c r="E9" i="8" s="1"/>
  <c r="D31" i="8"/>
  <c r="D32" i="8" s="1"/>
  <c r="F30" i="8" a="1"/>
  <c r="F30" i="8" s="1"/>
  <c r="E30" i="8" a="1"/>
  <c r="E30" i="8" s="1"/>
  <c r="F26" i="8" a="1"/>
  <c r="F26" i="8" s="1"/>
  <c r="E26" i="8" a="1"/>
  <c r="E26" i="8" s="1"/>
  <c r="F25" i="8" a="1"/>
  <c r="F25" i="8" s="1"/>
  <c r="E25" i="8" a="1"/>
  <c r="E25" i="8" s="1"/>
  <c r="E20" i="8" a="1"/>
  <c r="E20" i="8" s="1"/>
  <c r="F20" i="8" a="1"/>
  <c r="F20" i="8" s="1"/>
  <c r="E8" i="8" a="1"/>
  <c r="E8" i="8" s="1"/>
  <c r="F8" i="8" a="1"/>
  <c r="F8" i="8" s="1"/>
  <c r="F19" i="8" a="1"/>
  <c r="F19" i="8" s="1"/>
  <c r="E19" i="8" a="1"/>
  <c r="E19" i="8" s="1"/>
  <c r="F7" i="8" a="1"/>
  <c r="F7" i="8" s="1"/>
  <c r="E7" i="8" a="1"/>
  <c r="E7" i="8" s="1"/>
  <c r="F16" i="8" a="1"/>
  <c r="F16" i="8" s="1"/>
  <c r="E16" i="8" a="1"/>
  <c r="E16" i="8" s="1"/>
  <c r="F15" i="8" a="1"/>
  <c r="F15" i="8" s="1"/>
  <c r="E15" i="8" a="1"/>
  <c r="E15" i="8" s="1"/>
  <c r="F6" i="8" a="1"/>
  <c r="F6" i="8" s="1"/>
  <c r="E6" i="8" a="1"/>
  <c r="E6" i="8" s="1"/>
  <c r="E13" i="8" a="1"/>
  <c r="E13" i="8" s="1"/>
  <c r="F13" i="8" a="1"/>
  <c r="F13" i="8" s="1"/>
  <c r="F18" i="8" a="1"/>
  <c r="F18" i="8" s="1"/>
  <c r="E18" i="8" a="1"/>
  <c r="E18" i="8" s="1"/>
  <c r="F17" i="8" a="1"/>
  <c r="F17" i="8" s="1"/>
  <c r="E17" i="8" a="1"/>
  <c r="E17" i="8" s="1"/>
  <c r="F5" i="8" a="1"/>
  <c r="F5" i="8" s="1"/>
  <c r="E5" i="8" a="1"/>
  <c r="E5" i="8" s="1"/>
  <c r="O4" i="8"/>
  <c r="O5" i="8" s="1"/>
  <c r="L4" i="8"/>
  <c r="L5" i="8" s="1"/>
  <c r="E32" i="8" l="1" a="1"/>
  <c r="E32" i="8" s="1"/>
  <c r="F32" i="8" a="1"/>
  <c r="F32" i="8" s="1"/>
  <c r="F31" i="8" a="1"/>
  <c r="F31" i="8" s="1"/>
  <c r="E31" i="8" a="1"/>
  <c r="E31" i="8" s="1"/>
  <c r="D33" i="8"/>
  <c r="F33" i="8" l="1" a="1"/>
  <c r="F33" i="8" s="1"/>
  <c r="E33" i="8" a="1"/>
  <c r="E33" i="8" s="1"/>
  <c r="I9" i="6"/>
  <c r="I8" i="6"/>
  <c r="I13" i="6"/>
  <c r="I12" i="6"/>
  <c r="I11" i="6"/>
  <c r="I10" i="6"/>
  <c r="I7" i="6"/>
  <c r="I6" i="6"/>
  <c r="I5" i="6"/>
  <c r="I4" i="6"/>
  <c r="M3" i="6"/>
  <c r="M3" i="5"/>
  <c r="M3" i="3"/>
  <c r="M3" i="2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4" i="5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I14" i="2"/>
  <c r="I4" i="2"/>
  <c r="G68" i="5" l="1" a="1"/>
  <c r="G68" i="5" s="1"/>
  <c r="H68" i="5" s="1"/>
  <c r="G51" i="5" a="1"/>
  <c r="G51" i="5" s="1"/>
  <c r="H51" i="5" s="1"/>
  <c r="G59" i="5" a="1"/>
  <c r="G59" i="5" s="1"/>
  <c r="H59" i="5" s="1"/>
  <c r="G55" i="5" a="1"/>
  <c r="G55" i="5" s="1"/>
  <c r="H55" i="5" s="1"/>
  <c r="G58" i="5" a="1"/>
  <c r="G58" i="5" s="1"/>
  <c r="H58" i="5" s="1"/>
  <c r="G54" i="5" a="1"/>
  <c r="G54" i="5" s="1"/>
  <c r="H54" i="5" s="1"/>
  <c r="G35" i="5" a="1"/>
  <c r="G35" i="5" s="1"/>
  <c r="H35" i="5" s="1"/>
  <c r="G66" i="5" a="1"/>
  <c r="G66" i="5" s="1"/>
  <c r="H66" i="5" s="1"/>
  <c r="G67" i="5" a="1"/>
  <c r="G67" i="5" s="1"/>
  <c r="H67" i="5" s="1"/>
  <c r="G49" i="5" a="1"/>
  <c r="G49" i="5" s="1"/>
  <c r="H49" i="5" s="1"/>
  <c r="G61" i="5" a="1"/>
  <c r="G61" i="5" s="1"/>
  <c r="H61" i="5" s="1"/>
  <c r="G60" i="5" a="1"/>
  <c r="G60" i="5" s="1"/>
  <c r="H60" i="5" s="1"/>
  <c r="G62" i="5" a="1"/>
  <c r="G62" i="5" s="1"/>
  <c r="H62" i="5" s="1"/>
  <c r="G8" i="5" a="1"/>
  <c r="G8" i="5" s="1"/>
  <c r="H8" i="5" s="1"/>
  <c r="G43" i="5" a="1"/>
  <c r="G43" i="5" s="1"/>
  <c r="H43" i="5" s="1"/>
  <c r="G57" i="5" a="1"/>
  <c r="G57" i="5" s="1"/>
  <c r="H57" i="5" s="1"/>
  <c r="G6" i="5" a="1"/>
  <c r="G6" i="5" s="1"/>
  <c r="H6" i="5" s="1"/>
  <c r="G5" i="5" a="1"/>
  <c r="G5" i="5" s="1"/>
  <c r="H5" i="5" s="1"/>
  <c r="G14" i="5" a="1"/>
  <c r="G14" i="5" s="1"/>
  <c r="H14" i="5" s="1"/>
  <c r="G47" i="5" a="1"/>
  <c r="G47" i="5" s="1"/>
  <c r="H47" i="5" s="1"/>
  <c r="G45" i="5" a="1"/>
  <c r="G45" i="5" s="1"/>
  <c r="H45" i="5" s="1"/>
  <c r="G56" i="5" a="1"/>
  <c r="G56" i="5" s="1"/>
  <c r="H56" i="5" s="1"/>
  <c r="G44" i="5" a="1"/>
  <c r="G44" i="5" s="1"/>
  <c r="H44" i="5" s="1"/>
  <c r="G52" i="5" a="1"/>
  <c r="G52" i="5" s="1"/>
  <c r="H52" i="5" s="1"/>
  <c r="G39" i="5" a="1"/>
  <c r="G39" i="5" s="1"/>
  <c r="H39" i="5" s="1"/>
  <c r="G40" i="5" a="1"/>
  <c r="G40" i="5" s="1"/>
  <c r="H40" i="5" s="1"/>
  <c r="G42" i="5" a="1"/>
  <c r="G42" i="5" s="1"/>
  <c r="H42" i="5" s="1"/>
  <c r="G41" i="5" a="1"/>
  <c r="G41" i="5" s="1"/>
  <c r="H41" i="5" s="1"/>
  <c r="G50" i="5" a="1"/>
  <c r="G50" i="5" s="1"/>
  <c r="H50" i="5" s="1"/>
  <c r="G4" i="5" a="1"/>
  <c r="G4" i="5" s="1"/>
  <c r="H4" i="5" s="1"/>
  <c r="G53" i="5" a="1"/>
  <c r="G53" i="5" s="1"/>
  <c r="H53" i="5" s="1"/>
  <c r="G48" i="5" a="1"/>
  <c r="G48" i="5" s="1"/>
  <c r="H48" i="5" s="1"/>
  <c r="G46" i="5" a="1"/>
  <c r="G46" i="5" s="1"/>
  <c r="H46" i="5" s="1"/>
  <c r="G63" i="5" a="1"/>
  <c r="G63" i="5" s="1"/>
  <c r="H63" i="5" s="1"/>
  <c r="G7" i="5" a="1"/>
  <c r="G7" i="5" s="1"/>
  <c r="H7" i="5" s="1"/>
  <c r="G64" i="5" a="1"/>
  <c r="G64" i="5" s="1"/>
  <c r="H64" i="5" s="1"/>
  <c r="G12" i="5" a="1"/>
  <c r="G12" i="5" s="1"/>
  <c r="H12" i="5" s="1"/>
  <c r="G11" i="5" a="1"/>
  <c r="G11" i="5" s="1"/>
  <c r="H11" i="5" s="1"/>
  <c r="G38" i="5" a="1"/>
  <c r="G38" i="5" s="1"/>
  <c r="H38" i="5" s="1"/>
  <c r="G37" i="5" a="1"/>
  <c r="G37" i="5" s="1"/>
  <c r="H37" i="5" s="1"/>
  <c r="G36" i="5" a="1"/>
  <c r="G36" i="5" s="1"/>
  <c r="H36" i="5" s="1"/>
  <c r="G9" i="5" a="1"/>
  <c r="G9" i="5" s="1"/>
  <c r="H9" i="5" s="1"/>
  <c r="G10" i="5" a="1"/>
  <c r="G10" i="5" s="1"/>
  <c r="H10" i="5" s="1"/>
  <c r="G13" i="5" a="1"/>
  <c r="G13" i="5" s="1"/>
  <c r="H13" i="5" s="1"/>
  <c r="G23" i="5" a="1"/>
  <c r="G23" i="5" s="1"/>
  <c r="H23" i="5" s="1"/>
  <c r="G15" i="5" a="1"/>
  <c r="G15" i="5" s="1"/>
  <c r="H15" i="5" s="1"/>
  <c r="G16" i="5" a="1"/>
  <c r="G16" i="5" s="1"/>
  <c r="H16" i="5" s="1"/>
  <c r="G28" i="5" a="1"/>
  <c r="G28" i="5" s="1"/>
  <c r="H28" i="5" s="1"/>
  <c r="G33" i="5" a="1"/>
  <c r="G33" i="5" s="1"/>
  <c r="H33" i="5" s="1"/>
  <c r="G22" i="5" a="1"/>
  <c r="G22" i="5" s="1"/>
  <c r="H22" i="5" s="1"/>
  <c r="G21" i="5" a="1"/>
  <c r="G21" i="5" s="1"/>
  <c r="H21" i="5" s="1"/>
  <c r="G20" i="5" a="1"/>
  <c r="G20" i="5" s="1"/>
  <c r="H20" i="5" s="1"/>
  <c r="G31" i="5" a="1"/>
  <c r="G31" i="5" s="1"/>
  <c r="H31" i="5" s="1"/>
  <c r="G29" i="5" a="1"/>
  <c r="G29" i="5" s="1"/>
  <c r="H29" i="5" s="1"/>
  <c r="G30" i="5" a="1"/>
  <c r="G30" i="5" s="1"/>
  <c r="H30" i="5" s="1"/>
  <c r="G32" i="5" a="1"/>
  <c r="G32" i="5" s="1"/>
  <c r="H32" i="5" s="1"/>
  <c r="G17" i="5" a="1"/>
  <c r="G17" i="5" s="1"/>
  <c r="H17" i="5" s="1"/>
  <c r="G19" i="5" a="1"/>
  <c r="G19" i="5" s="1"/>
  <c r="H19" i="5" s="1"/>
  <c r="G34" i="5" a="1"/>
  <c r="G34" i="5" s="1"/>
  <c r="H34" i="5" s="1"/>
  <c r="G25" i="5" a="1"/>
  <c r="G25" i="5" s="1"/>
  <c r="H25" i="5" s="1"/>
  <c r="G24" i="5" a="1"/>
  <c r="G24" i="5" s="1"/>
  <c r="H24" i="5" s="1"/>
  <c r="G26" i="5" a="1"/>
  <c r="G26" i="5" s="1"/>
  <c r="H26" i="5" s="1"/>
  <c r="G27" i="5" a="1"/>
  <c r="G27" i="5" s="1"/>
  <c r="H27" i="5" s="1"/>
  <c r="G18" i="5" a="1"/>
  <c r="G18" i="5" s="1"/>
  <c r="H18" i="5" s="1"/>
  <c r="G65" i="5" a="1"/>
  <c r="G65" i="5" s="1"/>
  <c r="H6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<sst xmlns="http://schemas.openxmlformats.org/spreadsheetml/2006/main" count="1655" uniqueCount="414">
  <si>
    <t>Description</t>
  </si>
  <si>
    <t>Sales Price</t>
  </si>
  <si>
    <t>Qty</t>
  </si>
  <si>
    <t>Total</t>
  </si>
  <si>
    <t>Search Order</t>
  </si>
  <si>
    <t>Sel. Tab</t>
  </si>
  <si>
    <t>Charge Sales Tax</t>
  </si>
  <si>
    <t>Yes</t>
  </si>
  <si>
    <t>Rate</t>
  </si>
  <si>
    <t>Pay Sales Tax</t>
  </si>
  <si>
    <t>SALES TAX DEFAULTS</t>
  </si>
  <si>
    <t>Type</t>
  </si>
  <si>
    <t>Charge/Pay</t>
  </si>
  <si>
    <t>Order Date</t>
  </si>
  <si>
    <t>Subtotal</t>
  </si>
  <si>
    <t>Tax</t>
  </si>
  <si>
    <t>Order #</t>
  </si>
  <si>
    <t>Order Row</t>
  </si>
  <si>
    <t>Next Order #</t>
  </si>
  <si>
    <t>Order Type</t>
  </si>
  <si>
    <t>Customer/Supplier</t>
  </si>
  <si>
    <t>Order Total</t>
  </si>
  <si>
    <t>Product Name</t>
  </si>
  <si>
    <t>In Stock</t>
  </si>
  <si>
    <t>Value On Hand</t>
  </si>
  <si>
    <t>Prod. ID</t>
  </si>
  <si>
    <t>Bottega Zelachi Danish Unsalted Butter 25Kg ©</t>
  </si>
  <si>
    <t>Bottega Zelachi Unsalted Butter 1Kg</t>
  </si>
  <si>
    <t>Payson Breton Pastry Butter Sheet 2Kg</t>
  </si>
  <si>
    <t>Payson Breton Unsalted Butter Tub 250G</t>
  </si>
  <si>
    <t>Payson Breton Salted Butter Tub 250G</t>
  </si>
  <si>
    <t>Payson Breton Unsalted Butter Foil 250G</t>
  </si>
  <si>
    <t>Payson Breton Slightly Salted Butter Foil 250G</t>
  </si>
  <si>
    <t>Lurpak Unsalted  Butter 100G</t>
  </si>
  <si>
    <t>"Connoisseur By B. Zelachi" Unsalted Minidish Butter 8G</t>
  </si>
  <si>
    <t>Bottega Zelachi Margarine Palffy U/S 5Kg</t>
  </si>
  <si>
    <t>Payson Breton Light Cream 1L</t>
  </si>
  <si>
    <t>Payson Breton  CREAM 1L</t>
  </si>
  <si>
    <t>Payson Breton CREAM 250G</t>
  </si>
  <si>
    <t>Payson Breton CREAM 200Ml</t>
  </si>
  <si>
    <t>Cremiere De France UHT Semi-Skimmed Milk 1L</t>
  </si>
  <si>
    <t>Payson Breton Full Cream Milk 1L</t>
  </si>
  <si>
    <t>Payson Breton French Milk Semi Skimmed 1L</t>
  </si>
  <si>
    <t>Arla Pro Mozzarella Cheese 2.3Kg</t>
  </si>
  <si>
    <t>Arla Mild Color Cheddar Cheese ~2.5Kg</t>
  </si>
  <si>
    <t>Dairymont Colored Slices Cheese 1Kg</t>
  </si>
  <si>
    <t>Paysan Breton Gouda Cheese Slices 160G</t>
  </si>
  <si>
    <t>Paysan Breton Emmental Cheese Slices 160G</t>
  </si>
  <si>
    <t>Paysan Breton Emmental Shredded Cheese 200g</t>
  </si>
  <si>
    <t>Paysan Breton Emmental Portion Cheese 220G</t>
  </si>
  <si>
    <t>Paysan Breton Brie With Black Pepper 125G</t>
  </si>
  <si>
    <t>Paysan Breton Brie 125G</t>
  </si>
  <si>
    <t>Paysan Breton Brie Wheel 1Kg</t>
  </si>
  <si>
    <t>Paysan Breton Camembert 250G</t>
  </si>
  <si>
    <t>Paysan Breton Camembert 125G</t>
  </si>
  <si>
    <t>Madame Loik Natural Cheese 150G</t>
  </si>
  <si>
    <t>Apetina White Cheese Cubes 200G</t>
  </si>
  <si>
    <t>Paysan Breton Pepper Goat Cheese 100G</t>
  </si>
  <si>
    <t>Paysan Breton Garlic And Herb Goat Cheese 100G</t>
  </si>
  <si>
    <t>Paysan Breton Plain Goat Cheese 100G</t>
  </si>
  <si>
    <t>Virgilio Mascarpone Cheese 500G</t>
  </si>
  <si>
    <t>Bottega Zelachi Shredded Mozza. Cheese 1Kg</t>
  </si>
  <si>
    <t>Bottega Zelachi Cheddar Cheese Block 2Kg</t>
  </si>
  <si>
    <t>Casa Rinaldi Prosciutto Crudo - 1/4 ~1.5Kg</t>
  </si>
  <si>
    <t>Casa Rinaldi Mortadella ~2.5kg</t>
  </si>
  <si>
    <t>New Zealand Frozen Greenshell Mussels Mid Size</t>
  </si>
  <si>
    <t>New Zealand Frozen Greenshell Mussels Large Size</t>
  </si>
  <si>
    <t>New Zealand Nelson Frozen Greenshell Whole Mussels</t>
  </si>
  <si>
    <t>Casa Rinaldi Extra Vergine Olive Oil 1L</t>
  </si>
  <si>
    <t>Casa Rinaldi Extra Virgin Olive Oil 5L</t>
  </si>
  <si>
    <t>Casa Rinaldi Olio Di Sansa Di Oliva 5L</t>
  </si>
  <si>
    <t>Heinz Distilled White Vinegar 3.78L</t>
  </si>
  <si>
    <t>Heinz Apple Cider Vinegar 0.946L</t>
  </si>
  <si>
    <t>Heinz Apple Cider Vinegar 3.78L</t>
  </si>
  <si>
    <t>Heinz Red Wine Vinegar 3.78L</t>
  </si>
  <si>
    <t>Heinz Yellow Mustard 255G</t>
  </si>
  <si>
    <t>Heinz Chilli Sauce 9G</t>
  </si>
  <si>
    <t>Heinz Chilli Sauce 300G</t>
  </si>
  <si>
    <t>Heinz Chilli Sauce 3.3Kg</t>
  </si>
  <si>
    <t>Heinz Tomato Ketchup 9G</t>
  </si>
  <si>
    <t>Heinz Tomato Ketchup 300G</t>
  </si>
  <si>
    <t>Heinz Easy Squeeze Ketchup 567G</t>
  </si>
  <si>
    <t>Heinz Tomato Paste A10 3.15Kg</t>
  </si>
  <si>
    <t>Heinz Baked Beans 2.95Kg</t>
  </si>
  <si>
    <t>Heinz Classic Bbq Sauce 480G</t>
  </si>
  <si>
    <t>Heinz Big Red Tomato Sauce Pouch 950g</t>
  </si>
  <si>
    <t>Heinz Mayonnaise 3Kg</t>
  </si>
  <si>
    <t>Heinz Ketchup Roomservice 64G</t>
  </si>
  <si>
    <t>Heinz Mayonnaise Roomservice 54Ml</t>
  </si>
  <si>
    <t xml:space="preserve">Heinz Whole Peeled Pear Tomatoes 2.89Kg </t>
  </si>
  <si>
    <t xml:space="preserve">Heinz Baked Beans In Tomato Sauce 415G </t>
  </si>
  <si>
    <t>Picture</t>
  </si>
  <si>
    <t>Zelachi_Dan_USButter_25kg.png</t>
  </si>
  <si>
    <t>Zelachi_USCreamButter_1kg.png</t>
  </si>
  <si>
    <t>PB_PastryButter_2kg.png</t>
  </si>
  <si>
    <t>PB_USButter_Tub_250g.png</t>
  </si>
  <si>
    <t>PB_SaltButter_Tub_250g.png</t>
  </si>
  <si>
    <t>pb_us_butter_foil_250g.png</t>
  </si>
  <si>
    <t>PB_SaltButter_Foil_250g.png</t>
  </si>
  <si>
    <t>Lurpak_USButter_100g.png</t>
  </si>
  <si>
    <t>zelachi_mini_usbutter_8g.png</t>
  </si>
  <si>
    <t>Zelachi_PalffyMarg_5kg.png</t>
  </si>
  <si>
    <t>PB_LightCream_1L.png</t>
  </si>
  <si>
    <t>PB_WhippingCream_1L.png</t>
  </si>
  <si>
    <t>PB_WhippedCream_250g.png</t>
  </si>
  <si>
    <t>PB_WhippingCream_200ml.png</t>
  </si>
  <si>
    <t>cdf_semiskimmed_1L.png</t>
  </si>
  <si>
    <t>PB_CreamMilk_1L.png</t>
  </si>
  <si>
    <t>PB_SkimmedMilk_1L.png</t>
  </si>
  <si>
    <t>arla_mozzarella_2.3kg.png</t>
  </si>
  <si>
    <t>Arla_MildCheddar_2.5kg.png</t>
  </si>
  <si>
    <t>dr_cl_cheese_1kg.png</t>
  </si>
  <si>
    <t>PB_GoudaSlices_160g.png</t>
  </si>
  <si>
    <t>PB_EmmentalSlices_160g.png</t>
  </si>
  <si>
    <t>PB_ShredEmmental_200g.png</t>
  </si>
  <si>
    <t>PB_EmmentalPortion_220g.png</t>
  </si>
  <si>
    <t>PB_PepperBrie_125g.png</t>
  </si>
  <si>
    <t>PB_Brie_125g.png</t>
  </si>
  <si>
    <t>PB_Brie_1kg.png</t>
  </si>
  <si>
    <t>PB_Camembert_250g.png</t>
  </si>
  <si>
    <t>PB_Camembert_125g.png</t>
  </si>
  <si>
    <t>PB_ML_NaturalCheese_150g.png</t>
  </si>
  <si>
    <t>arla_apetina_cubes_200g.png</t>
  </si>
  <si>
    <t>PB_PepperGoat_100g.png</t>
  </si>
  <si>
    <t>PB_HerbGoat_100g.png</t>
  </si>
  <si>
    <t>pb_goatcheese_100g.png</t>
  </si>
  <si>
    <t>virgilio_mascarpone_500g.png</t>
  </si>
  <si>
    <t>bottega_shreddedmozza_1kg.png</t>
  </si>
  <si>
    <t>Zelachi_Cheddar_Block_2kg.png</t>
  </si>
  <si>
    <t>CR_ProsCrudo_1.5kg.png</t>
  </si>
  <si>
    <t>CR_Mortadella.png</t>
  </si>
  <si>
    <t>nz_gs_mussels_mid.png</t>
  </si>
  <si>
    <t>nz_gs_mussels_lrg.png</t>
  </si>
  <si>
    <t>nz_frzn_wholemussels.png</t>
  </si>
  <si>
    <t>CR_EVOO_1L.png</t>
  </si>
  <si>
    <t>CR_EVOO_5L.png</t>
  </si>
  <si>
    <t>CR_SansaDiOliva_5L.png</t>
  </si>
  <si>
    <t>Heinz_DWVinegar.png</t>
  </si>
  <si>
    <t>Heinz_ACVinegar_.946L.png</t>
  </si>
  <si>
    <t>Heinz_ACVinegar_3.78L.png</t>
  </si>
  <si>
    <t>Heinz_RWVinegar.png</t>
  </si>
  <si>
    <t>Heinz_YellowMustard.png</t>
  </si>
  <si>
    <t>Heinz_ChiliSauce_9g.png</t>
  </si>
  <si>
    <t>Heinz_ChiliSauce_300g.png</t>
  </si>
  <si>
    <t>Heinz_ChiliSauce_3.3kg.png</t>
  </si>
  <si>
    <t>Heinz_TomatoKet_9g.png</t>
  </si>
  <si>
    <t>Heinz_TomatoKet_300g.png</t>
  </si>
  <si>
    <t>Heinz_TomatoKet_567g.png</t>
  </si>
  <si>
    <t>heinz_tomatopst_3.15kg.png</t>
  </si>
  <si>
    <t>Heinz_BakedBeans_2.95g.png</t>
  </si>
  <si>
    <t>heinz_bbqsauce_480g.png</t>
  </si>
  <si>
    <t>Heiz_BigTomatoSauce_950g.png</t>
  </si>
  <si>
    <t>Heinz_Mayo_3kg.png</t>
  </si>
  <si>
    <t>Heinz_Ketchup_54ml.png</t>
  </si>
  <si>
    <t>Heinz_Mayo_54ml.png</t>
  </si>
  <si>
    <t>Heinz_PeeledTomatoes.png</t>
  </si>
  <si>
    <t>heinz_bakedbeans_415g.png</t>
  </si>
  <si>
    <t>Purchase</t>
  </si>
  <si>
    <t>Purchase Price</t>
  </si>
  <si>
    <t>Order ID</t>
  </si>
  <si>
    <t>Price</t>
  </si>
  <si>
    <t>DB Row</t>
  </si>
  <si>
    <t>ORDER ITEMS</t>
  </si>
  <si>
    <t>Product Picture Folder</t>
  </si>
  <si>
    <t>ORDER LIST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</si>
  <si>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</si>
  <si>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</si>
  <si>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</si>
  <si>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</si>
  <si>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</si>
  <si>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</si>
  <si>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</si>
  <si>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</si>
  <si>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</si>
  <si>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</si>
  <si>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</si>
  <si>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</si>
  <si>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</si>
  <si>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</si>
  <si>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</si>
  <si>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</si>
  <si>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</si>
  <si>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</si>
  <si>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</si>
  <si>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</si>
  <si>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</si>
  <si>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</si>
  <si>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</si>
  <si>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</si>
  <si>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</si>
  <si>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</si>
  <si>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</si>
  <si>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</si>
  <si>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</si>
  <si>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</si>
  <si>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</si>
  <si>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</si>
  <si>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</si>
  <si>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</si>
  <si>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</si>
  <si>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</si>
  <si>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</si>
  <si>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</si>
  <si>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</si>
  <si>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</si>
  <si>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</si>
  <si>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</si>
  <si>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</si>
  <si>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</si>
  <si>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</si>
  <si>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</si>
  <si>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</si>
  <si>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</si>
  <si>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</si>
  <si>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</si>
  <si>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</si>
  <si>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</si>
  <si>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</si>
  <si>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</si>
  <si>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</si>
  <si>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</si>
  <si>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</si>
  <si>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CUSTOMER LIST</t>
  </si>
  <si>
    <t>SUPPLIER LIST</t>
  </si>
  <si>
    <t>Supp ID</t>
  </si>
  <si>
    <t>Supplier Name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</si>
  <si>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</si>
  <si>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</si>
  <si>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</si>
  <si>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</si>
  <si>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</si>
  <si>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</si>
  <si>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</si>
  <si>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</si>
  <si>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</si>
  <si>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</si>
  <si>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</si>
  <si>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</si>
  <si>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</si>
  <si>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</si>
  <si>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</si>
  <si>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</si>
  <si>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</si>
  <si>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</si>
  <si>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</si>
  <si>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</si>
  <si>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</si>
  <si>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</si>
  <si>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</si>
  <si>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</si>
  <si>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</si>
  <si>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</si>
  <si>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</si>
  <si>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</si>
  <si>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</si>
  <si>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</si>
  <si>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</si>
  <si>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</si>
  <si>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</si>
  <si>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</si>
  <si>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</si>
  <si>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</si>
  <si>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</si>
  <si>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</si>
  <si>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</si>
  <si>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</si>
  <si>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</si>
  <si>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</si>
  <si>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</si>
  <si>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</si>
  <si>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</si>
  <si>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</si>
  <si>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</si>
  <si>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</si>
  <si>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</si>
  <si>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</si>
  <si>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</si>
  <si>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</si>
  <si>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</si>
  <si>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</si>
  <si>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</si>
  <si>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Row</t>
  </si>
  <si>
    <t>CRITERIA</t>
  </si>
  <si>
    <t>PRODUCT LIST</t>
  </si>
  <si>
    <t>Search Customer</t>
  </si>
  <si>
    <t>RESULTS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</si>
  <si>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</si>
  <si>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</si>
  <si>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</si>
  <si>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</si>
  <si>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</si>
  <si>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</si>
  <si>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</si>
  <si>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</si>
  <si>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Sale</t>
  </si>
  <si>
    <t>Product</t>
  </si>
  <si>
    <t>Item Row</t>
  </si>
  <si>
    <t>ADMIN &amp; SETTINGS</t>
  </si>
  <si>
    <t>DASHBOARD</t>
  </si>
  <si>
    <t>DASHBOARD RANGES</t>
  </si>
  <si>
    <t>Months</t>
  </si>
  <si>
    <t>Date Ranges</t>
  </si>
  <si>
    <t>From</t>
  </si>
  <si>
    <t>To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</si>
  <si>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</si>
  <si>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</si>
  <si>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</si>
  <si>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</si>
  <si>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</si>
  <si>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</si>
  <si>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</si>
  <si>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</si>
  <si>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</si>
  <si>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</si>
  <si>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</si>
  <si>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</si>
  <si>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This Month</t>
  </si>
  <si>
    <t>Last Month</t>
  </si>
  <si>
    <t>This Year</t>
  </si>
  <si>
    <t>Last Year</t>
  </si>
  <si>
    <t>Today</t>
  </si>
  <si>
    <t>Last 7 Days</t>
  </si>
  <si>
    <t>Last 15 Days</t>
  </si>
  <si>
    <t>Month</t>
  </si>
  <si>
    <t>Total Sales</t>
  </si>
  <si>
    <t>Day</t>
  </si>
  <si>
    <t>Purchases</t>
  </si>
  <si>
    <t>Sales</t>
  </si>
  <si>
    <t>Row Labels</t>
  </si>
  <si>
    <t>Grand Total</t>
  </si>
  <si>
    <t>Sum of Value On Hand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</si>
  <si>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</si>
  <si>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</si>
  <si>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</si>
  <si>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</si>
  <si>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</si>
  <si>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</si>
  <si>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</si>
  <si>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</si>
  <si>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Cr Proscrudo 1.5Kg</t>
  </si>
  <si>
    <t>Cr Sansadioliva 5L</t>
  </si>
  <si>
    <t>Dr Cl Cheese 1Kg</t>
  </si>
  <si>
    <t>Heinz Acvinegar .946L</t>
  </si>
  <si>
    <t>Heinz Acvinegar 3.78L</t>
  </si>
  <si>
    <t>Heinz Bakedbeans 2.95G</t>
  </si>
  <si>
    <t>Heinz Bakedbeans 415G</t>
  </si>
  <si>
    <t>Heinz Bbqsauce 480G</t>
  </si>
  <si>
    <t>Heinz Chilisauce 3.3Kg</t>
  </si>
  <si>
    <t>Heinz Chilisauce 300G</t>
  </si>
  <si>
    <t>Heinz Chilisauce 9G</t>
  </si>
  <si>
    <t>Heinz Dwvinegar</t>
  </si>
  <si>
    <t>Heinz Ketchup 54Ml</t>
  </si>
  <si>
    <t>Heinz Mayo 3Kg</t>
  </si>
  <si>
    <t>Heinz Mayo 54Ml</t>
  </si>
  <si>
    <t>Heinz Peeledtomatoes</t>
  </si>
  <si>
    <t>Heinz Rwvinegar</t>
  </si>
  <si>
    <t>Heinz Tomatoket 300G</t>
  </si>
  <si>
    <t>Heinz Tomatoket 567G</t>
  </si>
  <si>
    <t>Heinz Tomatoket 9G</t>
  </si>
  <si>
    <t>Heinz Tomatopst 3.15Kg</t>
  </si>
  <si>
    <t>Heinz Yellowmustard</t>
  </si>
  <si>
    <t>Heiz Bigtomatosauce 950G</t>
  </si>
  <si>
    <t>Lurpak Usbutter 100G</t>
  </si>
  <si>
    <t>Nz Frzn Wholemussels</t>
  </si>
  <si>
    <t>Nz Gs Mussels Lrg</t>
  </si>
  <si>
    <t>Nz Gs Mussels Mid</t>
  </si>
  <si>
    <t>Pb Brie 125G</t>
  </si>
  <si>
    <t>Pb Brie 1Kg</t>
  </si>
  <si>
    <t>Pb Camembert 125G</t>
  </si>
  <si>
    <t>Pb Camembert 250G</t>
  </si>
  <si>
    <t>Pb Creammilk 1L</t>
  </si>
  <si>
    <t>Pb Emmentalportion 220G</t>
  </si>
  <si>
    <t>Pb Emmentalslices 160G</t>
  </si>
  <si>
    <t>Pb Goatcheese 100G</t>
  </si>
  <si>
    <t>Pb Goudaslices 160G</t>
  </si>
  <si>
    <t>Pb Herbgoat 100G</t>
  </si>
  <si>
    <t>Pb Lightcream 1L</t>
  </si>
  <si>
    <t>Pb Ml Naturalcheese 150G</t>
  </si>
  <si>
    <t>Pb Pastrybutter 2Kg</t>
  </si>
  <si>
    <t>Pb Pepperbrie 125G</t>
  </si>
  <si>
    <t>Pb Peppergoat 100G</t>
  </si>
  <si>
    <t>Pb Saltbutter Foil 250G</t>
  </si>
  <si>
    <t>Pb Saltbutter Tub 250G</t>
  </si>
  <si>
    <t>Pb Shredemmental 200G</t>
  </si>
  <si>
    <t>Pb Skimmedmilk 1L</t>
  </si>
  <si>
    <t>Pb Us Butter Foil 250G</t>
  </si>
  <si>
    <t>Pb Usbutter Tub 250G</t>
  </si>
  <si>
    <t>Pb Whippedcream 250G</t>
  </si>
  <si>
    <t>Pb Whippingcream 1L</t>
  </si>
  <si>
    <t>Pb Whippingcream 200Ml</t>
  </si>
  <si>
    <t>Virgilio Mascarpone 500G</t>
  </si>
  <si>
    <t>Zelachi Cheddar Block 2Kg</t>
  </si>
  <si>
    <t>Zelachi Dan Usbutter 25Kg</t>
  </si>
  <si>
    <t>Zelachi Mini Usbutter 8G</t>
  </si>
  <si>
    <t>Zelachi Palffymarg 5Kg</t>
  </si>
  <si>
    <t>Zelachi Uscreambutter 1Kg</t>
  </si>
  <si>
    <t>Month Sales</t>
  </si>
  <si>
    <t>Moth Purchases</t>
  </si>
  <si>
    <t>Month Profit</t>
  </si>
  <si>
    <t>Year Sales</t>
  </si>
  <si>
    <t>Year Purchases</t>
  </si>
  <si>
    <t>Year Profit</t>
  </si>
  <si>
    <t>Profit %</t>
  </si>
  <si>
    <t>TOP PRODUCTS ON HAND BY VALUE</t>
  </si>
  <si>
    <t>Search Order Row</t>
  </si>
  <si>
    <t>Sel. Supp Row</t>
  </si>
  <si>
    <t>Sel. Prod Row</t>
  </si>
  <si>
    <t>Next Prod ID</t>
  </si>
  <si>
    <t>Search Supplier</t>
  </si>
  <si>
    <t>Search Product</t>
  </si>
  <si>
    <t>N</t>
  </si>
  <si>
    <t>Betty White Smith</t>
  </si>
  <si>
    <t>1231 Test Street</t>
  </si>
  <si>
    <t>C:\Users\Admin\Desktop\VBA\png-clipart-visual-basic-for-applications-microsoft-excel-macro-microsoft-angle-logo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</si>
</sst>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$&quot;#,##0.00_);\(&quot;$&quot;#,##0.00\)"/>
    <numFmt numFmtId="165" formatCode="_(&quot;$&quot;* #,##0.00_);_(&quot;$&quot;* \(#,##0.00\);_(&quot;$&quot;* &quot;-&quot;??_);_(@_)"/>
    <numFmt numFmtId="166" formatCode="&quot; &quot;#,##0.00&quot; &quot;;&quot;-&quot;#,##0.00&quot; &quot;;&quot; -&quot;00&quot; &quot;;&quot; &quot;@&quot; &quot;"/>
    <numFmt numFmtId="167" formatCode=";;;"/>
    <numFmt numFmtId="168" formatCode="&quot;$&quot;#,##0.00"/>
    <numFmt numFmtId="169" formatCode="d"/>
    <numFmt numFmtId="170" formatCode="&quot;$&quot;#,##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thin">
        <color rgb="FF4B34CE"/>
      </right>
      <top/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5" fontId="0" fillId="0" borderId="0" xfId="1" applyFont="1"/>
    <xf numFmtId="0" fontId="0" fillId="0" borderId="0" xfId="0" applyAlignment="1">
      <alignment wrapTex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5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5" fontId="2" fillId="5" borderId="1" xfId="1" applyFont="1" applyFill="1" applyBorder="1" applyAlignment="1">
      <alignment horizontal="center"/>
    </xf>
    <xf numFmtId="0" fontId="2" fillId="5" borderId="1" xfId="1" applyNumberFormat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0" fillId="3" borderId="12" xfId="0" applyFill="1" applyBorder="1"/>
    <xf numFmtId="0" fontId="0" fillId="0" borderId="6" xfId="0" applyBorder="1"/>
    <xf numFmtId="0" fontId="0" fillId="0" borderId="7" xfId="0" applyBorder="1"/>
    <xf numFmtId="0" fontId="0" fillId="0" borderId="13" xfId="0" applyBorder="1"/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0" borderId="18" xfId="0" applyBorder="1" applyAlignment="1">
      <alignment horizontal="right"/>
    </xf>
    <xf numFmtId="0" fontId="0" fillId="2" borderId="19" xfId="0" applyFill="1" applyBorder="1"/>
    <xf numFmtId="0" fontId="0" fillId="3" borderId="12" xfId="0" applyFill="1" applyBorder="1" applyAlignment="1">
      <alignment horizontal="center"/>
    </xf>
    <xf numFmtId="0" fontId="7" fillId="0" borderId="0" xfId="4"/>
    <xf numFmtId="164" fontId="0" fillId="0" borderId="0" xfId="0" applyNumberFormat="1"/>
    <xf numFmtId="164" fontId="0" fillId="0" borderId="0" xfId="1" applyNumberFormat="1" applyFont="1"/>
    <xf numFmtId="167" fontId="0" fillId="0" borderId="0" xfId="0" applyNumberFormat="1" applyAlignment="1">
      <alignment horizontal="center"/>
    </xf>
    <xf numFmtId="167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2" xfId="0" applyFill="1" applyBorder="1"/>
    <xf numFmtId="9" fontId="0" fillId="2" borderId="12" xfId="2" applyFont="1" applyFill="1" applyBorder="1"/>
    <xf numFmtId="0" fontId="0" fillId="3" borderId="20" xfId="0" applyFill="1" applyBorder="1"/>
    <xf numFmtId="0" fontId="2" fillId="6" borderId="12" xfId="0" applyFont="1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14" fontId="0" fillId="3" borderId="28" xfId="0" applyNumberFormat="1" applyFill="1" applyBorder="1"/>
    <xf numFmtId="14" fontId="0" fillId="3" borderId="29" xfId="0" applyNumberFormat="1" applyFill="1" applyBorder="1"/>
    <xf numFmtId="0" fontId="0" fillId="3" borderId="30" xfId="0" applyFill="1" applyBorder="1"/>
    <xf numFmtId="14" fontId="0" fillId="3" borderId="31" xfId="0" applyNumberFormat="1" applyFill="1" applyBorder="1"/>
    <xf numFmtId="14" fontId="0" fillId="3" borderId="32" xfId="0" applyNumberFormat="1" applyFill="1" applyBorder="1"/>
    <xf numFmtId="0" fontId="0" fillId="3" borderId="33" xfId="0" applyFill="1" applyBorder="1"/>
    <xf numFmtId="14" fontId="0" fillId="3" borderId="34" xfId="0" applyNumberFormat="1" applyFill="1" applyBorder="1"/>
    <xf numFmtId="14" fontId="0" fillId="3" borderId="35" xfId="0" applyNumberFormat="1" applyFill="1" applyBorder="1"/>
    <xf numFmtId="0" fontId="0" fillId="3" borderId="39" xfId="0" applyFill="1" applyBorder="1"/>
    <xf numFmtId="0" fontId="0" fillId="3" borderId="40" xfId="0" applyFill="1" applyBorder="1"/>
    <xf numFmtId="0" fontId="10" fillId="5" borderId="41" xfId="0" applyFont="1" applyFill="1" applyBorder="1" applyAlignment="1">
      <alignment horizontal="center"/>
    </xf>
    <xf numFmtId="165" fontId="10" fillId="5" borderId="41" xfId="1" applyFont="1" applyFill="1" applyBorder="1" applyAlignment="1">
      <alignment horizontal="center"/>
    </xf>
    <xf numFmtId="0" fontId="10" fillId="5" borderId="41" xfId="1" applyNumberFormat="1" applyFont="1" applyFill="1" applyBorder="1" applyAlignment="1">
      <alignment horizontal="center"/>
    </xf>
    <xf numFmtId="0" fontId="0" fillId="3" borderId="46" xfId="0" applyFill="1" applyBorder="1"/>
    <xf numFmtId="9" fontId="0" fillId="3" borderId="48" xfId="2" applyFont="1" applyFill="1" applyBorder="1"/>
    <xf numFmtId="169" fontId="0" fillId="3" borderId="39" xfId="0" applyNumberFormat="1" applyFill="1" applyBorder="1" applyAlignment="1">
      <alignment horizontal="center"/>
    </xf>
    <xf numFmtId="169" fontId="0" fillId="3" borderId="40" xfId="0" applyNumberFormat="1" applyFill="1" applyBorder="1" applyAlignment="1">
      <alignment horizontal="center"/>
    </xf>
    <xf numFmtId="0" fontId="0" fillId="0" borderId="36" xfId="0" pivotButton="1" applyBorder="1"/>
    <xf numFmtId="0" fontId="0" fillId="3" borderId="50" xfId="0" applyFill="1" applyBorder="1" applyAlignment="1">
      <alignment horizontal="left"/>
    </xf>
    <xf numFmtId="0" fontId="0" fillId="3" borderId="51" xfId="0" applyFill="1" applyBorder="1" applyAlignment="1">
      <alignment horizontal="left"/>
    </xf>
    <xf numFmtId="0" fontId="0" fillId="3" borderId="45" xfId="0" applyFill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6" xfId="0" applyBorder="1"/>
    <xf numFmtId="14" fontId="2" fillId="5" borderId="1" xfId="0" applyNumberFormat="1" applyFont="1" applyFill="1" applyBorder="1" applyAlignment="1">
      <alignment horizontal="center"/>
    </xf>
    <xf numFmtId="0" fontId="0" fillId="3" borderId="53" xfId="0" applyFill="1" applyBorder="1"/>
    <xf numFmtId="0" fontId="2" fillId="5" borderId="55" xfId="0" applyFont="1" applyFill="1" applyBorder="1" applyAlignment="1">
      <alignment horizontal="center"/>
    </xf>
    <xf numFmtId="0" fontId="2" fillId="5" borderId="56" xfId="0" applyFont="1" applyFill="1" applyBorder="1" applyAlignment="1">
      <alignment horizontal="center"/>
    </xf>
    <xf numFmtId="168" fontId="2" fillId="5" borderId="56" xfId="1" applyNumberFormat="1" applyFont="1" applyFill="1" applyBorder="1" applyAlignment="1">
      <alignment horizontal="center"/>
    </xf>
    <xf numFmtId="170" fontId="0" fillId="3" borderId="43" xfId="1" applyNumberFormat="1" applyFont="1" applyFill="1" applyBorder="1"/>
    <xf numFmtId="170" fontId="0" fillId="3" borderId="47" xfId="1" applyNumberFormat="1" applyFont="1" applyFill="1" applyBorder="1"/>
    <xf numFmtId="170" fontId="0" fillId="3" borderId="50" xfId="0" applyNumberFormat="1" applyFill="1" applyBorder="1"/>
    <xf numFmtId="170" fontId="0" fillId="3" borderId="51" xfId="0" applyNumberFormat="1" applyFill="1" applyBorder="1"/>
    <xf numFmtId="170" fontId="0" fillId="0" borderId="45" xfId="0" applyNumberFormat="1" applyBorder="1"/>
    <xf numFmtId="170" fontId="0" fillId="3" borderId="31" xfId="1" applyNumberFormat="1" applyFont="1" applyFill="1" applyBorder="1"/>
    <xf numFmtId="170" fontId="0" fillId="3" borderId="49" xfId="1" applyNumberFormat="1" applyFont="1" applyFill="1" applyBorder="1"/>
    <xf numFmtId="170" fontId="0" fillId="3" borderId="44" xfId="1" applyNumberFormat="1" applyFont="1" applyFill="1" applyBorder="1"/>
    <xf numFmtId="170" fontId="0" fillId="3" borderId="54" xfId="1" applyNumberFormat="1" applyFont="1" applyFill="1" applyBorder="1"/>
    <xf numFmtId="169" fontId="0" fillId="3" borderId="53" xfId="0" applyNumberFormat="1" applyFill="1" applyBorder="1" applyAlignment="1">
      <alignment horizontal="center"/>
    </xf>
    <xf numFmtId="170" fontId="0" fillId="3" borderId="23" xfId="1" applyNumberFormat="1" applyFont="1" applyFill="1" applyBorder="1"/>
    <xf numFmtId="0" fontId="2" fillId="5" borderId="57" xfId="0" applyFont="1" applyFill="1" applyBorder="1" applyAlignment="1">
      <alignment horizontal="center"/>
    </xf>
    <xf numFmtId="0" fontId="0" fillId="7" borderId="0" xfId="0" applyFill="1"/>
    <xf numFmtId="0" fontId="0" fillId="4" borderId="12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right"/>
    </xf>
    <xf numFmtId="0" fontId="0" fillId="8" borderId="12" xfId="0" applyFill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2" borderId="59" xfId="0" applyFill="1" applyBorder="1"/>
    <xf numFmtId="0" fontId="0" fillId="2" borderId="60" xfId="0" applyFill="1" applyBorder="1"/>
    <xf numFmtId="0" fontId="6" fillId="0" borderId="7" xfId="0" applyFont="1" applyBorder="1" applyAlignment="1">
      <alignment horizontal="center" vertical="center"/>
    </xf>
    <xf numFmtId="0" fontId="0" fillId="0" borderId="61" xfId="0" applyBorder="1" applyAlignment="1">
      <alignment horizontal="right" vertical="center"/>
    </xf>
    <xf numFmtId="14" fontId="0" fillId="2" borderId="58" xfId="0" applyNumberFormat="1" applyFill="1" applyBorder="1"/>
    <xf numFmtId="165" fontId="0" fillId="2" borderId="14" xfId="1" applyFont="1" applyFill="1" applyBorder="1"/>
    <xf numFmtId="165" fontId="0" fillId="2" borderId="17" xfId="1" applyFont="1" applyFill="1" applyBorder="1"/>
    <xf numFmtId="0" fontId="11" fillId="0" borderId="6" xfId="0" applyFont="1" applyBorder="1" applyAlignment="1">
      <alignment horizontal="center" vertical="center"/>
    </xf>
    <xf numFmtId="0" fontId="0" fillId="2" borderId="62" xfId="0" applyFill="1" applyBorder="1" applyAlignment="1">
      <alignment horizontal="left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0" fillId="0" borderId="66" xfId="0" applyBorder="1"/>
    <xf numFmtId="0" fontId="0" fillId="0" borderId="67" xfId="0" applyBorder="1"/>
    <xf numFmtId="0" fontId="0" fillId="0" borderId="69" xfId="0" applyBorder="1"/>
    <xf numFmtId="0" fontId="2" fillId="0" borderId="70" xfId="0" applyFont="1" applyBorder="1" applyAlignment="1">
      <alignment horizontal="center"/>
    </xf>
    <xf numFmtId="0" fontId="2" fillId="5" borderId="71" xfId="0" applyFont="1" applyFill="1" applyBorder="1" applyAlignment="1">
      <alignment horizontal="center"/>
    </xf>
    <xf numFmtId="0" fontId="4" fillId="0" borderId="8" xfId="0" applyFont="1" applyBorder="1" applyAlignment="1">
      <alignment vertical="center"/>
    </xf>
    <xf numFmtId="0" fontId="2" fillId="0" borderId="8" xfId="0" applyFont="1" applyBorder="1" applyAlignment="1">
      <alignment horizontal="center"/>
    </xf>
    <xf numFmtId="165" fontId="10" fillId="5" borderId="71" xfId="1" applyFont="1" applyFill="1" applyBorder="1" applyAlignment="1">
      <alignment horizontal="center"/>
    </xf>
    <xf numFmtId="0" fontId="10" fillId="0" borderId="8" xfId="1" applyNumberFormat="1" applyFont="1" applyFill="1" applyBorder="1" applyAlignment="1">
      <alignment horizontal="center"/>
    </xf>
    <xf numFmtId="0" fontId="4" fillId="0" borderId="70" xfId="0" applyFont="1" applyBorder="1" applyAlignment="1">
      <alignment horizontal="center" vertical="center"/>
    </xf>
    <xf numFmtId="0" fontId="0" fillId="0" borderId="39" xfId="0" applyBorder="1" applyAlignment="1">
      <alignment horizontal="left"/>
    </xf>
    <xf numFmtId="170" fontId="0" fillId="0" borderId="51" xfId="0" applyNumberFormat="1" applyBorder="1"/>
    <xf numFmtId="0" fontId="0" fillId="0" borderId="70" xfId="0" applyBorder="1"/>
    <xf numFmtId="167" fontId="0" fillId="0" borderId="0" xfId="1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2" borderId="21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2" fillId="6" borderId="12" xfId="0" applyFont="1" applyFill="1" applyBorder="1" applyAlignment="1">
      <alignment horizontal="center"/>
    </xf>
    <xf numFmtId="0" fontId="4" fillId="6" borderId="63" xfId="0" applyFont="1" applyFill="1" applyBorder="1" applyAlignment="1">
      <alignment horizontal="center" vertical="center"/>
    </xf>
    <xf numFmtId="0" fontId="4" fillId="6" borderId="64" xfId="0" applyFont="1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 vertical="center"/>
    </xf>
    <xf numFmtId="0" fontId="4" fillId="6" borderId="66" xfId="0" applyFont="1" applyFill="1" applyBorder="1" applyAlignment="1">
      <alignment horizontal="center" vertical="center"/>
    </xf>
    <xf numFmtId="0" fontId="4" fillId="6" borderId="67" xfId="0" applyFont="1" applyFill="1" applyBorder="1" applyAlignment="1">
      <alignment horizontal="center" vertical="center"/>
    </xf>
    <xf numFmtId="0" fontId="4" fillId="6" borderId="68" xfId="0" applyFont="1" applyFill="1" applyBorder="1" applyAlignment="1">
      <alignment horizontal="center" vertical="center"/>
    </xf>
    <xf numFmtId="0" fontId="4" fillId="6" borderId="72" xfId="0" applyFont="1" applyFill="1" applyBorder="1" applyAlignment="1">
      <alignment horizontal="center" vertical="center"/>
    </xf>
    <xf numFmtId="0" fontId="4" fillId="6" borderId="69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/>
    </xf>
    <xf numFmtId="0" fontId="2" fillId="6" borderId="38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37" xfId="0" applyFont="1" applyFill="1" applyBorder="1" applyAlignment="1">
      <alignment horizontal="center"/>
    </xf>
    <xf numFmtId="0" fontId="2" fillId="6" borderId="42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</cellXfs>
  <cellStyles count="5">
    <cellStyle name="Comma 2" xfId="3" xr:uid="{4DD8EFC6-3238-44CA-B5D4-2530A68840E7}"/>
    <cellStyle name="Currency" xfId="1" builtinId="4"/>
    <cellStyle name="Hyperlink" xfId="4" builtinId="8"/>
    <cellStyle name="Normal" xfId="0" builtinId="0"/>
    <cellStyle name="Percent" xfId="2" builtinId="5"/>
  </cellStyles>
  <dxfs count="4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numFmt numFmtId="170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ECF0F8"/>
          </stop>
          <stop position="1">
            <color rgb="FFECF0F8"/>
          </stop>
        </gradient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rgb="FFECF0F8"/>
        </patternFill>
      </fill>
    </dxf>
  </dxfs>
  <tableStyles count="0" defaultTableStyle="TableStyleMedium2" defaultPivotStyle="PivotStyleLight16"/>
  <colors>
    <mruColors>
      <color rgb="FFDAE3F3"/>
      <color rgb="FF4B34CE"/>
      <color rgb="FFECF0F8"/>
      <color rgb="FF291C76"/>
      <color rgb="FF35249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SALES BY MONTH: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ZM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ZM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ZM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ZM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Data'!$D$1:$F$1</c:f>
          <c:strCache>
            <c:ptCount val="3"/>
            <c:pt idx="0">
              <c:v>MAY PURCHASES &amp;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Z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numRef>
              <c:f>'Dashboard Data'!$D$3:$D$33</c:f>
              <c:numCache>
                <c:formatCode>d</c:formatCode>
                <c:ptCount val="31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  <c:pt idx="14">
                  <c:v>45427</c:v>
                </c:pt>
                <c:pt idx="15">
                  <c:v>45428</c:v>
                </c:pt>
                <c:pt idx="16">
                  <c:v>45429</c:v>
                </c:pt>
                <c:pt idx="17">
                  <c:v>45430</c:v>
                </c:pt>
                <c:pt idx="18">
                  <c:v>45431</c:v>
                </c:pt>
                <c:pt idx="19">
                  <c:v>45432</c:v>
                </c:pt>
                <c:pt idx="20">
                  <c:v>45433</c:v>
                </c:pt>
                <c:pt idx="21">
                  <c:v>45434</c:v>
                </c:pt>
                <c:pt idx="22">
                  <c:v>45435</c:v>
                </c:pt>
                <c:pt idx="23">
                  <c:v>45436</c:v>
                </c:pt>
                <c:pt idx="24">
                  <c:v>45437</c:v>
                </c:pt>
                <c:pt idx="25">
                  <c:v>45438</c:v>
                </c:pt>
                <c:pt idx="26">
                  <c:v>45439</c:v>
                </c:pt>
                <c:pt idx="27">
                  <c:v>45440</c:v>
                </c:pt>
                <c:pt idx="28">
                  <c:v>45441</c:v>
                </c:pt>
                <c:pt idx="29">
                  <c:v>45442</c:v>
                </c:pt>
                <c:pt idx="30">
                  <c:v>45443</c:v>
                </c:pt>
              </c:numCache>
            </c:numRef>
          </c:cat>
          <c:val>
            <c:numRef>
              <c:f>'Dashboard Data'!$E$3:$E$33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ZM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'Dashboard Data'!$D$3:$D$33</c:f>
              <c:numCache>
                <c:formatCode>d</c:formatCode>
                <c:ptCount val="31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  <c:pt idx="14">
                  <c:v>45427</c:v>
                </c:pt>
                <c:pt idx="15">
                  <c:v>45428</c:v>
                </c:pt>
                <c:pt idx="16">
                  <c:v>45429</c:v>
                </c:pt>
                <c:pt idx="17">
                  <c:v>45430</c:v>
                </c:pt>
                <c:pt idx="18">
                  <c:v>45431</c:v>
                </c:pt>
                <c:pt idx="19">
                  <c:v>45432</c:v>
                </c:pt>
                <c:pt idx="20">
                  <c:v>45433</c:v>
                </c:pt>
                <c:pt idx="21">
                  <c:v>45434</c:v>
                </c:pt>
                <c:pt idx="22">
                  <c:v>45435</c:v>
                </c:pt>
                <c:pt idx="23">
                  <c:v>45436</c:v>
                </c:pt>
                <c:pt idx="24">
                  <c:v>45437</c:v>
                </c:pt>
                <c:pt idx="25">
                  <c:v>45438</c:v>
                </c:pt>
                <c:pt idx="26">
                  <c:v>45439</c:v>
                </c:pt>
                <c:pt idx="27">
                  <c:v>45440</c:v>
                </c:pt>
                <c:pt idx="28">
                  <c:v>45441</c:v>
                </c:pt>
                <c:pt idx="29">
                  <c:v>45442</c:v>
                </c:pt>
                <c:pt idx="30">
                  <c:v>45443</c:v>
                </c:pt>
              </c:numCache>
            </c:numRef>
          </c:cat>
          <c:val>
            <c:numRef>
              <c:f>'Dashboard Data'!$F$3:$F$33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ZM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ZM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ZM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ZM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[Inventory.xlsm]Dashboard Data!PivotTable1</c:name>
    <c:fmtId val="5"/>
  </c:pivotSource>
  <c:chart>
    <c:title>
      <c:tx>
        <c:strRef>
          <c:f>'Dashboard Data'!$H$1:$I$1</c:f>
          <c:strCache>
            <c:ptCount val="2"/>
            <c:pt idx="0">
              <c:v>TOP PRODUCTS ON HAND BY VALUE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ZM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ZM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Data'!$H$1:$I$1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ZM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Data'!$H$1:$I$1</c:f>
              <c:strCache>
                <c:ptCount val="6"/>
                <c:pt idx="0">
                  <c:v>Arla Mozzarella 2.3Kg</c:v>
                </c:pt>
                <c:pt idx="1">
                  <c:v>Heinz Peeledtomatoes</c:v>
                </c:pt>
                <c:pt idx="2">
                  <c:v>Cr Evoo 1L</c:v>
                </c:pt>
                <c:pt idx="3">
                  <c:v>Bottega Shreddedmozza 1Kg</c:v>
                </c:pt>
                <c:pt idx="4">
                  <c:v>Heinz Chilisauce 300G</c:v>
                </c:pt>
                <c:pt idx="5">
                  <c:v>Arla Mildcheddar 2.5Kg</c:v>
                </c:pt>
              </c:strCache>
            </c:strRef>
          </c:cat>
          <c:val>
            <c:numRef>
              <c:f>'Dashboard Data'!$H$1:$I$1</c:f>
              <c:numCache>
                <c:formatCode>"$"#,##0</c:formatCode>
                <c:ptCount val="6"/>
                <c:pt idx="0">
                  <c:v>71.41</c:v>
                </c:pt>
                <c:pt idx="1">
                  <c:v>71.2</c:v>
                </c:pt>
                <c:pt idx="2">
                  <c:v>68</c:v>
                </c:pt>
                <c:pt idx="3">
                  <c:v>53.28</c:v>
                </c:pt>
                <c:pt idx="4">
                  <c:v>46.8</c:v>
                </c:pt>
                <c:pt idx="5">
                  <c:v>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4-4DAC-BF46-2D820EF7F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ZM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ZM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MAY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ZM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ZM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Month Sales</c:v>
                </c:pt>
                <c:pt idx="1">
                  <c:v>Month Profit</c:v>
                </c:pt>
              </c:strCache>
            </c:strRef>
          </c:cat>
          <c:val>
            <c:numRef>
              <c:f>('Dashboard Data'!$L$2,'Dashboard Data'!$L$4)</c:f>
              <c:numCache>
                <c:formatCode>"$"#,##0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ZM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ZM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2024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ZM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ZM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Year Sales</c:v>
                </c:pt>
                <c:pt idx="1">
                  <c:v>Year Profit</c:v>
                </c:pt>
              </c:strCache>
            </c:strRef>
          </c:cat>
          <c:val>
            <c:numRef>
              <c:f>('Dashboard Data'!$O$2,'Dashboard Data'!$O$4)</c:f>
              <c:numCache>
                <c:formatCode>"$"#,##0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ZM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ZM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chart" Target="../charts/chart3.xml"/><Relationship Id="rId2" Type="http://schemas.openxmlformats.org/officeDocument/2006/relationships/image" Target="../media/image3.png"/><Relationship Id="rId16" Type="http://schemas.openxmlformats.org/officeDocument/2006/relationships/chart" Target="../charts/chart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chart" Target="../charts/chart1.xml"/><Relationship Id="rId10" Type="http://schemas.openxmlformats.org/officeDocument/2006/relationships/image" Target="../media/image11.png"/><Relationship Id="rId19" Type="http://schemas.openxmlformats.org/officeDocument/2006/relationships/chart" Target="../charts/chart5.xml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70</xdr:col>
      <xdr:colOff>184150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312420" y="12700"/>
          <a:ext cx="14174470" cy="1019810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15240</xdr:rowOff>
    </xdr:to>
    <xdr:grpSp>
      <xdr:nvGrpSpPr>
        <xdr:cNvPr id="113" name="OrderGrp" hidden="1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7585710" y="1540510"/>
          <a:ext cx="2781300" cy="707390"/>
          <a:chOff x="9220200" y="1574800"/>
          <a:chExt cx="2656840" cy="707390"/>
        </a:xfrm>
      </xdr:grpSpPr>
      <xdr:grpSp>
        <xdr:nvGrpSpPr>
          <xdr:cNvPr id="112" name="Group 111" hidden="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 hidden="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Delete Order</a:t>
              </a:r>
            </a:p>
          </xdr:txBody>
        </xdr:sp>
        <xdr:pic macro="[0]!Order_Delete">
          <xdr:nvPicPr>
            <xdr:cNvPr id="87" name="Picture 86" hidden="1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 hidden="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Add New Order</a:t>
              </a:r>
            </a:p>
          </xdr:txBody>
        </xdr:sp>
        <xdr:pic macro="[0]!Order_AddNew">
          <xdr:nvPicPr>
            <xdr:cNvPr id="89" name="Picture 88" hidden="1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 hidden="1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 hidden="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Order</a:t>
              </a:r>
            </a:p>
          </xdr:txBody>
        </xdr:sp>
        <xdr:pic macro="[0]!Order_Print">
          <xdr:nvPicPr>
            <xdr:cNvPr id="91" name="Picture 90" hidden="1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 hidden="1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 hidden="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 Save/Update</a:t>
              </a:r>
            </a:p>
          </xdr:txBody>
        </xdr:sp>
        <xdr:pic macro="[0]!Order_SaveUpdate">
          <xdr:nvPicPr>
            <xdr:cNvPr id="99" name="Picture 98" hidden="1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50</xdr:col>
      <xdr:colOff>374650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312420" y="1304290"/>
          <a:ext cx="1631950" cy="336997"/>
          <a:chOff x="22580600" y="1257300"/>
          <a:chExt cx="1593850" cy="335727"/>
        </a:xfrm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Customer</a:t>
            </a:r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50</xdr:col>
      <xdr:colOff>393696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312420" y="1285240"/>
          <a:ext cx="1650996" cy="336565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Supplier</a:t>
            </a:r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50</xdr:col>
      <xdr:colOff>355597</xdr:colOff>
      <xdr:row>4</xdr:row>
      <xdr:rowOff>151145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312420" y="1304290"/>
          <a:ext cx="1612897" cy="336565"/>
          <a:chOff x="22580600" y="1257300"/>
          <a:chExt cx="1297554" cy="335727"/>
        </a:xfrm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Product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12700</xdr:colOff>
      <xdr:row>17</xdr:row>
      <xdr:rowOff>0</xdr:rowOff>
    </xdr:from>
    <xdr:to>
      <xdr:col>48</xdr:col>
      <xdr:colOff>182880</xdr:colOff>
      <xdr:row>17</xdr:row>
      <xdr:rowOff>182879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312420" y="3878580"/>
          <a:ext cx="182880" cy="182879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190500</xdr:colOff>
      <xdr:row>17</xdr:row>
      <xdr:rowOff>0</xdr:rowOff>
    </xdr:from>
    <xdr:to>
      <xdr:col>48</xdr:col>
      <xdr:colOff>181148</xdr:colOff>
      <xdr:row>17</xdr:row>
      <xdr:rowOff>182879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312420" y="3878580"/>
          <a:ext cx="181148" cy="182879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70</xdr:col>
      <xdr:colOff>364837</xdr:colOff>
      <xdr:row>35</xdr:row>
      <xdr:rowOff>46182</xdr:rowOff>
    </xdr:to>
    <xdr:grpSp>
      <xdr:nvGrpSpPr>
        <xdr:cNvPr id="135" name="DashGrp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271319" y="1059989"/>
          <a:ext cx="14396258" cy="6156613"/>
          <a:chOff x="361950" y="1136650"/>
          <a:chExt cx="13804900" cy="6203950"/>
        </a:xfrm>
      </xdr:grpSpPr>
      <xdr:sp macro="" textlink="">
        <xdr:nvSpPr>
          <xdr:cNvPr id="134" name="Rectangle: Rounded Corners 133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ashboard Data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#DIV/0!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ashboard Data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#DIV/0!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439.006772569446" createdVersion="8" refreshedVersion="7" minRefreshableVersion="3" recordCount="65" xr:uid="{0BF28F61-27C3-460C-9C5E-AD0DD31E9601}">
  <cacheSource type="worksheet">
    <worksheetSource name="Products"/>
  </cacheSource>
  <cacheFields count="9">
    <cacheField name="Prod. ID" numFmtId="0">
      <sharedItems containsSemiMixedTypes="0" containsString="0" containsNumber="1" containsInteger="1" minValue="1" maxValue="65"/>
    </cacheField>
    <cacheField name="Product Name" numFmtId="0">
      <sharedItems count="65">
        <s v="Arla Apetina Cubes 200G"/>
        <s v="Arla Mildcheddar 2.5Kg"/>
        <s v="Arla Mozzarella 2.3Kg"/>
        <s v="Bottega Shreddedmozza 1Kg"/>
        <s v="Cdf Semiskimmed 1L"/>
        <s v="Cr Evoo 1L"/>
        <s v="Cr Evoo 5L"/>
        <s v="Cr Mortadella"/>
        <s v="Cr Proscrudo 1.5Kg"/>
        <s v="Cr Sansadioliva 5L"/>
        <s v="Dr Cl Cheese 1Kg"/>
        <s v="Heinz Acvinegar .946L"/>
        <s v="Heinz Acvinegar 3.78L"/>
        <s v="Heinz Bakedbeans 2.95G"/>
        <s v="Heinz Bakedbeans 415G"/>
        <s v="Heinz Bbqsauce 480G"/>
        <s v="Heinz Chilisauce 3.3Kg"/>
        <s v="Heinz Chilisauce 300G"/>
        <s v="Heinz Chilisauce 9G"/>
        <s v="Heinz Dwvinegar"/>
        <s v="Heinz Ketchup 54Ml"/>
        <s v="Heinz Mayo 3Kg"/>
        <s v="Heinz Mayo 54Ml"/>
        <s v="Heinz Peeledtomatoes"/>
        <s v="Heinz Rwvinegar"/>
        <s v="Heinz Tomatoket 300G"/>
        <s v="Heinz Tomatoket 567G"/>
        <s v="Heinz Tomatoket 9G"/>
        <s v="Heinz Tomatopst 3.15Kg"/>
        <s v="Heinz Yellowmustard"/>
        <s v="Heiz Bigtomatosauce 950G"/>
        <s v="Lurpak Usbutter 100G"/>
        <s v="Nz Frzn Wholemussels"/>
        <s v="Nz Gs Mussels Lrg"/>
        <s v="Nz Gs Mussels Mid"/>
        <s v="Pb Brie 125G"/>
        <s v="Pb Brie 1Kg"/>
        <s v="Pb Camembert 125G"/>
        <s v="Pb Camembert 250G"/>
        <s v="Pb Creammilk 1L"/>
        <s v="Pb Emmentalportion 220G"/>
        <s v="Pb Emmentalslices 160G"/>
        <s v="Pb Goatcheese 100G"/>
        <s v="Pb Goudaslices 160G"/>
        <s v="Pb Herbgoat 100G"/>
        <s v="Pb Lightcream 1L"/>
        <s v="Pb Ml Naturalcheese 150G"/>
        <s v="Pb Pastrybutter 2Kg"/>
        <s v="Pb Pepperbrie 125G"/>
        <s v="Pb Peppergoat 100G"/>
        <s v="Pb Saltbutter Foil 250G"/>
        <s v="Pb Saltbutter Tub 250G"/>
        <s v="Pb Shredemmental 200G"/>
        <s v="Pb Skimmedmilk 1L"/>
        <s v="Pb Us Butter Foil 250G"/>
        <s v="Pb Usbutter Tub 250G"/>
        <s v="Pb Whippedcream 250G"/>
        <s v="Pb Whippingcream 1L"/>
        <s v="Pb Whippingcream 200Ml"/>
        <s v="Virgilio Mascarpone 500G"/>
        <s v="Zelachi Cheddar Block 2Kg"/>
        <s v="Zelachi Dan Usbutter 25Kg"/>
        <s v="Zelachi Mini Usbutter 8G"/>
        <s v="Zelachi Palffymarg 5Kg"/>
        <s v="Zelachi Uscreambutter 1Kg"/>
      </sharedItems>
    </cacheField>
    <cacheField name="Description" numFmtId="0">
      <sharedItems/>
    </cacheField>
    <cacheField name="Picture" numFmtId="0">
      <sharedItems/>
    </cacheField>
    <cacheField name="Purchase Price" numFmtId="165">
      <sharedItems containsSemiMixedTypes="0" containsString="0" containsNumber="1" minValue="1" maxValue="1.98"/>
    </cacheField>
    <cacheField name="Sales Price" numFmtId="165">
      <sharedItems containsSemiMixedTypes="0" containsString="0" containsNumber="1" minValue="2.02" maxValue="3.94"/>
    </cacheField>
    <cacheField name="In Stock" numFmtId="0">
      <sharedItems containsSemiMixedTypes="0" containsString="0" containsNumber="1" containsInteger="1" minValue="-296" maxValue="40"/>
    </cacheField>
    <cacheField name="Value On Hand" numFmtId="165">
      <sharedItems containsSemiMixedTypes="0" containsString="0" containsNumber="1" minValue="-438.08" maxValue="71.41"/>
    </cacheField>
    <cacheField name="Row" numFmtId="0">
      <sharedItems containsSemiMixedTypes="0" containsString="0" containsNumber="1" containsInteger="1" minValue="4" maxValue="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1"/>
    <x v="0"/>
    <s v="Apetina White Cheese Cubes 200G"/>
    <s v="arla_apetina_cubes_200g.png"/>
    <n v="1.66"/>
    <n v="3.94"/>
    <n v="0"/>
    <n v="0"/>
    <n v="4"/>
  </r>
  <r>
    <n v="2"/>
    <x v="1"/>
    <s v="Arla Mild Color Cheddar Cheese ~2.5Kg"/>
    <s v="Arla_MildCheddar_2.5kg.png"/>
    <n v="1.82"/>
    <n v="3.19"/>
    <n v="1"/>
    <n v="1.82"/>
    <n v="5"/>
  </r>
  <r>
    <n v="3"/>
    <x v="2"/>
    <s v="Arla Pro Mozzarella Cheese 2.3Kg"/>
    <s v="arla_mozzarella_2.3kg.png"/>
    <n v="1.93"/>
    <n v="2.85"/>
    <n v="37"/>
    <n v="71.41"/>
    <n v="6"/>
  </r>
  <r>
    <n v="4"/>
    <x v="3"/>
    <s v="Bottega Zelachi Shredded Mozza. Cheese 1Kg"/>
    <s v="bottega_shreddedmozza_1kg.png"/>
    <n v="1.48"/>
    <n v="3.5"/>
    <n v="36"/>
    <n v="53.28"/>
    <n v="7"/>
  </r>
  <r>
    <n v="5"/>
    <x v="4"/>
    <s v="Cremiere De France UHT Semi-Skimmed Milk 1L"/>
    <s v="cdf_semiskimmed_1L.png"/>
    <n v="1.48"/>
    <n v="3.22"/>
    <n v="-296"/>
    <n v="-438.08"/>
    <n v="8"/>
  </r>
  <r>
    <n v="6"/>
    <x v="5"/>
    <s v="Casa Rinaldi Extra Vergine Olive Oil 1L"/>
    <s v="CR_EVOO_1L.png"/>
    <n v="1.7"/>
    <n v="2.02"/>
    <n v="40"/>
    <n v="68"/>
    <n v="9"/>
  </r>
  <r>
    <n v="7"/>
    <x v="6"/>
    <s v="Casa Rinaldi Extra Virgin Olive Oil 5L"/>
    <s v="CR_EVOO_5L.png"/>
    <n v="1.66"/>
    <n v="3.86"/>
    <n v="-84"/>
    <n v="-139.44"/>
    <n v="10"/>
  </r>
  <r>
    <n v="8"/>
    <x v="7"/>
    <s v="Casa Rinaldi Mortadella ~2.5kg"/>
    <s v="CR_Mortadella.png"/>
    <n v="1.59"/>
    <n v="3.59"/>
    <n v="-20"/>
    <n v="-31.8"/>
    <n v="11"/>
  </r>
  <r>
    <n v="9"/>
    <x v="8"/>
    <s v="Casa Rinaldi Prosciutto Crudo - 1/4 ~1.5Kg"/>
    <s v="CR_ProsCrudo_1.5kg.png"/>
    <n v="1.47"/>
    <n v="3.87"/>
    <n v="0"/>
    <n v="0"/>
    <n v="12"/>
  </r>
  <r>
    <n v="10"/>
    <x v="9"/>
    <s v="Casa Rinaldi Olio Di Sansa Di Oliva 5L"/>
    <s v="CR_SansaDiOliva_5L.png"/>
    <n v="1.9"/>
    <n v="2.78"/>
    <n v="0"/>
    <n v="0"/>
    <n v="13"/>
  </r>
  <r>
    <n v="11"/>
    <x v="10"/>
    <s v="Dairymont Colored Slices Cheese 1Kg"/>
    <s v="dr_cl_cheese_1kg.png"/>
    <n v="1.66"/>
    <n v="3.17"/>
    <n v="-200"/>
    <n v="-332"/>
    <n v="14"/>
  </r>
  <r>
    <n v="12"/>
    <x v="11"/>
    <s v="Heinz Apple Cider Vinegar 0.946L"/>
    <s v="Heinz_ACVinegar_.946L.png"/>
    <n v="1.62"/>
    <n v="3.1"/>
    <n v="-56"/>
    <n v="-90.72"/>
    <n v="15"/>
  </r>
  <r>
    <n v="13"/>
    <x v="12"/>
    <s v="Heinz Apple Cider Vinegar 3.78L"/>
    <s v="Heinz_ACVinegar_3.78L.png"/>
    <n v="1.96"/>
    <n v="3.51"/>
    <n v="0"/>
    <n v="0"/>
    <n v="16"/>
  </r>
  <r>
    <n v="14"/>
    <x v="13"/>
    <s v="Heinz Baked Beans 2.95Kg"/>
    <s v="Heinz_BakedBeans_2.95g.png"/>
    <n v="1.96"/>
    <n v="3.89"/>
    <n v="0"/>
    <n v="0"/>
    <n v="17"/>
  </r>
  <r>
    <n v="15"/>
    <x v="14"/>
    <s v="Heinz Baked Beans In Tomato Sauce 415G "/>
    <s v="heinz_bakedbeans_415g.png"/>
    <n v="1.6"/>
    <n v="2.12"/>
    <n v="0"/>
    <n v="0"/>
    <n v="18"/>
  </r>
  <r>
    <n v="16"/>
    <x v="15"/>
    <s v="Heinz Classic Bbq Sauce 480G"/>
    <s v="heinz_bbqsauce_480g.png"/>
    <n v="1.21"/>
    <n v="2.82"/>
    <n v="0"/>
    <n v="0"/>
    <n v="19"/>
  </r>
  <r>
    <n v="17"/>
    <x v="16"/>
    <s v="Heinz Chilli Sauce 3.3Kg"/>
    <s v="Heinz_ChiliSauce_3.3kg.png"/>
    <n v="1.1599999999999999"/>
    <n v="2.66"/>
    <n v="0"/>
    <n v="0"/>
    <n v="20"/>
  </r>
  <r>
    <n v="18"/>
    <x v="17"/>
    <s v="Heinz Chilli Sauce 300G"/>
    <s v="Heinz_ChiliSauce_300g.png"/>
    <n v="1.17"/>
    <n v="3.83"/>
    <n v="40"/>
    <n v="46.8"/>
    <n v="21"/>
  </r>
  <r>
    <n v="19"/>
    <x v="18"/>
    <s v="Heinz Chilli Sauce 9G"/>
    <s v="Heinz_ChiliSauce_9g.png"/>
    <n v="1.48"/>
    <n v="2.59"/>
    <n v="0"/>
    <n v="0"/>
    <n v="22"/>
  </r>
  <r>
    <n v="20"/>
    <x v="19"/>
    <s v="Heinz Distilled White Vinegar 3.78L"/>
    <s v="Heinz_DWVinegar.png"/>
    <n v="1.28"/>
    <n v="2.79"/>
    <n v="0"/>
    <n v="0"/>
    <n v="23"/>
  </r>
  <r>
    <n v="21"/>
    <x v="20"/>
    <s v="Heinz Ketchup Roomservice 64G"/>
    <s v="Heinz_Ketchup_54ml.png"/>
    <n v="1.34"/>
    <n v="3.67"/>
    <n v="0"/>
    <n v="0"/>
    <n v="24"/>
  </r>
  <r>
    <n v="22"/>
    <x v="21"/>
    <s v="Heinz Mayonnaise 3Kg"/>
    <s v="Heinz_Mayo_3kg.png"/>
    <n v="1.36"/>
    <n v="2.02"/>
    <n v="0"/>
    <n v="0"/>
    <n v="25"/>
  </r>
  <r>
    <n v="23"/>
    <x v="22"/>
    <s v="Heinz Mayonnaise Roomservice 54Ml"/>
    <s v="Heinz_Mayo_54ml.png"/>
    <n v="1.65"/>
    <n v="3.85"/>
    <n v="0"/>
    <n v="0"/>
    <n v="26"/>
  </r>
  <r>
    <n v="24"/>
    <x v="23"/>
    <s v="Heinz Whole Peeled Pear Tomatoes 2.89Kg "/>
    <s v="Heinz_PeeledTomatoes.png"/>
    <n v="1.78"/>
    <n v="3.45"/>
    <n v="40"/>
    <n v="71.2"/>
    <n v="27"/>
  </r>
  <r>
    <n v="25"/>
    <x v="24"/>
    <s v="Heinz Red Wine Vinegar 3.78L"/>
    <s v="Heinz_RWVinegar.png"/>
    <n v="1.1200000000000001"/>
    <n v="3.65"/>
    <n v="0"/>
    <n v="0"/>
    <n v="28"/>
  </r>
  <r>
    <n v="26"/>
    <x v="25"/>
    <s v="Heinz Tomato Ketchup 300G"/>
    <s v="Heinz_TomatoKet_300g.png"/>
    <n v="1.47"/>
    <n v="2.92"/>
    <n v="0"/>
    <n v="0"/>
    <n v="29"/>
  </r>
  <r>
    <n v="27"/>
    <x v="26"/>
    <s v="Heinz Easy Squeeze Ketchup 567G"/>
    <s v="Heinz_TomatoKet_567g.png"/>
    <n v="1.74"/>
    <n v="2.12"/>
    <n v="0"/>
    <n v="0"/>
    <n v="30"/>
  </r>
  <r>
    <n v="28"/>
    <x v="27"/>
    <s v="Heinz Tomato Ketchup 9G"/>
    <s v="Heinz_TomatoKet_9g.png"/>
    <n v="1.69"/>
    <n v="2.59"/>
    <n v="0"/>
    <n v="0"/>
    <n v="31"/>
  </r>
  <r>
    <n v="29"/>
    <x v="28"/>
    <s v="Heinz Tomato Paste A10 3.15Kg"/>
    <s v="heinz_tomatopst_3.15kg.png"/>
    <n v="1.47"/>
    <n v="3.34"/>
    <n v="0"/>
    <n v="0"/>
    <n v="32"/>
  </r>
  <r>
    <n v="30"/>
    <x v="29"/>
    <s v="Heinz Yellow Mustard 255G"/>
    <s v="Heinz_YellowMustard.png"/>
    <n v="1.72"/>
    <n v="2.84"/>
    <n v="0"/>
    <n v="0"/>
    <n v="33"/>
  </r>
  <r>
    <n v="31"/>
    <x v="30"/>
    <s v="Heinz Big Red Tomato Sauce Pouch 950g"/>
    <s v="Heiz_BigTomatoSauce_950g.png"/>
    <n v="1.3"/>
    <n v="2.91"/>
    <n v="0"/>
    <n v="0"/>
    <n v="34"/>
  </r>
  <r>
    <n v="32"/>
    <x v="31"/>
    <s v="Lurpak Unsalted  Butter 100G"/>
    <s v="Lurpak_USButter_100g.png"/>
    <n v="1.1499999999999999"/>
    <n v="2.4900000000000002"/>
    <n v="0"/>
    <n v="0"/>
    <n v="35"/>
  </r>
  <r>
    <n v="33"/>
    <x v="32"/>
    <s v="New Zealand Nelson Frozen Greenshell Whole Mussels"/>
    <s v="nz_frzn_wholemussels.png"/>
    <n v="1.3"/>
    <n v="3.62"/>
    <n v="0"/>
    <n v="0"/>
    <n v="36"/>
  </r>
  <r>
    <n v="34"/>
    <x v="33"/>
    <s v="New Zealand Frozen Greenshell Mussels Large Size"/>
    <s v="nz_gs_mussels_lrg.png"/>
    <n v="1.3"/>
    <n v="2.85"/>
    <n v="0"/>
    <n v="0"/>
    <n v="37"/>
  </r>
  <r>
    <n v="35"/>
    <x v="34"/>
    <s v="New Zealand Frozen Greenshell Mussels Mid Size"/>
    <s v="nz_gs_mussels_mid.png"/>
    <n v="1.98"/>
    <n v="3.29"/>
    <n v="0"/>
    <n v="0"/>
    <n v="38"/>
  </r>
  <r>
    <n v="36"/>
    <x v="35"/>
    <s v="Paysan Breton Brie 125G"/>
    <s v="PB_Brie_125g.png"/>
    <n v="1.65"/>
    <n v="2.21"/>
    <n v="0"/>
    <n v="0"/>
    <n v="39"/>
  </r>
  <r>
    <n v="37"/>
    <x v="36"/>
    <s v="Paysan Breton Brie Wheel 1Kg"/>
    <s v="PB_Brie_1kg.png"/>
    <n v="1.1000000000000001"/>
    <n v="3"/>
    <n v="0"/>
    <n v="0"/>
    <n v="40"/>
  </r>
  <r>
    <n v="38"/>
    <x v="37"/>
    <s v="Paysan Breton Camembert 125G"/>
    <s v="PB_Camembert_125g.png"/>
    <n v="1"/>
    <n v="3.15"/>
    <n v="0"/>
    <n v="0"/>
    <n v="41"/>
  </r>
  <r>
    <n v="39"/>
    <x v="38"/>
    <s v="Paysan Breton Camembert 250G"/>
    <s v="PB_Camembert_250g.png"/>
    <n v="1.1000000000000001"/>
    <n v="2.23"/>
    <n v="0"/>
    <n v="0"/>
    <n v="42"/>
  </r>
  <r>
    <n v="40"/>
    <x v="39"/>
    <s v="Payson Breton Full Cream Milk 1L"/>
    <s v="PB_CreamMilk_1L.png"/>
    <n v="1.32"/>
    <n v="3.08"/>
    <n v="0"/>
    <n v="0"/>
    <n v="43"/>
  </r>
  <r>
    <n v="41"/>
    <x v="40"/>
    <s v="Paysan Breton Emmental Portion Cheese 220G"/>
    <s v="PB_EmmentalPortion_220g.png"/>
    <n v="1.38"/>
    <n v="2.75"/>
    <n v="0"/>
    <n v="0"/>
    <n v="44"/>
  </r>
  <r>
    <n v="42"/>
    <x v="41"/>
    <s v="Paysan Breton Emmental Cheese Slices 160G"/>
    <s v="PB_EmmentalSlices_160g.png"/>
    <n v="1.29"/>
    <n v="2.97"/>
    <n v="0"/>
    <n v="0"/>
    <n v="45"/>
  </r>
  <r>
    <n v="43"/>
    <x v="42"/>
    <s v="Paysan Breton Plain Goat Cheese 100G"/>
    <s v="pb_goatcheese_100g.png"/>
    <n v="1.19"/>
    <n v="2.56"/>
    <n v="0"/>
    <n v="0"/>
    <n v="46"/>
  </r>
  <r>
    <n v="44"/>
    <x v="43"/>
    <s v="Paysan Breton Gouda Cheese Slices 160G"/>
    <s v="PB_GoudaSlices_160g.png"/>
    <n v="1.34"/>
    <n v="2.15"/>
    <n v="0"/>
    <n v="0"/>
    <n v="47"/>
  </r>
  <r>
    <n v="45"/>
    <x v="44"/>
    <s v="Paysan Breton Garlic And Herb Goat Cheese 100G"/>
    <s v="PB_HerbGoat_100g.png"/>
    <n v="1.29"/>
    <n v="2.5099999999999998"/>
    <n v="0"/>
    <n v="0"/>
    <n v="48"/>
  </r>
  <r>
    <n v="46"/>
    <x v="45"/>
    <s v="Payson Breton Light Cream 1L"/>
    <s v="PB_LightCream_1L.png"/>
    <n v="1.68"/>
    <n v="2.93"/>
    <n v="0"/>
    <n v="0"/>
    <n v="49"/>
  </r>
  <r>
    <n v="47"/>
    <x v="46"/>
    <s v="Madame Loik Natural Cheese 150G"/>
    <s v="PB_ML_NaturalCheese_150g.png"/>
    <n v="1.17"/>
    <n v="3.5"/>
    <n v="0"/>
    <n v="0"/>
    <n v="50"/>
  </r>
  <r>
    <n v="48"/>
    <x v="47"/>
    <s v="Payson Breton Pastry Butter Sheet 2Kg"/>
    <s v="PB_PastryButter_2kg.png"/>
    <n v="1.4"/>
    <n v="3.86"/>
    <n v="0"/>
    <n v="0"/>
    <n v="51"/>
  </r>
  <r>
    <n v="49"/>
    <x v="48"/>
    <s v="Paysan Breton Brie With Black Pepper 125G"/>
    <s v="PB_PepperBrie_125g.png"/>
    <n v="1.77"/>
    <n v="2.68"/>
    <n v="0"/>
    <n v="0"/>
    <n v="52"/>
  </r>
  <r>
    <n v="50"/>
    <x v="49"/>
    <s v="Paysan Breton Pepper Goat Cheese 100G"/>
    <s v="PB_PepperGoat_100g.png"/>
    <n v="1.44"/>
    <n v="2.15"/>
    <n v="0"/>
    <n v="0"/>
    <n v="53"/>
  </r>
  <r>
    <n v="51"/>
    <x v="50"/>
    <s v="Payson Breton Slightly Salted Butter Foil 250G"/>
    <s v="PB_SaltButter_Foil_250g.png"/>
    <n v="1.63"/>
    <n v="2.2799999999999998"/>
    <n v="0"/>
    <n v="0"/>
    <n v="54"/>
  </r>
  <r>
    <n v="52"/>
    <x v="51"/>
    <s v="Payson Breton Salted Butter Tub 250G"/>
    <s v="PB_SaltButter_Tub_250g.png"/>
    <n v="1.58"/>
    <n v="3.5"/>
    <n v="0"/>
    <n v="0"/>
    <n v="55"/>
  </r>
  <r>
    <n v="53"/>
    <x v="52"/>
    <s v="Paysan Breton Emmental Shredded Cheese 200g"/>
    <s v="PB_ShredEmmental_200g.png"/>
    <n v="1.1000000000000001"/>
    <n v="3.41"/>
    <n v="0"/>
    <n v="0"/>
    <n v="56"/>
  </r>
  <r>
    <n v="54"/>
    <x v="53"/>
    <s v="Payson Breton French Milk Semi Skimmed 1L"/>
    <s v="PB_SkimmedMilk_1L.png"/>
    <n v="1.74"/>
    <n v="3.31"/>
    <n v="0"/>
    <n v="0"/>
    <n v="57"/>
  </r>
  <r>
    <n v="55"/>
    <x v="54"/>
    <s v="Payson Breton Unsalted Butter Foil 250G"/>
    <s v="pb_us_butter_foil_250g.png"/>
    <n v="1.1499999999999999"/>
    <n v="2.56"/>
    <n v="0"/>
    <n v="0"/>
    <n v="58"/>
  </r>
  <r>
    <n v="56"/>
    <x v="55"/>
    <s v="Payson Breton Unsalted Butter Tub 250G"/>
    <s v="PB_USButter_Tub_250g.png"/>
    <n v="1.56"/>
    <n v="2.44"/>
    <n v="0"/>
    <n v="0"/>
    <n v="59"/>
  </r>
  <r>
    <n v="57"/>
    <x v="56"/>
    <s v="Payson Breton CREAM 250G"/>
    <s v="PB_WhippedCream_250g.png"/>
    <n v="1.68"/>
    <n v="3.54"/>
    <n v="0"/>
    <n v="0"/>
    <n v="60"/>
  </r>
  <r>
    <n v="58"/>
    <x v="57"/>
    <s v="Payson Breton  CREAM 1L"/>
    <s v="PB_WhippingCream_1L.png"/>
    <n v="1.71"/>
    <n v="2.12"/>
    <n v="0"/>
    <n v="0"/>
    <n v="61"/>
  </r>
  <r>
    <n v="59"/>
    <x v="58"/>
    <s v="Payson Breton CREAM 200Ml"/>
    <s v="PB_WhippingCream_200ml.png"/>
    <n v="1.73"/>
    <n v="2.44"/>
    <n v="0"/>
    <n v="0"/>
    <n v="62"/>
  </r>
  <r>
    <n v="60"/>
    <x v="59"/>
    <s v="Virgilio Mascarpone Cheese 500G"/>
    <s v="virgilio_mascarpone_500g.png"/>
    <n v="1.76"/>
    <n v="3.89"/>
    <n v="0"/>
    <n v="0"/>
    <n v="63"/>
  </r>
  <r>
    <n v="61"/>
    <x v="60"/>
    <s v="Bottega Zelachi Cheddar Cheese Block 2Kg"/>
    <s v="Zelachi_Cheddar_Block_2kg.png"/>
    <n v="1.48"/>
    <n v="3.93"/>
    <n v="0"/>
    <n v="0"/>
    <n v="64"/>
  </r>
  <r>
    <n v="62"/>
    <x v="61"/>
    <s v="Bottega Zelachi Danish Unsalted Butter 25Kg ©"/>
    <s v="Zelachi_Dan_USButter_25kg.png"/>
    <n v="1.49"/>
    <n v="2.4900000000000002"/>
    <n v="0"/>
    <n v="0"/>
    <n v="65"/>
  </r>
  <r>
    <n v="63"/>
    <x v="62"/>
    <s v="&quot;Connoisseur By B. Zelachi&quot; Unsalted Minidish Butter 8G"/>
    <s v="zelachi_mini_usbutter_8g.png"/>
    <n v="1.02"/>
    <n v="2.4900000000000002"/>
    <n v="0"/>
    <n v="0"/>
    <n v="66"/>
  </r>
  <r>
    <n v="64"/>
    <x v="63"/>
    <s v="Bottega Zelachi Margarine Palffy U/S 5Kg"/>
    <s v="Zelachi_PalffyMarg_5kg.png"/>
    <n v="1.0900000000000001"/>
    <n v="2.48"/>
    <n v="0"/>
    <n v="0"/>
    <n v="67"/>
  </r>
  <r>
    <n v="65"/>
    <x v="64"/>
    <s v="Bottega Zelachi Unsalted Butter 1Kg"/>
    <s v="Zelachi_USCreamButter_1kg.png"/>
    <n v="1.53"/>
    <n v="3.61"/>
    <n v="0"/>
    <n v="0"/>
    <n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8D9AD-7D99-421C-AAD3-B2FA364CE563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6">
  <location ref="H2:I9" firstHeaderRow="1" firstDataRow="1" firstDataCol="1"/>
  <pivotFields count="9">
    <pivotField showAll="0"/>
    <pivotField axis="axisRow" showAll="0" measureFilter="1" sortType="descending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5" showAll="0"/>
    <pivotField numFmtId="165" showAll="0"/>
    <pivotField showAll="0"/>
    <pivotField dataField="1" numFmtId="165" multipleItemSelectionAllowed="1" showAll="0"/>
    <pivotField showAll="0"/>
  </pivotFields>
  <rowFields count="1">
    <field x="1"/>
  </rowFields>
  <rowItems count="7">
    <i>
      <x v="2"/>
    </i>
    <i>
      <x v="23"/>
    </i>
    <i>
      <x v="5"/>
    </i>
    <i>
      <x v="3"/>
    </i>
    <i>
      <x v="17"/>
    </i>
    <i>
      <x v="1"/>
    </i>
    <i t="grand">
      <x/>
    </i>
  </rowItems>
  <colItems count="1">
    <i/>
  </colItems>
  <dataFields count="1">
    <dataField name="Sum of Value On Hand" fld="7" baseField="1" baseItem="5" numFmtId="170"/>
  </dataFields>
  <formats count="9">
    <format dxfId="22">
      <pivotArea collapsedLevelsAreSubtotals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21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16">
      <pivotArea dataOnly="0" labelOnly="1" grandRow="1" outline="0" fieldPosition="0"/>
    </format>
    <format dxfId="15">
      <pivotArea dataOnly="0" labelOnly="1" outline="0" axis="axisValues" fieldPosition="0"/>
    </format>
    <format dxfId="14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4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4B355-BBED-4F5D-9989-6068C078ED52}" name="Products" displayName="Products" ref="A3:I68" totalsRowShown="0" headerRowDxfId="10" dataDxfId="8" headerRowBorderDxfId="9" tableBorderDxfId="7" headerRowCellStyle="Currency" dataCellStyle="Currency">
  <tableColumns count="9">
    <tableColumn id="1" xr3:uid="{6D1DADA8-7AE1-4909-BCCF-4E535A16C359}" name="Prod. ID" dataDxfId="6"/>
    <tableColumn id="2" xr3:uid="{4A9FA0BF-0647-4E4A-920D-1E6B6A3B6918}" name="Product Name"/>
    <tableColumn id="3" xr3:uid="{4E38C1EF-7CC9-4837-B261-2B2403F2E4B2}" name="Description"/>
    <tableColumn id="4" xr3:uid="{C8C57FD0-2116-4559-BB70-DF7D4431D09C}" name="Picture"/>
    <tableColumn id="5" xr3:uid="{201B0AD3-74F6-47B2-908D-9DC9D097FC0A}" name="Purchase Price" dataDxfId="5" dataCellStyle="Currency"/>
    <tableColumn id="6" xr3:uid="{4F642C75-13AD-402E-A673-126E2FC802D6}" name="Sales Price" dataDxfId="4" dataCellStyle="Currency"/>
    <tableColumn id="7" xr3:uid="{1B0FAE79-A3BE-4461-99F2-7DD67894EC14}" name="In Stock">
      <calculatedColumnFormula array="1">SUMIFS(OrdItem_Qty,OrdItem_ProdNm,B4,OrdItem_Type,"Purchase")-SUMIFS(OrdItem_Qty,OrdItem_ProdNm,B4,OrdItem_Type,"Sale")</calculatedColumnFormula>
    </tableColumn>
    <tableColumn id="8" xr3:uid="{921B3C3A-FFBF-41B7-A4FF-886993C671BC}" name="Value On Hand" dataDxfId="3" dataCellStyle="Currency">
      <calculatedColumnFormula>E4*G4</calculatedColumnFormula>
    </tableColumn>
    <tableColumn id="9" xr3:uid="{65FB2BED-BDEB-45DC-8404-4D5D06AC72DE}" name="Row" dataDxfId="2" dataCellStyle="Currency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EB9-183F-4036-9981-024339D11C3A}">
  <sheetPr codeName="Admin"/>
  <dimension ref="A1:L17"/>
  <sheetViews>
    <sheetView showGridLines="0" workbookViewId="0">
      <selection activeCell="C2" sqref="C2"/>
    </sheetView>
  </sheetViews>
  <sheetFormatPr defaultRowHeight="14.4" x14ac:dyDescent="0.55000000000000004"/>
  <cols>
    <col min="3" max="3" width="19.41796875" customWidth="1"/>
    <col min="4" max="4" width="10.41796875" bestFit="1" customWidth="1"/>
    <col min="5" max="5" width="7.1015625" customWidth="1"/>
    <col min="7" max="7" width="9.89453125" bestFit="1" customWidth="1"/>
    <col min="8" max="8" width="11.1015625" bestFit="1" customWidth="1"/>
    <col min="9" max="9" width="9.41796875" bestFit="1" customWidth="1"/>
    <col min="10" max="10" width="10.41796875" bestFit="1" customWidth="1"/>
  </cols>
  <sheetData>
    <row r="1" spans="1:12" ht="36.6" x14ac:dyDescent="1.1000000000000001">
      <c r="A1" s="118" t="s">
        <v>297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</row>
    <row r="2" spans="1:12" x14ac:dyDescent="0.55000000000000004">
      <c r="C2" s="38" t="s">
        <v>163</v>
      </c>
      <c r="D2" s="119" t="s">
        <v>413</v>
      </c>
      <c r="E2" s="119"/>
      <c r="F2" s="119"/>
      <c r="G2" s="119"/>
      <c r="H2" s="119"/>
      <c r="I2" s="119"/>
      <c r="J2" s="119"/>
      <c r="K2" s="119"/>
      <c r="L2" s="120"/>
    </row>
    <row r="4" spans="1:12" x14ac:dyDescent="0.55000000000000004">
      <c r="C4" s="39" t="s">
        <v>10</v>
      </c>
      <c r="D4" s="39"/>
      <c r="E4" s="39"/>
      <c r="G4" s="121" t="s">
        <v>299</v>
      </c>
      <c r="H4" s="121"/>
      <c r="I4" s="121"/>
      <c r="J4" s="121"/>
    </row>
    <row r="5" spans="1:12" x14ac:dyDescent="0.55000000000000004">
      <c r="C5" s="12" t="s">
        <v>11</v>
      </c>
      <c r="D5" s="12" t="s">
        <v>12</v>
      </c>
      <c r="E5" s="12" t="s">
        <v>8</v>
      </c>
      <c r="G5" s="12" t="s">
        <v>300</v>
      </c>
      <c r="H5" s="12" t="s">
        <v>301</v>
      </c>
      <c r="I5" s="12" t="s">
        <v>302</v>
      </c>
      <c r="J5" s="12" t="s">
        <v>303</v>
      </c>
    </row>
    <row r="6" spans="1:12" x14ac:dyDescent="0.55000000000000004">
      <c r="C6" s="20" t="s">
        <v>6</v>
      </c>
      <c r="D6" s="36" t="s">
        <v>7</v>
      </c>
      <c r="E6" s="37">
        <v>0.1</v>
      </c>
      <c r="G6" s="40" t="s">
        <v>304</v>
      </c>
      <c r="H6" s="43" t="s">
        <v>316</v>
      </c>
      <c r="I6" s="44">
        <f ca="1">DATE(YEAR(TODAY()),MONTH(TODAY()),1)</f>
        <v>45413</v>
      </c>
      <c r="J6" s="45">
        <f ca="1">EOMONTH(DATE(YEAR(TODAY()),MONTH(TODAY()),1),0)</f>
        <v>45443</v>
      </c>
    </row>
    <row r="7" spans="1:12" x14ac:dyDescent="0.55000000000000004">
      <c r="C7" s="20" t="s">
        <v>9</v>
      </c>
      <c r="D7" s="36" t="s">
        <v>7</v>
      </c>
      <c r="E7" s="37">
        <v>0.1</v>
      </c>
      <c r="G7" s="41" t="s">
        <v>305</v>
      </c>
      <c r="H7" s="46" t="s">
        <v>317</v>
      </c>
      <c r="I7" s="47">
        <f ca="1">DATE(YEAR(TODAY()),MONTH(TODAY())-1,1)</f>
        <v>45383</v>
      </c>
      <c r="J7" s="48">
        <f ca="1">EOMONTH(DATE(YEAR(TODAY()),MONTH(TODAY()),1),-1)</f>
        <v>45412</v>
      </c>
    </row>
    <row r="8" spans="1:12" x14ac:dyDescent="0.55000000000000004">
      <c r="G8" s="41" t="s">
        <v>306</v>
      </c>
      <c r="H8" s="46" t="s">
        <v>318</v>
      </c>
      <c r="I8" s="47">
        <f ca="1">DATE(YEAR(TODAY()),1,1)</f>
        <v>45292</v>
      </c>
      <c r="J8" s="48">
        <f ca="1">DATE(YEAR(TODAY()),12,31)</f>
        <v>45657</v>
      </c>
    </row>
    <row r="9" spans="1:12" x14ac:dyDescent="0.55000000000000004">
      <c r="G9" s="41" t="s">
        <v>307</v>
      </c>
      <c r="H9" s="46" t="s">
        <v>319</v>
      </c>
      <c r="I9" s="47">
        <f ca="1">DATE(YEAR(TODAY())-1,1,1)</f>
        <v>44927</v>
      </c>
      <c r="J9" s="48">
        <f ca="1">DATE(YEAR(TODAY())-1,12,31)</f>
        <v>45291</v>
      </c>
    </row>
    <row r="10" spans="1:12" x14ac:dyDescent="0.55000000000000004">
      <c r="G10" s="41" t="s">
        <v>308</v>
      </c>
      <c r="H10" s="46" t="s">
        <v>320</v>
      </c>
      <c r="I10" s="47">
        <f ca="1">TODAY()</f>
        <v>45439</v>
      </c>
      <c r="J10" s="48">
        <f ca="1">TODAY()</f>
        <v>45439</v>
      </c>
    </row>
    <row r="11" spans="1:12" x14ac:dyDescent="0.55000000000000004">
      <c r="G11" s="41" t="s">
        <v>309</v>
      </c>
      <c r="H11" s="46" t="s">
        <v>321</v>
      </c>
      <c r="I11" s="47">
        <f ca="1">TODAY()-6</f>
        <v>45433</v>
      </c>
      <c r="J11" s="48">
        <f ca="1">TODAY()</f>
        <v>45439</v>
      </c>
    </row>
    <row r="12" spans="1:12" x14ac:dyDescent="0.55000000000000004">
      <c r="G12" s="41" t="s">
        <v>310</v>
      </c>
      <c r="H12" s="49" t="s">
        <v>322</v>
      </c>
      <c r="I12" s="50">
        <f ca="1">TODAY()-14</f>
        <v>45425</v>
      </c>
      <c r="J12" s="51">
        <f ca="1">TODAY()</f>
        <v>45439</v>
      </c>
    </row>
    <row r="13" spans="1:12" x14ac:dyDescent="0.55000000000000004">
      <c r="G13" s="41" t="s">
        <v>311</v>
      </c>
    </row>
    <row r="14" spans="1:12" x14ac:dyDescent="0.55000000000000004">
      <c r="G14" s="41" t="s">
        <v>312</v>
      </c>
    </row>
    <row r="15" spans="1:12" x14ac:dyDescent="0.55000000000000004">
      <c r="G15" s="41" t="s">
        <v>313</v>
      </c>
    </row>
    <row r="16" spans="1:12" x14ac:dyDescent="0.55000000000000004">
      <c r="G16" s="41" t="s">
        <v>314</v>
      </c>
    </row>
    <row r="17" spans="7:7" x14ac:dyDescent="0.55000000000000004">
      <c r="G17" s="42" t="s">
        <v>315</v>
      </c>
    </row>
  </sheetData>
  <mergeCells count="3">
    <mergeCell ref="A1:L1"/>
    <mergeCell ref="D2:L2"/>
    <mergeCell ref="G4:J4"/>
  </mergeCells>
  <phoneticPr fontId="9" type="noConversion"/>
  <conditionalFormatting sqref="G6:G17 H6:J12">
    <cfRule type="expression" dxfId="44" priority="1">
      <formula>MOD(ROW(),2)=0</formula>
    </cfRule>
  </conditionalFormatting>
  <dataValidations count="1">
    <dataValidation type="list" allowBlank="1" showInputMessage="1" showErrorMessage="1" sqref="D6:D7" xr:uid="{58784C8A-AA7E-4027-BDCA-7143BEF2247D}">
      <formula1>"Yes,No"</formula1>
    </dataValidation>
  </dataValidations>
  <pageMargins left="0.7" right="0.7" top="0.75" bottom="0.75" header="0.3" footer="0.3"/>
  <pageSetup orientation="portrait" horizontalDpi="200" verticalDpi="200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19A5-26B1-492C-8DA5-C4641DAD67DB}">
  <sheetPr codeName="InvMgr"/>
  <dimension ref="A1:BD108"/>
  <sheetViews>
    <sheetView showGridLines="0" tabSelected="1" topLeftCell="C1" zoomScaleNormal="100" workbookViewId="0">
      <pane ySplit="8" topLeftCell="A9" activePane="bottomLeft" state="frozen"/>
      <selection activeCell="C1" sqref="C1"/>
      <selection pane="bottomLeft" activeCell="R4" sqref="R4"/>
    </sheetView>
  </sheetViews>
  <sheetFormatPr defaultRowHeight="14.4" x14ac:dyDescent="0.55000000000000004"/>
  <cols>
    <col min="1" max="1" width="15.89453125" hidden="1" customWidth="1"/>
    <col min="2" max="2" width="11.89453125" hidden="1" customWidth="1"/>
    <col min="3" max="3" width="4.3125" customWidth="1"/>
    <col min="4" max="4" width="23.41796875" hidden="1" customWidth="1"/>
    <col min="5" max="5" width="37.1015625" hidden="1" customWidth="1"/>
    <col min="6" max="6" width="6" hidden="1" customWidth="1"/>
    <col min="7" max="7" width="14.41796875" hidden="1" customWidth="1"/>
    <col min="8" max="8" width="16.89453125" hidden="1" customWidth="1"/>
    <col min="9" max="9" width="3.89453125" hidden="1" customWidth="1"/>
    <col min="10" max="10" width="11.68359375" hidden="1" customWidth="1"/>
    <col min="11" max="11" width="7.89453125" hidden="1" customWidth="1"/>
    <col min="12" max="13" width="8.68359375" hidden="1" customWidth="1"/>
    <col min="14" max="14" width="47.3125" hidden="1" customWidth="1"/>
    <col min="15" max="15" width="28.1015625" hidden="1" customWidth="1"/>
    <col min="16" max="16" width="6.89453125" hidden="1" customWidth="1"/>
    <col min="17" max="17" width="16.1015625" hidden="1" customWidth="1"/>
    <col min="18" max="18" width="24.5234375" hidden="1" customWidth="1"/>
    <col min="19" max="19" width="10.89453125" hidden="1" customWidth="1"/>
    <col min="20" max="20" width="5.1015625" hidden="1" customWidth="1"/>
    <col min="21" max="21" width="6" hidden="1" customWidth="1"/>
    <col min="22" max="22" width="12.41796875" hidden="1" customWidth="1"/>
    <col min="23" max="23" width="25.1015625" hidden="1" customWidth="1"/>
    <col min="24" max="24" width="4" style="1" hidden="1" customWidth="1"/>
    <col min="25" max="26" width="4" hidden="1" customWidth="1"/>
    <col min="27" max="27" width="7.3125" hidden="1" customWidth="1"/>
    <col min="28" max="28" width="18.1015625" hidden="1" customWidth="1"/>
    <col min="29" max="29" width="14" hidden="1" customWidth="1"/>
    <col min="30" max="30" width="10.68359375" hidden="1" customWidth="1"/>
    <col min="31" max="31" width="5.1015625" hidden="1" customWidth="1"/>
    <col min="32" max="32" width="5.89453125" hidden="1" customWidth="1"/>
    <col min="33" max="33" width="13.3125" hidden="1" customWidth="1"/>
    <col min="34" max="34" width="22.89453125" hidden="1" customWidth="1"/>
    <col min="35" max="37" width="5" hidden="1" customWidth="1"/>
    <col min="38" max="38" width="7.5234375" hidden="1" customWidth="1"/>
    <col min="39" max="39" width="21.5234375" hidden="1" customWidth="1"/>
    <col min="40" max="40" width="29.89453125" hidden="1" customWidth="1"/>
    <col min="41" max="41" width="26" hidden="1" customWidth="1"/>
    <col min="42" max="42" width="13.1015625" hidden="1" customWidth="1"/>
    <col min="43" max="43" width="9.5234375" hidden="1" customWidth="1"/>
    <col min="44" max="44" width="7.41796875" hidden="1" customWidth="1"/>
    <col min="45" max="45" width="14.68359375" hidden="1" customWidth="1"/>
    <col min="46" max="46" width="4.41796875" hidden="1" customWidth="1"/>
    <col min="47" max="47" width="6.3125" hidden="1" customWidth="1"/>
    <col min="48" max="48" width="5.68359375" hidden="1" customWidth="1"/>
    <col min="49" max="56" width="8.68359375" customWidth="1"/>
  </cols>
  <sheetData>
    <row r="1" spans="1:46" ht="36.6" customHeight="1" x14ac:dyDescent="0.55000000000000004">
      <c r="A1" s="84"/>
      <c r="B1" s="84"/>
    </row>
    <row r="2" spans="1:46" ht="47.4" customHeight="1" x14ac:dyDescent="0.55000000000000004">
      <c r="A2" s="85" t="s">
        <v>5</v>
      </c>
      <c r="B2" s="85" t="s">
        <v>298</v>
      </c>
    </row>
    <row r="3" spans="1:46" ht="14.7" thickBot="1" x14ac:dyDescent="0.6">
      <c r="A3" s="86" t="s">
        <v>276</v>
      </c>
      <c r="B3" s="87" t="b">
        <v>0</v>
      </c>
    </row>
    <row r="4" spans="1:46" ht="18.600000000000001" customHeight="1" x14ac:dyDescent="0.55000000000000004">
      <c r="A4" s="86" t="s">
        <v>16</v>
      </c>
      <c r="B4" s="87">
        <v>40</v>
      </c>
      <c r="C4" s="116"/>
      <c r="D4" s="100" t="str">
        <f>IF(B2="PURCHASES","Purchase Order #","Sales Order #")&amp;B4</f>
        <v>Sales Order #40</v>
      </c>
      <c r="E4" s="95" t="str">
        <f>IF(B2="SALES ORDER","SALES ORDER","PURCHASE ORDER")</f>
        <v>PURCHASE ORDER</v>
      </c>
      <c r="F4" s="22"/>
      <c r="G4" s="90" t="s">
        <v>13</v>
      </c>
      <c r="H4" s="97">
        <v>45439</v>
      </c>
      <c r="J4" s="96" t="s">
        <v>4</v>
      </c>
      <c r="K4" s="101"/>
      <c r="P4" s="21"/>
      <c r="Q4" s="26" t="s">
        <v>284</v>
      </c>
      <c r="R4" s="27"/>
      <c r="S4" s="22"/>
      <c r="T4" s="22"/>
      <c r="U4" s="22"/>
      <c r="V4" s="22"/>
      <c r="W4" s="23"/>
      <c r="AA4" s="21"/>
      <c r="AB4" s="26" t="s">
        <v>408</v>
      </c>
      <c r="AC4" s="27"/>
      <c r="AD4" s="22"/>
      <c r="AE4" s="22"/>
      <c r="AF4" s="22"/>
      <c r="AG4" s="22"/>
      <c r="AH4" s="22"/>
      <c r="AI4" s="9"/>
      <c r="AL4" s="21"/>
      <c r="AM4" s="26" t="s">
        <v>409</v>
      </c>
      <c r="AN4" s="27"/>
      <c r="AO4" s="22"/>
      <c r="AP4" s="22"/>
      <c r="AQ4" s="22"/>
      <c r="AR4" s="22"/>
      <c r="AS4" s="22"/>
      <c r="AT4" s="9"/>
    </row>
    <row r="5" spans="1:46" x14ac:dyDescent="0.55000000000000004">
      <c r="A5" s="86" t="s">
        <v>17</v>
      </c>
      <c r="B5" s="87" t="str">
        <f ca="1">IFERROR(MATCH(B4,Ord_ID,0)+3,"")</f>
        <v/>
      </c>
      <c r="C5" s="116"/>
      <c r="D5" s="8" t="str">
        <f>IF(B2="SALES ORDER","Customer","Supplier")</f>
        <v>Supplier</v>
      </c>
      <c r="E5" s="36"/>
      <c r="G5" s="91" t="s">
        <v>14</v>
      </c>
      <c r="H5" s="98">
        <f>SUM(H9:H108)</f>
        <v>0</v>
      </c>
      <c r="P5" s="104"/>
      <c r="Q5" s="105"/>
      <c r="R5" s="105"/>
      <c r="S5" s="105"/>
      <c r="T5" s="105"/>
      <c r="U5" s="105"/>
      <c r="V5" s="105"/>
      <c r="W5" s="106"/>
      <c r="AA5" s="9"/>
      <c r="AI5" s="9"/>
      <c r="AL5" s="9"/>
      <c r="AT5" s="9"/>
    </row>
    <row r="6" spans="1:46" ht="14.4" customHeight="1" x14ac:dyDescent="0.55000000000000004">
      <c r="A6" s="86" t="s">
        <v>18</v>
      </c>
      <c r="B6" s="87">
        <f ca="1">IFERROR(MAX(Ord_ID)+1,1)</f>
        <v>40</v>
      </c>
      <c r="C6" s="116"/>
      <c r="D6" s="9"/>
      <c r="E6" s="93"/>
      <c r="G6" s="91" t="s">
        <v>15</v>
      </c>
      <c r="H6" s="98">
        <f>IF(B2="PURCHASES",IF(PurchTaxOpt="Yes",H5*PurchTax,""),IF(SalestaxOpt="Yes",H5*SalesTax,""))</f>
        <v>0</v>
      </c>
      <c r="P6" s="122" t="s">
        <v>222</v>
      </c>
      <c r="Q6" s="123"/>
      <c r="R6" s="123"/>
      <c r="S6" s="123"/>
      <c r="T6" s="123"/>
      <c r="U6" s="123"/>
      <c r="V6" s="123"/>
      <c r="W6" s="124"/>
      <c r="X6" s="113"/>
      <c r="AA6" s="122" t="s">
        <v>223</v>
      </c>
      <c r="AB6" s="123"/>
      <c r="AC6" s="123"/>
      <c r="AD6" s="123"/>
      <c r="AE6" s="123"/>
      <c r="AF6" s="123"/>
      <c r="AG6" s="123"/>
      <c r="AH6" s="123"/>
      <c r="AI6" s="109"/>
      <c r="AL6" s="122" t="s">
        <v>283</v>
      </c>
      <c r="AM6" s="123"/>
      <c r="AN6" s="123"/>
      <c r="AO6" s="123"/>
      <c r="AP6" s="123"/>
      <c r="AQ6" s="123"/>
      <c r="AR6" s="123"/>
      <c r="AS6" s="128"/>
      <c r="AT6" s="109"/>
    </row>
    <row r="7" spans="1:46" ht="15" customHeight="1" thickBot="1" x14ac:dyDescent="0.6">
      <c r="A7" s="86" t="s">
        <v>275</v>
      </c>
      <c r="B7" s="87"/>
      <c r="C7" s="116"/>
      <c r="D7" s="10"/>
      <c r="E7" s="94"/>
      <c r="F7" s="11"/>
      <c r="G7" s="92" t="s">
        <v>3</v>
      </c>
      <c r="H7" s="99">
        <f>SUM(H5:H6)</f>
        <v>0</v>
      </c>
      <c r="I7" s="33"/>
      <c r="P7" s="125"/>
      <c r="Q7" s="126"/>
      <c r="R7" s="126"/>
      <c r="S7" s="126"/>
      <c r="T7" s="126"/>
      <c r="U7" s="126"/>
      <c r="V7" s="126"/>
      <c r="W7" s="127"/>
      <c r="X7" s="113"/>
      <c r="AA7" s="125"/>
      <c r="AB7" s="126"/>
      <c r="AC7" s="126"/>
      <c r="AD7" s="126"/>
      <c r="AE7" s="126"/>
      <c r="AF7" s="126"/>
      <c r="AG7" s="126"/>
      <c r="AH7" s="126"/>
      <c r="AI7" s="109"/>
      <c r="AL7" s="125"/>
      <c r="AM7" s="126"/>
      <c r="AN7" s="126"/>
      <c r="AO7" s="126"/>
      <c r="AP7" s="126"/>
      <c r="AQ7" s="126"/>
      <c r="AR7" s="126"/>
      <c r="AS7" s="129"/>
      <c r="AT7" s="109"/>
    </row>
    <row r="8" spans="1:46" ht="14.7" thickBot="1" x14ac:dyDescent="0.6">
      <c r="A8" s="86" t="s">
        <v>404</v>
      </c>
      <c r="B8" s="87" t="str">
        <f ca="1">IFERROR(MATCH(K4,Ord_ID,0)+3,"")</f>
        <v/>
      </c>
      <c r="C8" s="116"/>
      <c r="D8" s="5" t="s">
        <v>295</v>
      </c>
      <c r="E8" s="6" t="s">
        <v>0</v>
      </c>
      <c r="F8" s="6" t="s">
        <v>2</v>
      </c>
      <c r="G8" s="6" t="str">
        <f>IF(B2="SALES ORDER","Sales Price","Purchase price")</f>
        <v>Purchase price</v>
      </c>
      <c r="H8" s="7" t="s">
        <v>3</v>
      </c>
      <c r="I8" s="33"/>
      <c r="P8" s="24" t="s">
        <v>165</v>
      </c>
      <c r="Q8" s="25" t="s">
        <v>166</v>
      </c>
      <c r="R8" s="25" t="s">
        <v>167</v>
      </c>
      <c r="S8" s="25" t="s">
        <v>168</v>
      </c>
      <c r="T8" s="25" t="s">
        <v>169</v>
      </c>
      <c r="U8" s="25" t="s">
        <v>170</v>
      </c>
      <c r="V8" s="25" t="s">
        <v>171</v>
      </c>
      <c r="W8" s="25" t="s">
        <v>172</v>
      </c>
      <c r="X8" s="107"/>
      <c r="AA8" s="24" t="s">
        <v>224</v>
      </c>
      <c r="AB8" s="25" t="s">
        <v>225</v>
      </c>
      <c r="AC8" s="25" t="s">
        <v>167</v>
      </c>
      <c r="AD8" s="25" t="s">
        <v>168</v>
      </c>
      <c r="AE8" s="25" t="s">
        <v>169</v>
      </c>
      <c r="AF8" s="25" t="s">
        <v>170</v>
      </c>
      <c r="AG8" s="25" t="s">
        <v>171</v>
      </c>
      <c r="AH8" s="108" t="s">
        <v>172</v>
      </c>
      <c r="AI8" s="110"/>
      <c r="AL8" s="102" t="s">
        <v>25</v>
      </c>
      <c r="AM8" s="103" t="s">
        <v>22</v>
      </c>
      <c r="AN8" s="103" t="s">
        <v>0</v>
      </c>
      <c r="AO8" s="103" t="s">
        <v>91</v>
      </c>
      <c r="AP8" s="103" t="s">
        <v>158</v>
      </c>
      <c r="AQ8" s="103" t="s">
        <v>1</v>
      </c>
      <c r="AR8" s="103" t="s">
        <v>23</v>
      </c>
      <c r="AS8" s="111" t="s">
        <v>24</v>
      </c>
      <c r="AT8" s="112"/>
    </row>
    <row r="9" spans="1:46" x14ac:dyDescent="0.55000000000000004">
      <c r="A9" s="86" t="s">
        <v>277</v>
      </c>
      <c r="B9" s="87" t="str">
        <f ca="1">IFERROR(IF(B2="PURCHASES",MATCH(E5,Supp_Name,0)+3,MATCH(E5,Cust_Name,0)+3),"")</f>
        <v/>
      </c>
      <c r="C9" s="116"/>
      <c r="G9" s="31"/>
      <c r="H9" s="3" t="str">
        <f>IF(AND(F9&lt;&gt;"",G9&lt;&gt;""),F9*G9,"")</f>
        <v/>
      </c>
      <c r="I9" s="33"/>
      <c r="P9" s="1">
        <v>1</v>
      </c>
      <c r="Q9" t="s">
        <v>411</v>
      </c>
      <c r="R9" t="s">
        <v>173</v>
      </c>
      <c r="S9" t="s">
        <v>174</v>
      </c>
      <c r="T9" t="s">
        <v>175</v>
      </c>
      <c r="U9">
        <v>35341</v>
      </c>
      <c r="V9">
        <v>3286147299</v>
      </c>
      <c r="W9" t="s">
        <v>176</v>
      </c>
      <c r="X9" s="32">
        <v>4</v>
      </c>
      <c r="AA9" s="1">
        <v>1</v>
      </c>
      <c r="AB9" t="s">
        <v>226</v>
      </c>
      <c r="AC9" t="s">
        <v>227</v>
      </c>
      <c r="AD9" t="s">
        <v>184</v>
      </c>
      <c r="AE9" t="s">
        <v>217</v>
      </c>
      <c r="AF9">
        <v>12345</v>
      </c>
      <c r="AG9" t="s">
        <v>228</v>
      </c>
      <c r="AH9" t="s">
        <v>229</v>
      </c>
      <c r="AI9" s="32">
        <v>4</v>
      </c>
      <c r="AL9" s="1">
        <v>1</v>
      </c>
      <c r="AM9" t="s">
        <v>331</v>
      </c>
      <c r="AN9" t="s">
        <v>56</v>
      </c>
      <c r="AO9" t="s">
        <v>122</v>
      </c>
      <c r="AP9" s="31">
        <v>1.66</v>
      </c>
      <c r="AQ9" s="31">
        <v>3.94</v>
      </c>
      <c r="AR9">
        <v>0</v>
      </c>
      <c r="AS9" s="31">
        <v>0</v>
      </c>
      <c r="AT9" s="117">
        <v>4</v>
      </c>
    </row>
    <row r="10" spans="1:46" x14ac:dyDescent="0.55000000000000004">
      <c r="A10" s="88" t="s">
        <v>278</v>
      </c>
      <c r="B10" s="89">
        <v>18</v>
      </c>
      <c r="C10" s="116"/>
      <c r="G10" s="31"/>
      <c r="H10" s="3" t="str">
        <f t="shared" ref="H10:H73" si="0">IF(AND(F10&lt;&gt;"",G10&lt;&gt;""),F10*G10,"")</f>
        <v/>
      </c>
      <c r="I10" s="33"/>
      <c r="P10" s="1">
        <v>2</v>
      </c>
      <c r="Q10" t="s">
        <v>177</v>
      </c>
      <c r="R10" t="s">
        <v>178</v>
      </c>
      <c r="S10" t="s">
        <v>179</v>
      </c>
      <c r="T10" t="s">
        <v>180</v>
      </c>
      <c r="U10">
        <v>69816</v>
      </c>
      <c r="V10">
        <v>3455894869</v>
      </c>
      <c r="W10" s="29" t="s">
        <v>181</v>
      </c>
      <c r="X10" s="32">
        <v>5</v>
      </c>
      <c r="AA10" s="1">
        <v>2</v>
      </c>
      <c r="AB10" t="s">
        <v>230</v>
      </c>
      <c r="AC10" t="s">
        <v>231</v>
      </c>
      <c r="AD10" t="s">
        <v>232</v>
      </c>
      <c r="AE10" t="s">
        <v>233</v>
      </c>
      <c r="AF10">
        <v>67890</v>
      </c>
      <c r="AG10" t="s">
        <v>228</v>
      </c>
      <c r="AH10" t="s">
        <v>234</v>
      </c>
      <c r="AI10" s="32">
        <v>5</v>
      </c>
      <c r="AL10" s="1">
        <v>2</v>
      </c>
      <c r="AM10" t="s">
        <v>332</v>
      </c>
      <c r="AN10" t="s">
        <v>44</v>
      </c>
      <c r="AO10" t="s">
        <v>110</v>
      </c>
      <c r="AP10" s="30">
        <v>1.82</v>
      </c>
      <c r="AQ10" s="30">
        <v>3.19</v>
      </c>
      <c r="AR10">
        <v>0</v>
      </c>
      <c r="AS10" s="30">
        <v>0</v>
      </c>
      <c r="AT10" s="33">
        <v>5</v>
      </c>
    </row>
    <row r="11" spans="1:46" x14ac:dyDescent="0.55000000000000004">
      <c r="A11" s="88" t="s">
        <v>279</v>
      </c>
      <c r="B11" s="89">
        <f ca="1">IFERROR(MAX(Cust_ID)+1,1)</f>
        <v>12</v>
      </c>
      <c r="C11" s="116"/>
      <c r="G11" s="31"/>
      <c r="H11" s="3" t="str">
        <f t="shared" si="0"/>
        <v/>
      </c>
      <c r="I11" s="33"/>
      <c r="P11" s="1">
        <v>3</v>
      </c>
      <c r="Q11" t="s">
        <v>182</v>
      </c>
      <c r="R11" t="s">
        <v>183</v>
      </c>
      <c r="S11" t="s">
        <v>184</v>
      </c>
      <c r="T11" t="s">
        <v>185</v>
      </c>
      <c r="U11">
        <v>57439</v>
      </c>
      <c r="V11">
        <v>3488520913</v>
      </c>
      <c r="W11" t="s">
        <v>186</v>
      </c>
      <c r="X11" s="32">
        <v>6</v>
      </c>
      <c r="AA11" s="1">
        <v>3</v>
      </c>
      <c r="AB11" t="s">
        <v>235</v>
      </c>
      <c r="AC11" t="s">
        <v>236</v>
      </c>
      <c r="AD11" t="s">
        <v>237</v>
      </c>
      <c r="AE11" t="s">
        <v>238</v>
      </c>
      <c r="AF11">
        <v>54321</v>
      </c>
      <c r="AG11" t="s">
        <v>228</v>
      </c>
      <c r="AH11" t="s">
        <v>239</v>
      </c>
      <c r="AI11" s="33">
        <v>6</v>
      </c>
      <c r="AL11" s="1">
        <v>3</v>
      </c>
      <c r="AM11" t="s">
        <v>333</v>
      </c>
      <c r="AN11" t="s">
        <v>43</v>
      </c>
      <c r="AO11" t="s">
        <v>109</v>
      </c>
      <c r="AP11" s="30">
        <v>1.93</v>
      </c>
      <c r="AQ11" s="30">
        <v>2.85</v>
      </c>
      <c r="AR11">
        <v>36</v>
      </c>
      <c r="AS11" s="30">
        <v>69.48</v>
      </c>
      <c r="AT11" s="33">
        <v>6</v>
      </c>
    </row>
    <row r="12" spans="1:46" x14ac:dyDescent="0.55000000000000004">
      <c r="A12" s="88" t="s">
        <v>405</v>
      </c>
      <c r="B12" s="89">
        <v>22</v>
      </c>
      <c r="G12" s="31"/>
      <c r="H12" s="3" t="str">
        <f t="shared" si="0"/>
        <v/>
      </c>
      <c r="I12" s="33"/>
      <c r="P12" s="1">
        <v>4</v>
      </c>
      <c r="Q12" t="s">
        <v>187</v>
      </c>
      <c r="R12" t="s">
        <v>188</v>
      </c>
      <c r="S12" t="s">
        <v>189</v>
      </c>
      <c r="T12" t="s">
        <v>190</v>
      </c>
      <c r="U12">
        <v>95515</v>
      </c>
      <c r="V12">
        <v>3497730067</v>
      </c>
      <c r="W12" t="s">
        <v>191</v>
      </c>
      <c r="X12" s="32">
        <v>7</v>
      </c>
      <c r="AA12" s="1">
        <v>4</v>
      </c>
      <c r="AB12" t="s">
        <v>240</v>
      </c>
      <c r="AC12" t="s">
        <v>241</v>
      </c>
      <c r="AD12" t="s">
        <v>184</v>
      </c>
      <c r="AE12" t="s">
        <v>217</v>
      </c>
      <c r="AF12">
        <v>12345</v>
      </c>
      <c r="AG12" t="s">
        <v>228</v>
      </c>
      <c r="AH12" t="s">
        <v>242</v>
      </c>
      <c r="AI12" s="33">
        <v>7</v>
      </c>
      <c r="AL12" s="1">
        <v>4</v>
      </c>
      <c r="AM12" t="s">
        <v>334</v>
      </c>
      <c r="AN12" t="s">
        <v>61</v>
      </c>
      <c r="AO12" t="s">
        <v>127</v>
      </c>
      <c r="AP12" s="30">
        <v>1.48</v>
      </c>
      <c r="AQ12" s="30">
        <v>3.5</v>
      </c>
      <c r="AR12">
        <v>36</v>
      </c>
      <c r="AS12" s="30">
        <v>53.28</v>
      </c>
      <c r="AT12" s="33">
        <v>7</v>
      </c>
    </row>
    <row r="13" spans="1:46" x14ac:dyDescent="0.55000000000000004">
      <c r="A13" s="88" t="s">
        <v>280</v>
      </c>
      <c r="B13" s="89">
        <f ca="1">IFERROR(MAX(Supp_ID)+1,1)</f>
        <v>14</v>
      </c>
      <c r="G13" s="31"/>
      <c r="H13" s="3" t="str">
        <f t="shared" si="0"/>
        <v/>
      </c>
      <c r="I13" s="33"/>
      <c r="P13" s="1">
        <v>5</v>
      </c>
      <c r="Q13" t="s">
        <v>192</v>
      </c>
      <c r="R13" t="s">
        <v>193</v>
      </c>
      <c r="S13" t="s">
        <v>194</v>
      </c>
      <c r="T13" t="s">
        <v>195</v>
      </c>
      <c r="U13">
        <v>75119</v>
      </c>
      <c r="V13">
        <v>3617832508</v>
      </c>
      <c r="W13" t="s">
        <v>196</v>
      </c>
      <c r="X13" s="32">
        <v>8</v>
      </c>
      <c r="AA13" s="1">
        <v>5</v>
      </c>
      <c r="AB13" t="s">
        <v>243</v>
      </c>
      <c r="AC13" t="s">
        <v>244</v>
      </c>
      <c r="AD13" t="s">
        <v>232</v>
      </c>
      <c r="AE13" t="s">
        <v>233</v>
      </c>
      <c r="AF13">
        <v>67890</v>
      </c>
      <c r="AG13" t="s">
        <v>228</v>
      </c>
      <c r="AH13" t="s">
        <v>245</v>
      </c>
      <c r="AI13" s="33">
        <v>8</v>
      </c>
      <c r="AL13" s="1">
        <v>5</v>
      </c>
      <c r="AM13" t="s">
        <v>335</v>
      </c>
      <c r="AN13" t="s">
        <v>40</v>
      </c>
      <c r="AO13" t="s">
        <v>106</v>
      </c>
      <c r="AP13" s="30">
        <v>1.48</v>
      </c>
      <c r="AQ13" s="30">
        <v>3.22</v>
      </c>
      <c r="AR13">
        <v>-296</v>
      </c>
      <c r="AS13" s="30">
        <v>-438.08</v>
      </c>
      <c r="AT13" s="33">
        <v>8</v>
      </c>
    </row>
    <row r="14" spans="1:46" x14ac:dyDescent="0.55000000000000004">
      <c r="A14" s="88" t="s">
        <v>406</v>
      </c>
      <c r="B14" s="89">
        <v>11</v>
      </c>
      <c r="G14" s="31"/>
      <c r="H14" s="3" t="str">
        <f t="shared" si="0"/>
        <v/>
      </c>
      <c r="I14" s="33"/>
      <c r="P14" s="1">
        <v>6</v>
      </c>
      <c r="Q14" t="s">
        <v>197</v>
      </c>
      <c r="R14" t="s">
        <v>198</v>
      </c>
      <c r="S14" t="s">
        <v>199</v>
      </c>
      <c r="T14" t="s">
        <v>200</v>
      </c>
      <c r="U14">
        <v>18065</v>
      </c>
      <c r="V14">
        <v>3652218440</v>
      </c>
      <c r="W14" t="s">
        <v>201</v>
      </c>
      <c r="X14" s="32">
        <v>9</v>
      </c>
      <c r="AA14" s="1">
        <v>6</v>
      </c>
      <c r="AB14" t="s">
        <v>246</v>
      </c>
      <c r="AC14" t="s">
        <v>247</v>
      </c>
      <c r="AD14" t="s">
        <v>237</v>
      </c>
      <c r="AE14" t="s">
        <v>238</v>
      </c>
      <c r="AF14">
        <v>54321</v>
      </c>
      <c r="AG14" t="s">
        <v>228</v>
      </c>
      <c r="AH14" t="s">
        <v>248</v>
      </c>
      <c r="AI14" s="33">
        <v>9</v>
      </c>
      <c r="AL14" s="1">
        <v>6</v>
      </c>
      <c r="AM14" t="s">
        <v>336</v>
      </c>
      <c r="AN14" t="s">
        <v>68</v>
      </c>
      <c r="AO14" t="s">
        <v>134</v>
      </c>
      <c r="AP14" s="30">
        <v>1.7</v>
      </c>
      <c r="AQ14" s="30">
        <v>2.02</v>
      </c>
      <c r="AR14">
        <v>40</v>
      </c>
      <c r="AS14" s="30">
        <v>68</v>
      </c>
      <c r="AT14" s="33">
        <v>9</v>
      </c>
    </row>
    <row r="15" spans="1:46" x14ac:dyDescent="0.55000000000000004">
      <c r="A15" s="88" t="s">
        <v>407</v>
      </c>
      <c r="B15" s="89">
        <f ca="1">IFERROR(MAX(Prod_ID)+1,1)</f>
        <v>66</v>
      </c>
      <c r="G15" s="3"/>
      <c r="H15" s="3" t="str">
        <f t="shared" si="0"/>
        <v/>
      </c>
      <c r="I15" s="33"/>
      <c r="P15" s="1">
        <v>7</v>
      </c>
      <c r="Q15" t="s">
        <v>202</v>
      </c>
      <c r="R15" t="s">
        <v>203</v>
      </c>
      <c r="S15" t="s">
        <v>204</v>
      </c>
      <c r="T15" t="s">
        <v>205</v>
      </c>
      <c r="U15">
        <v>39456</v>
      </c>
      <c r="V15">
        <v>3656677181</v>
      </c>
      <c r="W15" t="s">
        <v>206</v>
      </c>
      <c r="X15" s="32">
        <v>10</v>
      </c>
      <c r="AA15" s="1">
        <v>7</v>
      </c>
      <c r="AB15" t="s">
        <v>249</v>
      </c>
      <c r="AC15" t="s">
        <v>250</v>
      </c>
      <c r="AD15" t="s">
        <v>184</v>
      </c>
      <c r="AE15" t="s">
        <v>217</v>
      </c>
      <c r="AF15">
        <v>12345</v>
      </c>
      <c r="AG15" t="s">
        <v>228</v>
      </c>
      <c r="AH15" t="s">
        <v>251</v>
      </c>
      <c r="AI15" s="33">
        <v>10</v>
      </c>
      <c r="AL15" s="1">
        <v>7</v>
      </c>
      <c r="AM15" t="s">
        <v>337</v>
      </c>
      <c r="AN15" t="s">
        <v>69</v>
      </c>
      <c r="AO15" t="s">
        <v>135</v>
      </c>
      <c r="AP15" s="30">
        <v>1.66</v>
      </c>
      <c r="AQ15" s="30">
        <v>3.86</v>
      </c>
      <c r="AR15">
        <v>-84</v>
      </c>
      <c r="AS15" s="30">
        <v>-139.44</v>
      </c>
      <c r="AT15" s="33">
        <v>10</v>
      </c>
    </row>
    <row r="16" spans="1:46" x14ac:dyDescent="0.55000000000000004">
      <c r="A16" s="84"/>
      <c r="B16" s="84"/>
      <c r="G16" s="3"/>
      <c r="H16" s="3" t="str">
        <f t="shared" si="0"/>
        <v/>
      </c>
      <c r="I16" s="33"/>
      <c r="P16" s="1">
        <v>8</v>
      </c>
      <c r="Q16" t="s">
        <v>207</v>
      </c>
      <c r="R16" t="s">
        <v>208</v>
      </c>
      <c r="S16" t="s">
        <v>209</v>
      </c>
      <c r="T16" t="s">
        <v>210</v>
      </c>
      <c r="U16">
        <v>78200</v>
      </c>
      <c r="V16">
        <v>3767682976</v>
      </c>
      <c r="W16" t="s">
        <v>211</v>
      </c>
      <c r="X16" s="32">
        <v>11</v>
      </c>
      <c r="AA16" s="1">
        <v>8</v>
      </c>
      <c r="AB16" t="s">
        <v>252</v>
      </c>
      <c r="AC16" t="s">
        <v>253</v>
      </c>
      <c r="AD16" t="s">
        <v>232</v>
      </c>
      <c r="AE16" t="s">
        <v>233</v>
      </c>
      <c r="AF16">
        <v>67890</v>
      </c>
      <c r="AG16" t="s">
        <v>228</v>
      </c>
      <c r="AH16" t="s">
        <v>254</v>
      </c>
      <c r="AI16" s="33">
        <v>11</v>
      </c>
      <c r="AL16" s="1">
        <v>8</v>
      </c>
      <c r="AM16" t="s">
        <v>338</v>
      </c>
      <c r="AN16" t="s">
        <v>64</v>
      </c>
      <c r="AO16" t="s">
        <v>130</v>
      </c>
      <c r="AP16" s="30">
        <v>1.59</v>
      </c>
      <c r="AQ16" s="30">
        <v>3.59</v>
      </c>
      <c r="AR16">
        <v>-20</v>
      </c>
      <c r="AS16" s="30">
        <v>-31.8</v>
      </c>
      <c r="AT16" s="33">
        <v>11</v>
      </c>
    </row>
    <row r="17" spans="1:46" x14ac:dyDescent="0.55000000000000004">
      <c r="A17" s="84"/>
      <c r="B17" s="84"/>
      <c r="G17" s="3"/>
      <c r="H17" s="3" t="str">
        <f t="shared" si="0"/>
        <v/>
      </c>
      <c r="I17" s="33"/>
      <c r="P17" s="1">
        <v>9</v>
      </c>
      <c r="Q17" t="s">
        <v>212</v>
      </c>
      <c r="R17" t="s">
        <v>213</v>
      </c>
      <c r="S17" t="s">
        <v>216</v>
      </c>
      <c r="T17" t="s">
        <v>217</v>
      </c>
      <c r="U17">
        <v>90212</v>
      </c>
      <c r="V17">
        <v>4548784848</v>
      </c>
      <c r="W17" t="s">
        <v>214</v>
      </c>
      <c r="X17" s="32">
        <v>12</v>
      </c>
      <c r="AA17" s="1">
        <v>9</v>
      </c>
      <c r="AB17" t="s">
        <v>257</v>
      </c>
      <c r="AC17" t="s">
        <v>258</v>
      </c>
      <c r="AD17" t="s">
        <v>259</v>
      </c>
      <c r="AE17" t="s">
        <v>260</v>
      </c>
      <c r="AF17">
        <v>34567</v>
      </c>
      <c r="AG17" t="s">
        <v>228</v>
      </c>
      <c r="AH17" t="s">
        <v>261</v>
      </c>
      <c r="AI17" s="33">
        <v>12</v>
      </c>
      <c r="AL17" s="1">
        <v>9</v>
      </c>
      <c r="AM17" t="s">
        <v>339</v>
      </c>
      <c r="AN17" t="s">
        <v>63</v>
      </c>
      <c r="AO17" t="s">
        <v>129</v>
      </c>
      <c r="AP17" s="30">
        <v>1.47</v>
      </c>
      <c r="AQ17" s="30">
        <v>3.87</v>
      </c>
      <c r="AR17">
        <v>0</v>
      </c>
      <c r="AS17" s="30">
        <v>0</v>
      </c>
      <c r="AT17" s="33">
        <v>12</v>
      </c>
    </row>
    <row r="18" spans="1:46" x14ac:dyDescent="0.55000000000000004">
      <c r="A18" s="84"/>
      <c r="B18" s="84"/>
      <c r="G18" s="3"/>
      <c r="H18" s="3" t="str">
        <f t="shared" si="0"/>
        <v/>
      </c>
      <c r="I18" s="33"/>
      <c r="P18" s="1">
        <v>10</v>
      </c>
      <c r="Q18" t="s">
        <v>215</v>
      </c>
      <c r="R18" t="s">
        <v>213</v>
      </c>
      <c r="S18" t="s">
        <v>216</v>
      </c>
      <c r="T18" t="s">
        <v>217</v>
      </c>
      <c r="U18">
        <v>90232</v>
      </c>
      <c r="V18">
        <v>232323232</v>
      </c>
      <c r="W18" t="s">
        <v>218</v>
      </c>
      <c r="X18" s="32">
        <v>13</v>
      </c>
      <c r="AA18" s="1">
        <v>10</v>
      </c>
      <c r="AB18" t="s">
        <v>262</v>
      </c>
      <c r="AC18" t="s">
        <v>263</v>
      </c>
      <c r="AD18" t="s">
        <v>264</v>
      </c>
      <c r="AE18" t="s">
        <v>217</v>
      </c>
      <c r="AF18">
        <v>45678</v>
      </c>
      <c r="AG18" t="s">
        <v>228</v>
      </c>
      <c r="AH18" t="s">
        <v>265</v>
      </c>
      <c r="AI18" s="33">
        <v>13</v>
      </c>
      <c r="AL18" s="1">
        <v>10</v>
      </c>
      <c r="AM18" t="s">
        <v>340</v>
      </c>
      <c r="AN18" t="s">
        <v>70</v>
      </c>
      <c r="AO18" t="s">
        <v>136</v>
      </c>
      <c r="AP18" s="30">
        <v>1.9</v>
      </c>
      <c r="AQ18" s="30">
        <v>2.78</v>
      </c>
      <c r="AR18">
        <v>0</v>
      </c>
      <c r="AS18" s="30">
        <v>0</v>
      </c>
      <c r="AT18" s="33">
        <v>13</v>
      </c>
    </row>
    <row r="19" spans="1:46" x14ac:dyDescent="0.55000000000000004">
      <c r="A19" s="84"/>
      <c r="B19" s="84"/>
      <c r="G19" s="3"/>
      <c r="H19" s="3" t="str">
        <f t="shared" si="0"/>
        <v/>
      </c>
      <c r="I19" s="33"/>
      <c r="P19" s="1">
        <v>11</v>
      </c>
      <c r="Q19" t="s">
        <v>219</v>
      </c>
      <c r="R19" t="s">
        <v>412</v>
      </c>
      <c r="S19" t="s">
        <v>220</v>
      </c>
      <c r="T19" t="s">
        <v>217</v>
      </c>
      <c r="U19">
        <v>90232</v>
      </c>
      <c r="V19">
        <v>315151515</v>
      </c>
      <c r="W19" t="s">
        <v>221</v>
      </c>
      <c r="X19" s="32">
        <v>14</v>
      </c>
      <c r="AA19" s="1">
        <v>11</v>
      </c>
      <c r="AB19" t="s">
        <v>266</v>
      </c>
      <c r="AC19" t="s">
        <v>267</v>
      </c>
      <c r="AD19" t="s">
        <v>184</v>
      </c>
      <c r="AE19" t="s">
        <v>233</v>
      </c>
      <c r="AF19">
        <v>56789</v>
      </c>
      <c r="AG19" t="s">
        <v>228</v>
      </c>
      <c r="AH19" t="s">
        <v>268</v>
      </c>
      <c r="AI19" s="33">
        <v>14</v>
      </c>
      <c r="AL19" s="1">
        <v>11</v>
      </c>
      <c r="AM19" t="s">
        <v>341</v>
      </c>
      <c r="AN19" t="s">
        <v>45</v>
      </c>
      <c r="AO19" t="s">
        <v>111</v>
      </c>
      <c r="AP19" s="30">
        <v>1.66</v>
      </c>
      <c r="AQ19" s="30">
        <v>3.17</v>
      </c>
      <c r="AR19">
        <v>-200</v>
      </c>
      <c r="AS19" s="30">
        <v>-332</v>
      </c>
      <c r="AT19" s="33">
        <v>14</v>
      </c>
    </row>
    <row r="20" spans="1:46" x14ac:dyDescent="0.55000000000000004">
      <c r="A20" s="84"/>
      <c r="B20" s="84"/>
      <c r="G20" s="3"/>
      <c r="H20" s="3" t="str">
        <f t="shared" si="0"/>
        <v/>
      </c>
      <c r="I20" s="33"/>
      <c r="P20" s="1">
        <v>12</v>
      </c>
      <c r="X20" s="32" t="s">
        <v>410</v>
      </c>
      <c r="AA20" s="1">
        <v>12</v>
      </c>
      <c r="AB20" t="s">
        <v>269</v>
      </c>
      <c r="AC20" t="s">
        <v>270</v>
      </c>
      <c r="AD20" t="s">
        <v>255</v>
      </c>
      <c r="AE20" t="s">
        <v>238</v>
      </c>
      <c r="AF20">
        <v>67890</v>
      </c>
      <c r="AG20" t="s">
        <v>228</v>
      </c>
      <c r="AH20" t="s">
        <v>271</v>
      </c>
      <c r="AI20" s="33">
        <v>15</v>
      </c>
      <c r="AL20" s="1">
        <v>12</v>
      </c>
      <c r="AM20" t="s">
        <v>342</v>
      </c>
      <c r="AN20" t="s">
        <v>72</v>
      </c>
      <c r="AO20" t="s">
        <v>138</v>
      </c>
      <c r="AP20" s="30">
        <v>1.62</v>
      </c>
      <c r="AQ20" s="30">
        <v>3.1</v>
      </c>
      <c r="AR20">
        <v>-56</v>
      </c>
      <c r="AS20" s="30">
        <v>-90.72</v>
      </c>
      <c r="AT20" s="33">
        <v>15</v>
      </c>
    </row>
    <row r="21" spans="1:46" x14ac:dyDescent="0.55000000000000004">
      <c r="A21" s="84"/>
      <c r="B21" s="84"/>
      <c r="G21" s="3"/>
      <c r="H21" s="3" t="str">
        <f t="shared" si="0"/>
        <v/>
      </c>
      <c r="I21" s="33"/>
      <c r="P21" s="1"/>
      <c r="X21" s="32"/>
      <c r="AA21" s="1">
        <v>13</v>
      </c>
      <c r="AB21" t="s">
        <v>272</v>
      </c>
      <c r="AC21" t="s">
        <v>273</v>
      </c>
      <c r="AD21" t="s">
        <v>256</v>
      </c>
      <c r="AE21" t="s">
        <v>260</v>
      </c>
      <c r="AF21">
        <v>78901</v>
      </c>
      <c r="AG21" t="s">
        <v>228</v>
      </c>
      <c r="AH21" t="s">
        <v>274</v>
      </c>
      <c r="AI21" s="33">
        <v>16</v>
      </c>
      <c r="AL21" s="1">
        <v>13</v>
      </c>
      <c r="AM21" t="s">
        <v>343</v>
      </c>
      <c r="AN21" t="s">
        <v>73</v>
      </c>
      <c r="AO21" t="s">
        <v>139</v>
      </c>
      <c r="AP21" s="30">
        <v>1.96</v>
      </c>
      <c r="AQ21" s="30">
        <v>3.51</v>
      </c>
      <c r="AR21">
        <v>0</v>
      </c>
      <c r="AS21" s="30">
        <v>0</v>
      </c>
      <c r="AT21" s="33">
        <v>16</v>
      </c>
    </row>
    <row r="22" spans="1:46" x14ac:dyDescent="0.55000000000000004">
      <c r="A22" s="84"/>
      <c r="B22" s="84"/>
      <c r="G22" s="3"/>
      <c r="H22" s="3" t="str">
        <f t="shared" si="0"/>
        <v/>
      </c>
      <c r="I22" s="33"/>
      <c r="P22" s="1"/>
      <c r="X22" s="32"/>
      <c r="AA22" s="1">
        <v>14</v>
      </c>
      <c r="AI22" s="33" t="s">
        <v>410</v>
      </c>
      <c r="AL22" s="1">
        <v>14</v>
      </c>
      <c r="AM22" t="s">
        <v>344</v>
      </c>
      <c r="AN22" t="s">
        <v>83</v>
      </c>
      <c r="AO22" t="s">
        <v>149</v>
      </c>
      <c r="AP22" s="30">
        <v>1.96</v>
      </c>
      <c r="AQ22" s="30">
        <v>3.89</v>
      </c>
      <c r="AR22">
        <v>0</v>
      </c>
      <c r="AS22" s="30">
        <v>0</v>
      </c>
      <c r="AT22" s="33">
        <v>17</v>
      </c>
    </row>
    <row r="23" spans="1:46" x14ac:dyDescent="0.55000000000000004">
      <c r="A23" s="84"/>
      <c r="B23" s="84"/>
      <c r="G23" s="3"/>
      <c r="H23" s="3" t="str">
        <f t="shared" si="0"/>
        <v/>
      </c>
      <c r="I23" s="33"/>
      <c r="P23" s="1"/>
      <c r="X23" s="32"/>
      <c r="AA23" s="1"/>
      <c r="AI23" s="33"/>
      <c r="AL23" s="1">
        <v>15</v>
      </c>
      <c r="AM23" t="s">
        <v>345</v>
      </c>
      <c r="AN23" t="s">
        <v>90</v>
      </c>
      <c r="AO23" t="s">
        <v>156</v>
      </c>
      <c r="AP23" s="30">
        <v>1.6</v>
      </c>
      <c r="AQ23" s="30">
        <v>2.12</v>
      </c>
      <c r="AR23">
        <v>0</v>
      </c>
      <c r="AS23" s="30">
        <v>0</v>
      </c>
      <c r="AT23" s="33">
        <v>18</v>
      </c>
    </row>
    <row r="24" spans="1:46" x14ac:dyDescent="0.55000000000000004">
      <c r="A24" s="84"/>
      <c r="B24" s="84"/>
      <c r="G24" s="3"/>
      <c r="H24" s="3" t="str">
        <f t="shared" si="0"/>
        <v/>
      </c>
      <c r="I24" s="33"/>
      <c r="P24" s="1"/>
      <c r="X24" s="32"/>
      <c r="AA24" s="1"/>
      <c r="AI24" s="33"/>
      <c r="AL24" s="1">
        <v>16</v>
      </c>
      <c r="AM24" t="s">
        <v>346</v>
      </c>
      <c r="AN24" t="s">
        <v>84</v>
      </c>
      <c r="AO24" t="s">
        <v>150</v>
      </c>
      <c r="AP24" s="30">
        <v>1.21</v>
      </c>
      <c r="AQ24" s="30">
        <v>2.82</v>
      </c>
      <c r="AR24">
        <v>0</v>
      </c>
      <c r="AS24" s="30">
        <v>0</v>
      </c>
      <c r="AT24" s="33">
        <v>19</v>
      </c>
    </row>
    <row r="25" spans="1:46" x14ac:dyDescent="0.55000000000000004">
      <c r="A25" s="84"/>
      <c r="B25" s="84"/>
      <c r="G25" s="3"/>
      <c r="H25" s="3" t="str">
        <f t="shared" si="0"/>
        <v/>
      </c>
      <c r="I25" s="33"/>
      <c r="P25" s="1"/>
      <c r="X25" s="32"/>
      <c r="AA25" s="1"/>
      <c r="AI25" s="33"/>
      <c r="AL25" s="1">
        <v>17</v>
      </c>
      <c r="AM25" t="s">
        <v>347</v>
      </c>
      <c r="AN25" t="s">
        <v>78</v>
      </c>
      <c r="AO25" t="s">
        <v>144</v>
      </c>
      <c r="AP25" s="30">
        <v>1.1599999999999999</v>
      </c>
      <c r="AQ25" s="30">
        <v>2.66</v>
      </c>
      <c r="AR25">
        <v>0</v>
      </c>
      <c r="AS25" s="30">
        <v>0</v>
      </c>
      <c r="AT25" s="33">
        <v>20</v>
      </c>
    </row>
    <row r="26" spans="1:46" x14ac:dyDescent="0.55000000000000004">
      <c r="A26" s="84"/>
      <c r="B26" s="84"/>
      <c r="G26" s="3"/>
      <c r="H26" s="3" t="str">
        <f t="shared" si="0"/>
        <v/>
      </c>
      <c r="I26" s="33"/>
      <c r="P26" s="1"/>
      <c r="X26" s="32"/>
      <c r="AA26" s="1"/>
      <c r="AI26" s="33"/>
      <c r="AL26" s="1">
        <v>18</v>
      </c>
      <c r="AM26" t="s">
        <v>348</v>
      </c>
      <c r="AN26" t="s">
        <v>77</v>
      </c>
      <c r="AO26" t="s">
        <v>143</v>
      </c>
      <c r="AP26" s="30">
        <v>1.17</v>
      </c>
      <c r="AQ26" s="30">
        <v>3.83</v>
      </c>
      <c r="AR26">
        <v>40</v>
      </c>
      <c r="AS26" s="30">
        <v>46.8</v>
      </c>
      <c r="AT26" s="33">
        <v>21</v>
      </c>
    </row>
    <row r="27" spans="1:46" x14ac:dyDescent="0.55000000000000004">
      <c r="A27" s="84"/>
      <c r="B27" s="84"/>
      <c r="G27" s="3"/>
      <c r="H27" s="3" t="str">
        <f t="shared" si="0"/>
        <v/>
      </c>
      <c r="I27" s="33"/>
      <c r="P27" s="1"/>
      <c r="X27" s="32"/>
      <c r="AA27" s="1"/>
      <c r="AI27" s="33"/>
      <c r="AL27" s="1">
        <v>19</v>
      </c>
      <c r="AM27" t="s">
        <v>349</v>
      </c>
      <c r="AN27" t="s">
        <v>76</v>
      </c>
      <c r="AO27" t="s">
        <v>142</v>
      </c>
      <c r="AP27" s="30">
        <v>1.48</v>
      </c>
      <c r="AQ27" s="30">
        <v>2.59</v>
      </c>
      <c r="AR27">
        <v>0</v>
      </c>
      <c r="AS27" s="30">
        <v>0</v>
      </c>
      <c r="AT27" s="33">
        <v>22</v>
      </c>
    </row>
    <row r="28" spans="1:46" x14ac:dyDescent="0.55000000000000004">
      <c r="A28" s="84"/>
      <c r="B28" s="84"/>
      <c r="G28" s="3"/>
      <c r="H28" s="3" t="str">
        <f t="shared" si="0"/>
        <v/>
      </c>
      <c r="I28" s="33"/>
      <c r="P28" s="1"/>
      <c r="X28" s="32"/>
      <c r="AA28" s="1"/>
      <c r="AI28" s="33"/>
      <c r="AL28" s="1">
        <v>20</v>
      </c>
      <c r="AM28" t="s">
        <v>350</v>
      </c>
      <c r="AN28" t="s">
        <v>71</v>
      </c>
      <c r="AO28" t="s">
        <v>137</v>
      </c>
      <c r="AP28" s="30">
        <v>1.28</v>
      </c>
      <c r="AQ28" s="30">
        <v>2.79</v>
      </c>
      <c r="AR28">
        <v>0</v>
      </c>
      <c r="AS28" s="30">
        <v>0</v>
      </c>
      <c r="AT28" s="33">
        <v>23</v>
      </c>
    </row>
    <row r="29" spans="1:46" x14ac:dyDescent="0.55000000000000004">
      <c r="A29" s="84"/>
      <c r="B29" s="84"/>
      <c r="G29" s="3"/>
      <c r="H29" s="3" t="str">
        <f t="shared" si="0"/>
        <v/>
      </c>
      <c r="I29" s="33"/>
      <c r="P29" s="1"/>
      <c r="X29" s="32"/>
      <c r="AA29" s="1"/>
      <c r="AI29" s="33"/>
      <c r="AL29" s="1">
        <v>21</v>
      </c>
      <c r="AM29" t="s">
        <v>351</v>
      </c>
      <c r="AN29" t="s">
        <v>87</v>
      </c>
      <c r="AO29" t="s">
        <v>153</v>
      </c>
      <c r="AP29" s="30">
        <v>1.34</v>
      </c>
      <c r="AQ29" s="30">
        <v>3.67</v>
      </c>
      <c r="AR29">
        <v>0</v>
      </c>
      <c r="AS29" s="30">
        <v>0</v>
      </c>
      <c r="AT29" s="33">
        <v>24</v>
      </c>
    </row>
    <row r="30" spans="1:46" x14ac:dyDescent="0.55000000000000004">
      <c r="A30" s="84"/>
      <c r="B30" s="84"/>
      <c r="G30" s="3"/>
      <c r="H30" s="3" t="str">
        <f t="shared" si="0"/>
        <v/>
      </c>
      <c r="I30" s="33"/>
      <c r="P30" s="1"/>
      <c r="X30" s="32"/>
      <c r="AA30" s="1"/>
      <c r="AI30" s="33"/>
      <c r="AL30" s="1">
        <v>22</v>
      </c>
      <c r="AM30" t="s">
        <v>352</v>
      </c>
      <c r="AN30" t="s">
        <v>86</v>
      </c>
      <c r="AO30" t="s">
        <v>152</v>
      </c>
      <c r="AP30" s="30">
        <v>1.36</v>
      </c>
      <c r="AQ30" s="30">
        <v>2.02</v>
      </c>
      <c r="AR30">
        <v>0</v>
      </c>
      <c r="AS30" s="30">
        <v>0</v>
      </c>
      <c r="AT30" s="33">
        <v>25</v>
      </c>
    </row>
    <row r="31" spans="1:46" x14ac:dyDescent="0.55000000000000004">
      <c r="A31" s="84"/>
      <c r="B31" s="84"/>
      <c r="G31" s="3"/>
      <c r="H31" s="3" t="str">
        <f t="shared" si="0"/>
        <v/>
      </c>
      <c r="I31" s="33"/>
      <c r="P31" s="1"/>
      <c r="X31" s="32"/>
      <c r="AA31" s="1"/>
      <c r="AI31" s="33"/>
      <c r="AL31" s="1">
        <v>23</v>
      </c>
      <c r="AM31" t="s">
        <v>353</v>
      </c>
      <c r="AN31" t="s">
        <v>88</v>
      </c>
      <c r="AO31" t="s">
        <v>154</v>
      </c>
      <c r="AP31" s="30">
        <v>1.65</v>
      </c>
      <c r="AQ31" s="30">
        <v>3.85</v>
      </c>
      <c r="AR31">
        <v>0</v>
      </c>
      <c r="AS31" s="30">
        <v>0</v>
      </c>
      <c r="AT31" s="33">
        <v>26</v>
      </c>
    </row>
    <row r="32" spans="1:46" x14ac:dyDescent="0.55000000000000004">
      <c r="A32" s="84"/>
      <c r="B32" s="84"/>
      <c r="G32" s="3"/>
      <c r="H32" s="3" t="str">
        <f t="shared" si="0"/>
        <v/>
      </c>
      <c r="I32" s="33"/>
      <c r="P32" s="1"/>
      <c r="X32" s="32"/>
      <c r="AA32" s="1"/>
      <c r="AI32" s="33"/>
      <c r="AL32" s="1">
        <v>24</v>
      </c>
      <c r="AM32" t="s">
        <v>354</v>
      </c>
      <c r="AN32" t="s">
        <v>89</v>
      </c>
      <c r="AO32" t="s">
        <v>155</v>
      </c>
      <c r="AP32" s="30">
        <v>1.78</v>
      </c>
      <c r="AQ32" s="30">
        <v>3.45</v>
      </c>
      <c r="AR32">
        <v>40</v>
      </c>
      <c r="AS32" s="30">
        <v>71.2</v>
      </c>
      <c r="AT32" s="33">
        <v>27</v>
      </c>
    </row>
    <row r="33" spans="1:46" x14ac:dyDescent="0.55000000000000004">
      <c r="A33" s="84"/>
      <c r="B33" s="84"/>
      <c r="G33" s="3"/>
      <c r="H33" s="3" t="str">
        <f t="shared" si="0"/>
        <v/>
      </c>
      <c r="I33" s="33"/>
      <c r="P33" s="1"/>
      <c r="X33" s="32"/>
      <c r="AA33" s="1"/>
      <c r="AI33" s="33"/>
      <c r="AL33" s="1">
        <v>25</v>
      </c>
      <c r="AM33" t="s">
        <v>355</v>
      </c>
      <c r="AN33" t="s">
        <v>74</v>
      </c>
      <c r="AO33" t="s">
        <v>140</v>
      </c>
      <c r="AP33" s="30">
        <v>1.1200000000000001</v>
      </c>
      <c r="AQ33" s="30">
        <v>3.65</v>
      </c>
      <c r="AR33">
        <v>0</v>
      </c>
      <c r="AS33" s="30">
        <v>0</v>
      </c>
      <c r="AT33" s="33">
        <v>28</v>
      </c>
    </row>
    <row r="34" spans="1:46" x14ac:dyDescent="0.55000000000000004">
      <c r="A34" s="84"/>
      <c r="B34" s="84"/>
      <c r="G34" s="3"/>
      <c r="H34" s="3" t="str">
        <f t="shared" si="0"/>
        <v/>
      </c>
      <c r="I34" s="33"/>
      <c r="P34" s="1"/>
      <c r="X34" s="32"/>
      <c r="AA34" s="1"/>
      <c r="AI34" s="33"/>
      <c r="AL34" s="1">
        <v>26</v>
      </c>
      <c r="AM34" t="s">
        <v>356</v>
      </c>
      <c r="AN34" t="s">
        <v>80</v>
      </c>
      <c r="AO34" t="s">
        <v>146</v>
      </c>
      <c r="AP34" s="30">
        <v>1.47</v>
      </c>
      <c r="AQ34" s="30">
        <v>2.92</v>
      </c>
      <c r="AR34">
        <v>0</v>
      </c>
      <c r="AS34" s="30">
        <v>0</v>
      </c>
      <c r="AT34" s="33">
        <v>29</v>
      </c>
    </row>
    <row r="35" spans="1:46" x14ac:dyDescent="0.55000000000000004">
      <c r="A35" s="84"/>
      <c r="B35" s="84"/>
      <c r="G35" s="3"/>
      <c r="H35" s="3" t="str">
        <f t="shared" si="0"/>
        <v/>
      </c>
      <c r="I35" s="33"/>
      <c r="P35" s="1"/>
      <c r="AA35" s="1"/>
      <c r="AI35" s="33"/>
      <c r="AL35" s="1">
        <v>27</v>
      </c>
      <c r="AM35" t="s">
        <v>357</v>
      </c>
      <c r="AN35" t="s">
        <v>81</v>
      </c>
      <c r="AO35" t="s">
        <v>147</v>
      </c>
      <c r="AP35" s="30">
        <v>1.74</v>
      </c>
      <c r="AQ35" s="30">
        <v>2.12</v>
      </c>
      <c r="AR35">
        <v>0</v>
      </c>
      <c r="AS35" s="30">
        <v>0</v>
      </c>
      <c r="AT35" s="33">
        <v>30</v>
      </c>
    </row>
    <row r="36" spans="1:46" x14ac:dyDescent="0.55000000000000004">
      <c r="A36" s="84"/>
      <c r="B36" s="84"/>
      <c r="G36" s="3"/>
      <c r="H36" s="3" t="str">
        <f t="shared" si="0"/>
        <v/>
      </c>
      <c r="I36" s="33"/>
      <c r="P36" s="1"/>
      <c r="AA36" s="1"/>
      <c r="AI36" s="33"/>
      <c r="AL36" s="1">
        <v>28</v>
      </c>
      <c r="AM36" t="s">
        <v>358</v>
      </c>
      <c r="AN36" t="s">
        <v>79</v>
      </c>
      <c r="AO36" t="s">
        <v>145</v>
      </c>
      <c r="AP36" s="30">
        <v>1.69</v>
      </c>
      <c r="AQ36" s="30">
        <v>2.59</v>
      </c>
      <c r="AR36">
        <v>0</v>
      </c>
      <c r="AS36" s="30">
        <v>0</v>
      </c>
      <c r="AT36" s="33">
        <v>31</v>
      </c>
    </row>
    <row r="37" spans="1:46" x14ac:dyDescent="0.55000000000000004">
      <c r="A37" s="84"/>
      <c r="B37" s="84"/>
      <c r="G37" s="3"/>
      <c r="H37" s="3" t="str">
        <f t="shared" si="0"/>
        <v/>
      </c>
      <c r="I37" s="33"/>
      <c r="P37" s="1"/>
      <c r="AA37" s="1"/>
      <c r="AI37" s="33"/>
      <c r="AL37" s="1">
        <v>29</v>
      </c>
      <c r="AM37" t="s">
        <v>359</v>
      </c>
      <c r="AN37" t="s">
        <v>82</v>
      </c>
      <c r="AO37" t="s">
        <v>148</v>
      </c>
      <c r="AP37" s="30">
        <v>1.47</v>
      </c>
      <c r="AQ37" s="30">
        <v>3.34</v>
      </c>
      <c r="AR37">
        <v>0</v>
      </c>
      <c r="AS37" s="30">
        <v>0</v>
      </c>
      <c r="AT37" s="33">
        <v>32</v>
      </c>
    </row>
    <row r="38" spans="1:46" x14ac:dyDescent="0.55000000000000004">
      <c r="A38" s="84"/>
      <c r="B38" s="84"/>
      <c r="G38" s="3"/>
      <c r="H38" s="3" t="str">
        <f t="shared" si="0"/>
        <v/>
      </c>
      <c r="I38" s="33"/>
      <c r="P38" s="1"/>
      <c r="AA38" s="1"/>
      <c r="AI38" s="33"/>
      <c r="AL38" s="1">
        <v>30</v>
      </c>
      <c r="AM38" t="s">
        <v>360</v>
      </c>
      <c r="AN38" t="s">
        <v>75</v>
      </c>
      <c r="AO38" t="s">
        <v>141</v>
      </c>
      <c r="AP38" s="30">
        <v>1.72</v>
      </c>
      <c r="AQ38" s="30">
        <v>2.84</v>
      </c>
      <c r="AR38">
        <v>0</v>
      </c>
      <c r="AS38" s="30">
        <v>0</v>
      </c>
      <c r="AT38" s="33">
        <v>33</v>
      </c>
    </row>
    <row r="39" spans="1:46" x14ac:dyDescent="0.55000000000000004">
      <c r="A39" s="84"/>
      <c r="B39" s="84"/>
      <c r="G39" s="3"/>
      <c r="H39" s="3" t="str">
        <f t="shared" si="0"/>
        <v/>
      </c>
      <c r="I39" s="33"/>
      <c r="P39" s="1"/>
      <c r="AA39" s="1"/>
      <c r="AI39" s="33"/>
      <c r="AL39" s="1">
        <v>31</v>
      </c>
      <c r="AM39" t="s">
        <v>361</v>
      </c>
      <c r="AN39" t="s">
        <v>85</v>
      </c>
      <c r="AO39" t="s">
        <v>151</v>
      </c>
      <c r="AP39" s="30">
        <v>1.3</v>
      </c>
      <c r="AQ39" s="30">
        <v>2.91</v>
      </c>
      <c r="AR39">
        <v>0</v>
      </c>
      <c r="AS39" s="30">
        <v>0</v>
      </c>
      <c r="AT39" s="33">
        <v>34</v>
      </c>
    </row>
    <row r="40" spans="1:46" x14ac:dyDescent="0.55000000000000004">
      <c r="A40" s="84"/>
      <c r="B40" s="84"/>
      <c r="G40" s="3"/>
      <c r="H40" s="3" t="str">
        <f t="shared" si="0"/>
        <v/>
      </c>
      <c r="P40" s="1"/>
      <c r="AA40" s="1"/>
      <c r="AI40" s="33"/>
      <c r="AL40" s="1">
        <v>32</v>
      </c>
      <c r="AM40" t="s">
        <v>362</v>
      </c>
      <c r="AN40" t="s">
        <v>33</v>
      </c>
      <c r="AO40" t="s">
        <v>99</v>
      </c>
      <c r="AP40" s="30">
        <v>1.1499999999999999</v>
      </c>
      <c r="AQ40" s="30">
        <v>2.4900000000000002</v>
      </c>
      <c r="AR40">
        <v>0</v>
      </c>
      <c r="AS40" s="30">
        <v>0</v>
      </c>
      <c r="AT40" s="33">
        <v>35</v>
      </c>
    </row>
    <row r="41" spans="1:46" x14ac:dyDescent="0.55000000000000004">
      <c r="A41" s="84"/>
      <c r="B41" s="84"/>
      <c r="G41" s="3"/>
      <c r="H41" s="3" t="str">
        <f t="shared" si="0"/>
        <v/>
      </c>
      <c r="P41" s="1"/>
      <c r="AA41" s="1"/>
      <c r="AI41" s="33"/>
      <c r="AL41" s="1">
        <v>33</v>
      </c>
      <c r="AM41" t="s">
        <v>363</v>
      </c>
      <c r="AN41" t="s">
        <v>67</v>
      </c>
      <c r="AO41" t="s">
        <v>133</v>
      </c>
      <c r="AP41" s="30">
        <v>1.3</v>
      </c>
      <c r="AQ41" s="30">
        <v>3.62</v>
      </c>
      <c r="AR41">
        <v>0</v>
      </c>
      <c r="AS41" s="30">
        <v>0</v>
      </c>
      <c r="AT41" s="33">
        <v>36</v>
      </c>
    </row>
    <row r="42" spans="1:46" x14ac:dyDescent="0.55000000000000004">
      <c r="A42" s="84"/>
      <c r="B42" s="84"/>
      <c r="G42" s="3"/>
      <c r="H42" s="3" t="str">
        <f t="shared" si="0"/>
        <v/>
      </c>
      <c r="P42" s="1"/>
      <c r="AA42" s="1"/>
      <c r="AI42" s="33"/>
      <c r="AL42" s="1">
        <v>34</v>
      </c>
      <c r="AM42" t="s">
        <v>364</v>
      </c>
      <c r="AN42" t="s">
        <v>66</v>
      </c>
      <c r="AO42" t="s">
        <v>132</v>
      </c>
      <c r="AP42" s="30">
        <v>1.3</v>
      </c>
      <c r="AQ42" s="30">
        <v>2.85</v>
      </c>
      <c r="AR42">
        <v>0</v>
      </c>
      <c r="AS42" s="30">
        <v>0</v>
      </c>
      <c r="AT42" s="33">
        <v>37</v>
      </c>
    </row>
    <row r="43" spans="1:46" x14ac:dyDescent="0.55000000000000004">
      <c r="A43" s="84"/>
      <c r="B43" s="84"/>
      <c r="G43" s="3"/>
      <c r="H43" s="3" t="str">
        <f t="shared" si="0"/>
        <v/>
      </c>
      <c r="P43" s="1"/>
      <c r="AA43" s="1"/>
      <c r="AI43" s="33"/>
      <c r="AL43" s="1">
        <v>35</v>
      </c>
      <c r="AM43" t="s">
        <v>365</v>
      </c>
      <c r="AN43" t="s">
        <v>65</v>
      </c>
      <c r="AO43" t="s">
        <v>131</v>
      </c>
      <c r="AP43" s="30">
        <v>1.98</v>
      </c>
      <c r="AQ43" s="30">
        <v>3.29</v>
      </c>
      <c r="AR43">
        <v>0</v>
      </c>
      <c r="AS43" s="30">
        <v>0</v>
      </c>
      <c r="AT43" s="33">
        <v>38</v>
      </c>
    </row>
    <row r="44" spans="1:46" x14ac:dyDescent="0.55000000000000004">
      <c r="A44" s="84"/>
      <c r="B44" s="84"/>
      <c r="G44" s="3"/>
      <c r="H44" s="3" t="str">
        <f t="shared" si="0"/>
        <v/>
      </c>
      <c r="P44" s="1"/>
      <c r="AA44" s="1"/>
      <c r="AI44" s="33"/>
      <c r="AL44">
        <v>36</v>
      </c>
      <c r="AM44" t="s">
        <v>366</v>
      </c>
      <c r="AN44" t="s">
        <v>51</v>
      </c>
      <c r="AO44" t="s">
        <v>117</v>
      </c>
      <c r="AP44" s="30">
        <v>1.65</v>
      </c>
      <c r="AQ44" s="30">
        <v>2.21</v>
      </c>
      <c r="AR44">
        <v>0</v>
      </c>
      <c r="AS44" s="30">
        <v>0</v>
      </c>
      <c r="AT44" s="33">
        <v>39</v>
      </c>
    </row>
    <row r="45" spans="1:46" x14ac:dyDescent="0.55000000000000004">
      <c r="A45" s="84"/>
      <c r="B45" s="84"/>
      <c r="G45" s="3"/>
      <c r="H45" s="3" t="str">
        <f t="shared" si="0"/>
        <v/>
      </c>
      <c r="P45" s="1"/>
      <c r="AA45" s="1"/>
      <c r="AI45" s="33"/>
      <c r="AL45">
        <v>37</v>
      </c>
      <c r="AM45" t="s">
        <v>367</v>
      </c>
      <c r="AN45" t="s">
        <v>52</v>
      </c>
      <c r="AO45" t="s">
        <v>118</v>
      </c>
      <c r="AP45" s="30">
        <v>1.1000000000000001</v>
      </c>
      <c r="AQ45" s="30">
        <v>3</v>
      </c>
      <c r="AR45">
        <v>0</v>
      </c>
      <c r="AS45" s="30">
        <v>0</v>
      </c>
      <c r="AT45" s="33">
        <v>40</v>
      </c>
    </row>
    <row r="46" spans="1:46" x14ac:dyDescent="0.55000000000000004">
      <c r="G46" s="3"/>
      <c r="H46" s="3" t="str">
        <f t="shared" si="0"/>
        <v/>
      </c>
      <c r="P46" s="1"/>
      <c r="AA46" s="1"/>
      <c r="AI46" s="33"/>
      <c r="AL46">
        <v>38</v>
      </c>
      <c r="AM46" t="s">
        <v>368</v>
      </c>
      <c r="AN46" t="s">
        <v>54</v>
      </c>
      <c r="AO46" t="s">
        <v>120</v>
      </c>
      <c r="AP46" s="30">
        <v>1</v>
      </c>
      <c r="AQ46" s="30">
        <v>3.15</v>
      </c>
      <c r="AR46">
        <v>0</v>
      </c>
      <c r="AS46" s="30">
        <v>0</v>
      </c>
      <c r="AT46" s="33">
        <v>41</v>
      </c>
    </row>
    <row r="47" spans="1:46" x14ac:dyDescent="0.55000000000000004">
      <c r="G47" s="3"/>
      <c r="H47" s="3" t="str">
        <f t="shared" si="0"/>
        <v/>
      </c>
      <c r="P47" s="1"/>
      <c r="AA47" s="1"/>
      <c r="AI47" s="33"/>
      <c r="AL47">
        <v>39</v>
      </c>
      <c r="AM47" t="s">
        <v>369</v>
      </c>
      <c r="AN47" t="s">
        <v>53</v>
      </c>
      <c r="AO47" t="s">
        <v>119</v>
      </c>
      <c r="AP47" s="30">
        <v>1.1000000000000001</v>
      </c>
      <c r="AQ47" s="30">
        <v>2.23</v>
      </c>
      <c r="AR47">
        <v>0</v>
      </c>
      <c r="AS47" s="30">
        <v>0</v>
      </c>
      <c r="AT47" s="33">
        <v>42</v>
      </c>
    </row>
    <row r="48" spans="1:46" x14ac:dyDescent="0.55000000000000004">
      <c r="G48" s="3"/>
      <c r="H48" s="3" t="str">
        <f t="shared" si="0"/>
        <v/>
      </c>
      <c r="P48" s="1"/>
      <c r="AA48" s="1"/>
      <c r="AI48" s="33"/>
      <c r="AL48">
        <v>40</v>
      </c>
      <c r="AM48" t="s">
        <v>370</v>
      </c>
      <c r="AN48" t="s">
        <v>41</v>
      </c>
      <c r="AO48" t="s">
        <v>107</v>
      </c>
      <c r="AP48" s="30">
        <v>1.32</v>
      </c>
      <c r="AQ48" s="30">
        <v>3.08</v>
      </c>
      <c r="AR48">
        <v>0</v>
      </c>
      <c r="AS48" s="30">
        <v>0</v>
      </c>
      <c r="AT48" s="33">
        <v>43</v>
      </c>
    </row>
    <row r="49" spans="7:46" x14ac:dyDescent="0.55000000000000004">
      <c r="G49" s="3"/>
      <c r="H49" s="3" t="str">
        <f t="shared" si="0"/>
        <v/>
      </c>
      <c r="P49" s="1"/>
      <c r="AA49" s="1"/>
      <c r="AI49" s="33"/>
      <c r="AL49">
        <v>41</v>
      </c>
      <c r="AM49" t="s">
        <v>371</v>
      </c>
      <c r="AN49" t="s">
        <v>49</v>
      </c>
      <c r="AO49" t="s">
        <v>115</v>
      </c>
      <c r="AP49" s="30">
        <v>1.38</v>
      </c>
      <c r="AQ49" s="30">
        <v>2.75</v>
      </c>
      <c r="AR49">
        <v>0</v>
      </c>
      <c r="AS49" s="30">
        <v>0</v>
      </c>
      <c r="AT49" s="33">
        <v>44</v>
      </c>
    </row>
    <row r="50" spans="7:46" x14ac:dyDescent="0.55000000000000004">
      <c r="G50" s="3"/>
      <c r="H50" s="3" t="str">
        <f t="shared" si="0"/>
        <v/>
      </c>
      <c r="P50" s="1"/>
      <c r="AA50" s="1"/>
      <c r="AI50" s="33"/>
      <c r="AL50">
        <v>42</v>
      </c>
      <c r="AM50" t="s">
        <v>372</v>
      </c>
      <c r="AN50" t="s">
        <v>47</v>
      </c>
      <c r="AO50" t="s">
        <v>113</v>
      </c>
      <c r="AP50" s="30">
        <v>1.29</v>
      </c>
      <c r="AQ50" s="30">
        <v>2.97</v>
      </c>
      <c r="AR50">
        <v>0</v>
      </c>
      <c r="AS50" s="30">
        <v>0</v>
      </c>
      <c r="AT50" s="33">
        <v>45</v>
      </c>
    </row>
    <row r="51" spans="7:46" x14ac:dyDescent="0.55000000000000004">
      <c r="G51" s="3"/>
      <c r="H51" s="3" t="str">
        <f t="shared" si="0"/>
        <v/>
      </c>
      <c r="P51" s="1"/>
      <c r="AA51" s="1"/>
      <c r="AI51" s="33"/>
      <c r="AL51">
        <v>43</v>
      </c>
      <c r="AM51" t="s">
        <v>373</v>
      </c>
      <c r="AN51" t="s">
        <v>59</v>
      </c>
      <c r="AO51" t="s">
        <v>125</v>
      </c>
      <c r="AP51" s="30">
        <v>1.19</v>
      </c>
      <c r="AQ51" s="30">
        <v>2.56</v>
      </c>
      <c r="AR51">
        <v>0</v>
      </c>
      <c r="AS51" s="30">
        <v>0</v>
      </c>
      <c r="AT51" s="33">
        <v>46</v>
      </c>
    </row>
    <row r="52" spans="7:46" x14ac:dyDescent="0.55000000000000004">
      <c r="G52" s="3"/>
      <c r="H52" s="3" t="str">
        <f t="shared" si="0"/>
        <v/>
      </c>
      <c r="P52" s="1"/>
      <c r="AA52" s="1"/>
      <c r="AI52" s="33"/>
      <c r="AL52">
        <v>44</v>
      </c>
      <c r="AM52" t="s">
        <v>374</v>
      </c>
      <c r="AN52" t="s">
        <v>46</v>
      </c>
      <c r="AO52" t="s">
        <v>112</v>
      </c>
      <c r="AP52" s="30">
        <v>1.34</v>
      </c>
      <c r="AQ52" s="30">
        <v>2.15</v>
      </c>
      <c r="AR52">
        <v>0</v>
      </c>
      <c r="AS52" s="30">
        <v>0</v>
      </c>
      <c r="AT52" s="33">
        <v>47</v>
      </c>
    </row>
    <row r="53" spans="7:46" x14ac:dyDescent="0.55000000000000004">
      <c r="G53" s="3"/>
      <c r="H53" s="3" t="str">
        <f t="shared" si="0"/>
        <v/>
      </c>
      <c r="P53" s="1"/>
      <c r="AA53" s="1"/>
      <c r="AI53" s="33"/>
      <c r="AL53">
        <v>45</v>
      </c>
      <c r="AM53" t="s">
        <v>375</v>
      </c>
      <c r="AN53" t="s">
        <v>58</v>
      </c>
      <c r="AO53" t="s">
        <v>124</v>
      </c>
      <c r="AP53" s="30">
        <v>1.29</v>
      </c>
      <c r="AQ53" s="30">
        <v>2.5099999999999998</v>
      </c>
      <c r="AR53">
        <v>0</v>
      </c>
      <c r="AS53" s="30">
        <v>0</v>
      </c>
      <c r="AT53" s="33">
        <v>48</v>
      </c>
    </row>
    <row r="54" spans="7:46" x14ac:dyDescent="0.55000000000000004">
      <c r="G54" s="3"/>
      <c r="H54" s="3" t="str">
        <f t="shared" si="0"/>
        <v/>
      </c>
      <c r="P54" s="1"/>
      <c r="AA54" s="1"/>
      <c r="AI54" s="33"/>
      <c r="AL54">
        <v>46</v>
      </c>
      <c r="AM54" t="s">
        <v>376</v>
      </c>
      <c r="AN54" t="s">
        <v>36</v>
      </c>
      <c r="AO54" t="s">
        <v>102</v>
      </c>
      <c r="AP54" s="30">
        <v>1.68</v>
      </c>
      <c r="AQ54" s="30">
        <v>2.93</v>
      </c>
      <c r="AR54">
        <v>0</v>
      </c>
      <c r="AS54" s="30">
        <v>0</v>
      </c>
      <c r="AT54" s="33">
        <v>49</v>
      </c>
    </row>
    <row r="55" spans="7:46" x14ac:dyDescent="0.55000000000000004">
      <c r="G55" s="3"/>
      <c r="H55" s="3" t="str">
        <f t="shared" si="0"/>
        <v/>
      </c>
      <c r="P55" s="1"/>
      <c r="AA55" s="1"/>
      <c r="AI55" s="33"/>
      <c r="AL55">
        <v>47</v>
      </c>
      <c r="AM55" t="s">
        <v>377</v>
      </c>
      <c r="AN55" t="s">
        <v>55</v>
      </c>
      <c r="AO55" t="s">
        <v>121</v>
      </c>
      <c r="AP55" s="30">
        <v>1.17</v>
      </c>
      <c r="AQ55" s="30">
        <v>3.5</v>
      </c>
      <c r="AR55">
        <v>0</v>
      </c>
      <c r="AS55" s="30">
        <v>0</v>
      </c>
      <c r="AT55" s="33">
        <v>50</v>
      </c>
    </row>
    <row r="56" spans="7:46" x14ac:dyDescent="0.55000000000000004">
      <c r="G56" s="3"/>
      <c r="H56" s="3" t="str">
        <f t="shared" si="0"/>
        <v/>
      </c>
      <c r="P56" s="1"/>
      <c r="AA56" s="1"/>
      <c r="AI56" s="33"/>
      <c r="AL56">
        <v>48</v>
      </c>
      <c r="AM56" t="s">
        <v>378</v>
      </c>
      <c r="AN56" t="s">
        <v>28</v>
      </c>
      <c r="AO56" t="s">
        <v>94</v>
      </c>
      <c r="AP56" s="30">
        <v>1.4</v>
      </c>
      <c r="AQ56" s="30">
        <v>3.86</v>
      </c>
      <c r="AR56">
        <v>0</v>
      </c>
      <c r="AS56" s="30">
        <v>0</v>
      </c>
      <c r="AT56" s="33">
        <v>51</v>
      </c>
    </row>
    <row r="57" spans="7:46" x14ac:dyDescent="0.55000000000000004">
      <c r="G57" s="3"/>
      <c r="H57" s="3" t="str">
        <f t="shared" si="0"/>
        <v/>
      </c>
      <c r="P57" s="1"/>
      <c r="AA57" s="1"/>
      <c r="AI57" s="33"/>
      <c r="AL57">
        <v>49</v>
      </c>
      <c r="AM57" t="s">
        <v>379</v>
      </c>
      <c r="AN57" t="s">
        <v>50</v>
      </c>
      <c r="AO57" t="s">
        <v>116</v>
      </c>
      <c r="AP57" s="30">
        <v>1.77</v>
      </c>
      <c r="AQ57" s="30">
        <v>2.68</v>
      </c>
      <c r="AR57">
        <v>0</v>
      </c>
      <c r="AS57" s="30">
        <v>0</v>
      </c>
      <c r="AT57" s="33">
        <v>52</v>
      </c>
    </row>
    <row r="58" spans="7:46" x14ac:dyDescent="0.55000000000000004">
      <c r="G58" s="3"/>
      <c r="H58" s="3" t="str">
        <f t="shared" si="0"/>
        <v/>
      </c>
      <c r="P58" s="1"/>
      <c r="AA58" s="1"/>
      <c r="AI58" s="33"/>
      <c r="AL58">
        <v>50</v>
      </c>
      <c r="AM58" t="s">
        <v>380</v>
      </c>
      <c r="AN58" t="s">
        <v>57</v>
      </c>
      <c r="AO58" t="s">
        <v>123</v>
      </c>
      <c r="AP58" s="30">
        <v>1.44</v>
      </c>
      <c r="AQ58" s="30">
        <v>2.15</v>
      </c>
      <c r="AR58">
        <v>0</v>
      </c>
      <c r="AS58" s="30">
        <v>0</v>
      </c>
      <c r="AT58" s="33">
        <v>53</v>
      </c>
    </row>
    <row r="59" spans="7:46" x14ac:dyDescent="0.55000000000000004">
      <c r="G59" s="3"/>
      <c r="H59" s="3" t="str">
        <f t="shared" si="0"/>
        <v/>
      </c>
      <c r="AA59" s="1"/>
      <c r="AI59" s="33"/>
      <c r="AL59">
        <v>51</v>
      </c>
      <c r="AM59" t="s">
        <v>381</v>
      </c>
      <c r="AN59" t="s">
        <v>32</v>
      </c>
      <c r="AO59" t="s">
        <v>98</v>
      </c>
      <c r="AP59" s="30">
        <v>1.63</v>
      </c>
      <c r="AQ59" s="30">
        <v>2.2799999999999998</v>
      </c>
      <c r="AR59">
        <v>0</v>
      </c>
      <c r="AS59" s="30">
        <v>0</v>
      </c>
      <c r="AT59" s="33">
        <v>54</v>
      </c>
    </row>
    <row r="60" spans="7:46" x14ac:dyDescent="0.55000000000000004">
      <c r="G60" s="3"/>
      <c r="H60" s="3" t="str">
        <f t="shared" si="0"/>
        <v/>
      </c>
      <c r="AA60" s="1"/>
      <c r="AI60" s="33"/>
      <c r="AL60">
        <v>52</v>
      </c>
      <c r="AM60" t="s">
        <v>382</v>
      </c>
      <c r="AN60" t="s">
        <v>30</v>
      </c>
      <c r="AO60" t="s">
        <v>96</v>
      </c>
      <c r="AP60" s="30">
        <v>1.58</v>
      </c>
      <c r="AQ60" s="30">
        <v>3.5</v>
      </c>
      <c r="AR60">
        <v>0</v>
      </c>
      <c r="AS60" s="30">
        <v>0</v>
      </c>
      <c r="AT60" s="33">
        <v>55</v>
      </c>
    </row>
    <row r="61" spans="7:46" x14ac:dyDescent="0.55000000000000004">
      <c r="G61" s="3"/>
      <c r="H61" s="3" t="str">
        <f t="shared" si="0"/>
        <v/>
      </c>
      <c r="AA61" s="1"/>
      <c r="AI61" s="33"/>
      <c r="AL61">
        <v>53</v>
      </c>
      <c r="AM61" t="s">
        <v>383</v>
      </c>
      <c r="AN61" t="s">
        <v>48</v>
      </c>
      <c r="AO61" t="s">
        <v>114</v>
      </c>
      <c r="AP61" s="30">
        <v>1.1000000000000001</v>
      </c>
      <c r="AQ61" s="30">
        <v>3.41</v>
      </c>
      <c r="AR61">
        <v>0</v>
      </c>
      <c r="AS61" s="30">
        <v>0</v>
      </c>
      <c r="AT61" s="33">
        <v>56</v>
      </c>
    </row>
    <row r="62" spans="7:46" x14ac:dyDescent="0.55000000000000004">
      <c r="G62" s="3"/>
      <c r="H62" s="3" t="str">
        <f t="shared" si="0"/>
        <v/>
      </c>
      <c r="AA62" s="1"/>
      <c r="AL62">
        <v>54</v>
      </c>
      <c r="AM62" t="s">
        <v>384</v>
      </c>
      <c r="AN62" t="s">
        <v>42</v>
      </c>
      <c r="AO62" t="s">
        <v>108</v>
      </c>
      <c r="AP62" s="30">
        <v>1.74</v>
      </c>
      <c r="AQ62" s="30">
        <v>3.31</v>
      </c>
      <c r="AR62">
        <v>0</v>
      </c>
      <c r="AS62" s="30">
        <v>0</v>
      </c>
      <c r="AT62" s="33">
        <v>57</v>
      </c>
    </row>
    <row r="63" spans="7:46" x14ac:dyDescent="0.55000000000000004">
      <c r="G63" s="3"/>
      <c r="H63" s="3" t="str">
        <f t="shared" si="0"/>
        <v/>
      </c>
      <c r="AA63" s="1"/>
      <c r="AL63">
        <v>55</v>
      </c>
      <c r="AM63" t="s">
        <v>385</v>
      </c>
      <c r="AN63" t="s">
        <v>31</v>
      </c>
      <c r="AO63" t="s">
        <v>97</v>
      </c>
      <c r="AP63" s="30">
        <v>1.1499999999999999</v>
      </c>
      <c r="AQ63" s="30">
        <v>2.56</v>
      </c>
      <c r="AR63">
        <v>0</v>
      </c>
      <c r="AS63" s="30">
        <v>0</v>
      </c>
      <c r="AT63" s="33">
        <v>58</v>
      </c>
    </row>
    <row r="64" spans="7:46" x14ac:dyDescent="0.55000000000000004">
      <c r="G64" s="3"/>
      <c r="H64" s="3" t="str">
        <f t="shared" si="0"/>
        <v/>
      </c>
      <c r="AA64" s="1"/>
      <c r="AL64">
        <v>56</v>
      </c>
      <c r="AM64" t="s">
        <v>386</v>
      </c>
      <c r="AN64" t="s">
        <v>29</v>
      </c>
      <c r="AO64" t="s">
        <v>95</v>
      </c>
      <c r="AP64" s="30">
        <v>1.56</v>
      </c>
      <c r="AQ64" s="30">
        <v>2.44</v>
      </c>
      <c r="AR64">
        <v>0</v>
      </c>
      <c r="AS64" s="30">
        <v>0</v>
      </c>
      <c r="AT64" s="33">
        <v>59</v>
      </c>
    </row>
    <row r="65" spans="7:46" x14ac:dyDescent="0.55000000000000004">
      <c r="G65" s="3"/>
      <c r="H65" s="3" t="str">
        <f t="shared" si="0"/>
        <v/>
      </c>
      <c r="AA65" s="1"/>
      <c r="AL65">
        <v>57</v>
      </c>
      <c r="AM65" t="s">
        <v>387</v>
      </c>
      <c r="AN65" t="s">
        <v>38</v>
      </c>
      <c r="AO65" t="s">
        <v>104</v>
      </c>
      <c r="AP65" s="30">
        <v>1.68</v>
      </c>
      <c r="AQ65" s="30">
        <v>3.54</v>
      </c>
      <c r="AR65">
        <v>0</v>
      </c>
      <c r="AS65" s="30">
        <v>0</v>
      </c>
      <c r="AT65" s="33">
        <v>60</v>
      </c>
    </row>
    <row r="66" spans="7:46" x14ac:dyDescent="0.55000000000000004">
      <c r="G66" s="3"/>
      <c r="H66" s="3" t="str">
        <f t="shared" si="0"/>
        <v/>
      </c>
      <c r="AA66" s="1"/>
      <c r="AL66">
        <v>58</v>
      </c>
      <c r="AM66" t="s">
        <v>388</v>
      </c>
      <c r="AN66" t="s">
        <v>37</v>
      </c>
      <c r="AO66" t="s">
        <v>103</v>
      </c>
      <c r="AP66" s="30">
        <v>1.71</v>
      </c>
      <c r="AQ66" s="30">
        <v>2.12</v>
      </c>
      <c r="AR66">
        <v>0</v>
      </c>
      <c r="AS66" s="30">
        <v>0</v>
      </c>
      <c r="AT66" s="33">
        <v>61</v>
      </c>
    </row>
    <row r="67" spans="7:46" x14ac:dyDescent="0.55000000000000004">
      <c r="G67" s="3"/>
      <c r="H67" s="3" t="str">
        <f t="shared" si="0"/>
        <v/>
      </c>
      <c r="AA67" s="1"/>
      <c r="AL67">
        <v>59</v>
      </c>
      <c r="AM67" t="s">
        <v>389</v>
      </c>
      <c r="AN67" t="s">
        <v>39</v>
      </c>
      <c r="AO67" t="s">
        <v>105</v>
      </c>
      <c r="AP67" s="30">
        <v>1.73</v>
      </c>
      <c r="AQ67" s="30">
        <v>2.44</v>
      </c>
      <c r="AR67">
        <v>0</v>
      </c>
      <c r="AS67" s="30">
        <v>0</v>
      </c>
      <c r="AT67" s="33">
        <v>62</v>
      </c>
    </row>
    <row r="68" spans="7:46" x14ac:dyDescent="0.55000000000000004">
      <c r="G68" s="3"/>
      <c r="H68" s="3" t="str">
        <f t="shared" si="0"/>
        <v/>
      </c>
      <c r="AA68" s="1"/>
      <c r="AL68">
        <v>60</v>
      </c>
      <c r="AM68" t="s">
        <v>390</v>
      </c>
      <c r="AN68" t="s">
        <v>60</v>
      </c>
      <c r="AO68" t="s">
        <v>126</v>
      </c>
      <c r="AP68" s="30">
        <v>1.76</v>
      </c>
      <c r="AQ68" s="30">
        <v>3.89</v>
      </c>
      <c r="AR68">
        <v>0</v>
      </c>
      <c r="AS68" s="30">
        <v>0</v>
      </c>
      <c r="AT68" s="33">
        <v>63</v>
      </c>
    </row>
    <row r="69" spans="7:46" x14ac:dyDescent="0.55000000000000004">
      <c r="G69" s="3"/>
      <c r="H69" s="3" t="str">
        <f t="shared" si="0"/>
        <v/>
      </c>
      <c r="AA69" s="1"/>
      <c r="AL69">
        <v>61</v>
      </c>
      <c r="AM69" t="s">
        <v>391</v>
      </c>
      <c r="AN69" t="s">
        <v>62</v>
      </c>
      <c r="AO69" t="s">
        <v>128</v>
      </c>
      <c r="AP69" s="30">
        <v>1.48</v>
      </c>
      <c r="AQ69" s="30">
        <v>3.93</v>
      </c>
      <c r="AR69">
        <v>0</v>
      </c>
      <c r="AS69" s="30">
        <v>0</v>
      </c>
      <c r="AT69" s="33">
        <v>64</v>
      </c>
    </row>
    <row r="70" spans="7:46" x14ac:dyDescent="0.55000000000000004">
      <c r="G70" s="3"/>
      <c r="H70" s="3" t="str">
        <f t="shared" si="0"/>
        <v/>
      </c>
      <c r="AA70" s="1"/>
      <c r="AL70">
        <v>62</v>
      </c>
      <c r="AM70" t="s">
        <v>392</v>
      </c>
      <c r="AN70" t="s">
        <v>26</v>
      </c>
      <c r="AO70" t="s">
        <v>92</v>
      </c>
      <c r="AP70" s="30">
        <v>1.49</v>
      </c>
      <c r="AQ70" s="30">
        <v>2.4900000000000002</v>
      </c>
      <c r="AR70">
        <v>0</v>
      </c>
      <c r="AS70" s="30">
        <v>0</v>
      </c>
      <c r="AT70" s="33">
        <v>65</v>
      </c>
    </row>
    <row r="71" spans="7:46" x14ac:dyDescent="0.55000000000000004">
      <c r="G71" s="3"/>
      <c r="H71" s="3" t="str">
        <f t="shared" si="0"/>
        <v/>
      </c>
      <c r="AA71" s="1"/>
      <c r="AL71">
        <v>63</v>
      </c>
      <c r="AM71" t="s">
        <v>393</v>
      </c>
      <c r="AN71" t="s">
        <v>34</v>
      </c>
      <c r="AO71" t="s">
        <v>100</v>
      </c>
      <c r="AP71" s="30">
        <v>1.02</v>
      </c>
      <c r="AQ71" s="30">
        <v>2.4900000000000002</v>
      </c>
      <c r="AR71">
        <v>0</v>
      </c>
      <c r="AS71" s="30">
        <v>0</v>
      </c>
      <c r="AT71" s="33">
        <v>66</v>
      </c>
    </row>
    <row r="72" spans="7:46" x14ac:dyDescent="0.55000000000000004">
      <c r="G72" s="3"/>
      <c r="H72" s="3" t="str">
        <f t="shared" si="0"/>
        <v/>
      </c>
      <c r="AA72" s="1"/>
      <c r="AL72">
        <v>64</v>
      </c>
      <c r="AM72" t="s">
        <v>394</v>
      </c>
      <c r="AN72" t="s">
        <v>35</v>
      </c>
      <c r="AO72" t="s">
        <v>101</v>
      </c>
      <c r="AP72" s="30">
        <v>1.0900000000000001</v>
      </c>
      <c r="AQ72" s="30">
        <v>2.48</v>
      </c>
      <c r="AR72">
        <v>0</v>
      </c>
      <c r="AS72" s="30">
        <v>0</v>
      </c>
      <c r="AT72" s="33">
        <v>67</v>
      </c>
    </row>
    <row r="73" spans="7:46" x14ac:dyDescent="0.55000000000000004">
      <c r="G73" s="3"/>
      <c r="H73" s="3" t="str">
        <f t="shared" si="0"/>
        <v/>
      </c>
      <c r="AA73" s="1"/>
      <c r="AL73">
        <v>65</v>
      </c>
      <c r="AM73" t="s">
        <v>395</v>
      </c>
      <c r="AN73" t="s">
        <v>27</v>
      </c>
      <c r="AO73" t="s">
        <v>93</v>
      </c>
      <c r="AP73" s="30">
        <v>1.53</v>
      </c>
      <c r="AQ73" s="30">
        <v>3.61</v>
      </c>
      <c r="AR73">
        <v>0</v>
      </c>
      <c r="AS73" s="30">
        <v>0</v>
      </c>
      <c r="AT73" s="33">
        <v>68</v>
      </c>
    </row>
    <row r="74" spans="7:46" x14ac:dyDescent="0.55000000000000004">
      <c r="G74" s="3"/>
      <c r="H74" s="3" t="str">
        <f t="shared" ref="H74:H108" si="1">IF(AND(F74&lt;&gt;"",G74&lt;&gt;""),F74*G74,"")</f>
        <v/>
      </c>
      <c r="AA74" s="1"/>
      <c r="AL74">
        <v>66</v>
      </c>
      <c r="AT74" s="33" t="s">
        <v>410</v>
      </c>
    </row>
    <row r="75" spans="7:46" x14ac:dyDescent="0.55000000000000004">
      <c r="G75" s="3"/>
      <c r="H75" s="3" t="str">
        <f t="shared" si="1"/>
        <v/>
      </c>
      <c r="AA75" s="1"/>
      <c r="AT75" s="33"/>
    </row>
    <row r="76" spans="7:46" x14ac:dyDescent="0.55000000000000004">
      <c r="G76" s="3"/>
      <c r="H76" s="3" t="str">
        <f t="shared" si="1"/>
        <v/>
      </c>
      <c r="AA76" s="1"/>
      <c r="AT76" s="33"/>
    </row>
    <row r="77" spans="7:46" x14ac:dyDescent="0.55000000000000004">
      <c r="G77" s="3"/>
      <c r="H77" s="3" t="str">
        <f t="shared" si="1"/>
        <v/>
      </c>
      <c r="AA77" s="1"/>
      <c r="AT77" s="33"/>
    </row>
    <row r="78" spans="7:46" x14ac:dyDescent="0.55000000000000004">
      <c r="G78" s="3"/>
      <c r="H78" s="3" t="str">
        <f t="shared" si="1"/>
        <v/>
      </c>
      <c r="AA78" s="1"/>
      <c r="AT78" s="33"/>
    </row>
    <row r="79" spans="7:46" x14ac:dyDescent="0.55000000000000004">
      <c r="G79" s="3"/>
      <c r="H79" s="3" t="str">
        <f t="shared" si="1"/>
        <v/>
      </c>
      <c r="AA79" s="1"/>
    </row>
    <row r="80" spans="7:46" x14ac:dyDescent="0.55000000000000004">
      <c r="G80" s="3"/>
      <c r="H80" s="3" t="str">
        <f t="shared" si="1"/>
        <v/>
      </c>
    </row>
    <row r="81" spans="7:8" x14ac:dyDescent="0.55000000000000004">
      <c r="G81" s="3"/>
      <c r="H81" s="3" t="str">
        <f t="shared" si="1"/>
        <v/>
      </c>
    </row>
    <row r="82" spans="7:8" x14ac:dyDescent="0.55000000000000004">
      <c r="G82" s="3"/>
      <c r="H82" s="3" t="str">
        <f t="shared" si="1"/>
        <v/>
      </c>
    </row>
    <row r="83" spans="7:8" x14ac:dyDescent="0.55000000000000004">
      <c r="G83" s="3"/>
      <c r="H83" s="3" t="str">
        <f t="shared" si="1"/>
        <v/>
      </c>
    </row>
    <row r="84" spans="7:8" x14ac:dyDescent="0.55000000000000004">
      <c r="G84" s="3"/>
      <c r="H84" s="3" t="str">
        <f t="shared" si="1"/>
        <v/>
      </c>
    </row>
    <row r="85" spans="7:8" x14ac:dyDescent="0.55000000000000004">
      <c r="G85" s="3"/>
      <c r="H85" s="3" t="str">
        <f t="shared" si="1"/>
        <v/>
      </c>
    </row>
    <row r="86" spans="7:8" x14ac:dyDescent="0.55000000000000004">
      <c r="G86" s="3"/>
      <c r="H86" s="3" t="str">
        <f t="shared" si="1"/>
        <v/>
      </c>
    </row>
    <row r="87" spans="7:8" x14ac:dyDescent="0.55000000000000004">
      <c r="G87" s="3"/>
      <c r="H87" s="3" t="str">
        <f t="shared" si="1"/>
        <v/>
      </c>
    </row>
    <row r="88" spans="7:8" x14ac:dyDescent="0.55000000000000004">
      <c r="G88" s="3"/>
      <c r="H88" s="3" t="str">
        <f t="shared" si="1"/>
        <v/>
      </c>
    </row>
    <row r="89" spans="7:8" x14ac:dyDescent="0.55000000000000004">
      <c r="G89" s="3"/>
      <c r="H89" s="3" t="str">
        <f t="shared" si="1"/>
        <v/>
      </c>
    </row>
    <row r="90" spans="7:8" x14ac:dyDescent="0.55000000000000004">
      <c r="G90" s="3"/>
      <c r="H90" s="3" t="str">
        <f t="shared" si="1"/>
        <v/>
      </c>
    </row>
    <row r="91" spans="7:8" x14ac:dyDescent="0.55000000000000004">
      <c r="G91" s="3"/>
      <c r="H91" s="3" t="str">
        <f t="shared" si="1"/>
        <v/>
      </c>
    </row>
    <row r="92" spans="7:8" x14ac:dyDescent="0.55000000000000004">
      <c r="G92" s="3"/>
      <c r="H92" s="3" t="str">
        <f t="shared" si="1"/>
        <v/>
      </c>
    </row>
    <row r="93" spans="7:8" x14ac:dyDescent="0.55000000000000004">
      <c r="G93" s="3"/>
      <c r="H93" s="3" t="str">
        <f t="shared" si="1"/>
        <v/>
      </c>
    </row>
    <row r="94" spans="7:8" x14ac:dyDescent="0.55000000000000004">
      <c r="G94" s="3"/>
      <c r="H94" s="3" t="str">
        <f t="shared" si="1"/>
        <v/>
      </c>
    </row>
    <row r="95" spans="7:8" x14ac:dyDescent="0.55000000000000004">
      <c r="G95" s="3"/>
      <c r="H95" s="3" t="str">
        <f t="shared" si="1"/>
        <v/>
      </c>
    </row>
    <row r="96" spans="7:8" x14ac:dyDescent="0.55000000000000004">
      <c r="G96" s="3"/>
      <c r="H96" s="3" t="str">
        <f t="shared" si="1"/>
        <v/>
      </c>
    </row>
    <row r="97" spans="7:8" x14ac:dyDescent="0.55000000000000004">
      <c r="G97" s="3"/>
      <c r="H97" s="3" t="str">
        <f t="shared" si="1"/>
        <v/>
      </c>
    </row>
    <row r="98" spans="7:8" x14ac:dyDescent="0.55000000000000004">
      <c r="G98" s="3"/>
      <c r="H98" s="3" t="str">
        <f t="shared" si="1"/>
        <v/>
      </c>
    </row>
    <row r="99" spans="7:8" x14ac:dyDescent="0.55000000000000004">
      <c r="G99" s="3"/>
      <c r="H99" s="3" t="str">
        <f t="shared" si="1"/>
        <v/>
      </c>
    </row>
    <row r="100" spans="7:8" x14ac:dyDescent="0.55000000000000004">
      <c r="G100" s="3"/>
      <c r="H100" s="3" t="str">
        <f t="shared" si="1"/>
        <v/>
      </c>
    </row>
    <row r="101" spans="7:8" x14ac:dyDescent="0.55000000000000004">
      <c r="G101" s="3"/>
      <c r="H101" s="3" t="str">
        <f t="shared" si="1"/>
        <v/>
      </c>
    </row>
    <row r="102" spans="7:8" x14ac:dyDescent="0.55000000000000004">
      <c r="G102" s="3"/>
      <c r="H102" s="3" t="str">
        <f t="shared" si="1"/>
        <v/>
      </c>
    </row>
    <row r="103" spans="7:8" x14ac:dyDescent="0.55000000000000004">
      <c r="G103" s="3"/>
      <c r="H103" s="3" t="str">
        <f t="shared" si="1"/>
        <v/>
      </c>
    </row>
    <row r="104" spans="7:8" x14ac:dyDescent="0.55000000000000004">
      <c r="G104" s="3"/>
      <c r="H104" s="3" t="str">
        <f t="shared" si="1"/>
        <v/>
      </c>
    </row>
    <row r="105" spans="7:8" x14ac:dyDescent="0.55000000000000004">
      <c r="G105" s="3"/>
      <c r="H105" s="3" t="str">
        <f t="shared" si="1"/>
        <v/>
      </c>
    </row>
    <row r="106" spans="7:8" x14ac:dyDescent="0.55000000000000004">
      <c r="G106" s="3"/>
      <c r="H106" s="3" t="str">
        <f t="shared" si="1"/>
        <v/>
      </c>
    </row>
    <row r="107" spans="7:8" x14ac:dyDescent="0.55000000000000004">
      <c r="G107" s="3"/>
      <c r="H107" s="3" t="str">
        <f t="shared" si="1"/>
        <v/>
      </c>
    </row>
    <row r="108" spans="7:8" x14ac:dyDescent="0.55000000000000004">
      <c r="G108" s="3"/>
      <c r="H108" s="3" t="str">
        <f t="shared" si="1"/>
        <v/>
      </c>
    </row>
  </sheetData>
  <mergeCells count="3">
    <mergeCell ref="P6:W7"/>
    <mergeCell ref="AA6:AH7"/>
    <mergeCell ref="AL6:AS7"/>
  </mergeCells>
  <conditionalFormatting sqref="D9:H108">
    <cfRule type="expression" dxfId="43" priority="19">
      <formula>$B$7=ROW()</formula>
    </cfRule>
    <cfRule type="expression" dxfId="42" priority="20">
      <formula>AND($D8&lt;&gt;"",MOD(ROW(),2)=1)</formula>
    </cfRule>
    <cfRule type="expression" dxfId="41" priority="21">
      <formula>AND($D8&lt;&gt;"",MOD(ROW(),2)=0)</formula>
    </cfRule>
  </conditionalFormatting>
  <conditionalFormatting sqref="P9:W999">
    <cfRule type="expression" dxfId="40" priority="13">
      <formula>$X9="N"</formula>
    </cfRule>
    <cfRule type="expression" dxfId="39" priority="14">
      <formula>$B$10=ROW()</formula>
    </cfRule>
    <cfRule type="expression" dxfId="38" priority="15">
      <formula>AND($P9&lt;&gt;"",MOD(ROW(),2)=1)</formula>
    </cfRule>
    <cfRule type="expression" dxfId="37" priority="18">
      <formula>AND($P9&lt;&gt;"",MOD(ROW(),2)=0)</formula>
    </cfRule>
  </conditionalFormatting>
  <conditionalFormatting sqref="AA9:AH999">
    <cfRule type="expression" dxfId="36" priority="5">
      <formula>$AI9="N"</formula>
    </cfRule>
    <cfRule type="expression" dxfId="35" priority="6">
      <formula>$B$12=ROW()</formula>
    </cfRule>
    <cfRule type="expression" dxfId="34" priority="7">
      <formula>AND($AA9&lt;&gt;"",MOD(ROW(),2)=1)</formula>
    </cfRule>
    <cfRule type="expression" dxfId="33" priority="8">
      <formula>AND($AA9&lt;&gt;"",MOD(ROW(),2)=0)</formula>
    </cfRule>
  </conditionalFormatting>
  <conditionalFormatting sqref="AL9:AS999">
    <cfRule type="expression" dxfId="32" priority="1">
      <formula>$AT9="N"</formula>
    </cfRule>
    <cfRule type="expression" dxfId="31" priority="2">
      <formula>$B$14=ROW()</formula>
    </cfRule>
    <cfRule type="expression" dxfId="30" priority="3">
      <formula>AND($AL9&lt;&gt;"",MOD(ROW(),2)=1)</formula>
    </cfRule>
    <cfRule type="expression" dxfId="29" priority="4">
      <formula>AND($AL9&lt;&gt;"",MOD(ROW(),2)=0)</formula>
    </cfRule>
  </conditionalFormatting>
  <dataValidations count="3">
    <dataValidation type="list" allowBlank="1" showInputMessage="1" showErrorMessage="1" sqref="D9:D108" xr:uid="{A6E8046B-619A-4A2A-97FB-FFDE34F861E9}">
      <formula1>Prod_Name</formula1>
    </dataValidation>
    <dataValidation type="list" allowBlank="1" showInputMessage="1" showErrorMessage="1" sqref="AN9" xr:uid="{0F759DD2-ACB0-4D0F-A98C-9B68A48089E8}">
      <formula1>Categories</formula1>
    </dataValidation>
    <dataValidation type="list" allowBlank="1" showInputMessage="1" showErrorMessage="1" sqref="E5" xr:uid="{4D33ECE9-314E-4A9B-9CAE-840C94214263}">
      <formula1>Cust_Name</formula1>
    </dataValidation>
  </dataValidations>
  <pageMargins left="0.26" right="0.35" top="0.68" bottom="0.75" header="0.3" footer="0.3"/>
  <pageSetup orientation="portrait" horizontalDpi="200" verticalDpi="20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2EDF-4CC4-4AFB-9697-DD25E699A886}">
  <sheetPr codeName="Sheet1"/>
  <dimension ref="A1:O38"/>
  <sheetViews>
    <sheetView showZeros="0" topLeftCell="C1" workbookViewId="0">
      <selection activeCell="N2" sqref="N2"/>
    </sheetView>
  </sheetViews>
  <sheetFormatPr defaultRowHeight="14.4" x14ac:dyDescent="0.55000000000000004"/>
  <cols>
    <col min="1" max="1" width="13.89453125" customWidth="1"/>
    <col min="2" max="2" width="15.41796875" customWidth="1"/>
    <col min="4" max="4" width="9.41796875" bestFit="1" customWidth="1"/>
    <col min="5" max="5" width="9.41796875" customWidth="1"/>
    <col min="8" max="8" width="23.3671875" bestFit="1" customWidth="1"/>
    <col min="9" max="9" width="18.9453125" bestFit="1" customWidth="1"/>
    <col min="11" max="11" width="16.41796875" customWidth="1"/>
    <col min="12" max="12" width="10.5234375" customWidth="1"/>
    <col min="14" max="14" width="13.41796875" bestFit="1" customWidth="1"/>
    <col min="15" max="15" width="10.1015625" bestFit="1" customWidth="1"/>
  </cols>
  <sheetData>
    <row r="1" spans="1:15" ht="14.7" thickBot="1" x14ac:dyDescent="0.6">
      <c r="A1" s="130" t="str">
        <f ca="1">UPPER("Total Sales By Month: "&amp;YEAR(TODAY()))</f>
        <v>TOTAL SALES BY MONTH: 2024</v>
      </c>
      <c r="B1" s="131"/>
      <c r="D1" s="132" t="str" cm="1">
        <f t="array" aca="1" ref="D1" ca="1">UPPER(INDEX(Months,MONTH(TODAY()),1)&amp;" Purchases &amp; Sales")</f>
        <v>MAY PURCHASES &amp; SALES</v>
      </c>
      <c r="E1" s="133"/>
      <c r="F1" s="134"/>
      <c r="H1" s="135" t="s">
        <v>403</v>
      </c>
      <c r="I1" s="136"/>
      <c r="K1" s="135" t="str" cm="1">
        <f t="array" aca="1" ref="K1" ca="1">UPPER(INDEX(Months,MONTH(TODAY()),1)&amp;" Profit")</f>
        <v>MAY PROFIT</v>
      </c>
      <c r="L1" s="136"/>
      <c r="N1" s="135" t="str">
        <f ca="1">YEAR(TODAY())&amp;" PROFIT"</f>
        <v>2024 PROFIT</v>
      </c>
      <c r="O1" s="136"/>
    </row>
    <row r="2" spans="1:15" ht="14.7" thickBot="1" x14ac:dyDescent="0.6">
      <c r="A2" s="69" t="s">
        <v>323</v>
      </c>
      <c r="B2" s="71" t="s">
        <v>324</v>
      </c>
      <c r="D2" s="69" t="s">
        <v>325</v>
      </c>
      <c r="E2" s="83" t="s">
        <v>326</v>
      </c>
      <c r="F2" s="70" t="s">
        <v>327</v>
      </c>
      <c r="H2" s="61" t="s">
        <v>328</v>
      </c>
      <c r="I2" s="66" t="s">
        <v>330</v>
      </c>
      <c r="K2" s="52" t="s">
        <v>396</v>
      </c>
      <c r="L2" s="72" cm="1">
        <f t="array" aca="1" ref="L2" ca="1">SUMIFS(Ord_Total,Ord_Type,"Sale",Ord_Date,"&gt;="&amp;DATE(YEAR(TODAY()),MONTH(TODAY()),1),Ord_Date,"&lt;="&amp;EOMONTH(DATE(YEAR(TODAY()),MONTH(TODAY()),1),0))</f>
        <v>0</v>
      </c>
      <c r="N2" s="52" t="s">
        <v>399</v>
      </c>
      <c r="O2" s="72" cm="1">
        <f t="array" aca="1" ref="O2" ca="1">SUMIFS(Ord_Total,Ord_Type,"Sale",Ord_Date,"&gt;="&amp;DATE(YEAR(TODAY()),1,1),Ord_Date,"&lt;="&amp;DATE(YEAR(TODAY()),12,31))</f>
        <v>0</v>
      </c>
    </row>
    <row r="3" spans="1:15" x14ac:dyDescent="0.55000000000000004">
      <c r="A3" s="68" t="s">
        <v>304</v>
      </c>
      <c r="B3" s="80" cm="1">
        <f t="array" aca="1" ref="B3" ca="1">SUMIFS(Ord_Total,Ord_Type,"Sale",Ord_Date,"&gt;="&amp;DATE(YEAR(TODAY()),ROW()-2,1),Ord_Date,"&lt;="&amp;EOMONTH(DATE(YEAR(TODAY()),ROW()-1,1),0))</f>
        <v>0</v>
      </c>
      <c r="D3" s="81">
        <f ca="1">DATE(YEAR(TODAY()),MONTH(TODAY()),ROW()-2)</f>
        <v>45413</v>
      </c>
      <c r="E3" s="82" cm="1">
        <f t="array" aca="1" ref="E3" ca="1">SUMIFS(Ord_Total,Ord_Type,"Purchase",Ord_Date,D3)</f>
        <v>0</v>
      </c>
      <c r="F3" s="80" cm="1">
        <f t="array" aca="1" ref="F3" ca="1">SUMIFS(Ord_Total,Ord_Type,"Sale",Ord_Date,D3)</f>
        <v>0</v>
      </c>
      <c r="H3" s="62" t="s">
        <v>333</v>
      </c>
      <c r="I3" s="74">
        <v>71.41</v>
      </c>
      <c r="K3" s="52" t="s">
        <v>397</v>
      </c>
      <c r="L3" s="72" cm="1">
        <f t="array" aca="1" ref="L3" ca="1">SUMIFS(Ord_Total,Ord_Type,"Purchase",Ord_Date,"&gt;="&amp;DATE(YEAR(TODAY()),MONTH(TODAY()),1),Ord_Date,"&lt;="&amp;EOMONTH(DATE(YEAR(TODAY()),MONTH(TODAY()),1),0))</f>
        <v>0</v>
      </c>
      <c r="N3" s="52" t="s">
        <v>400</v>
      </c>
      <c r="O3" s="72" cm="1">
        <f t="array" aca="1" ref="O3" ca="1">SUMIFS(Ord_Total,Ord_Type,"Purchase",Ord_Date,"&gt;="&amp;DATE(YEAR(TODAY()),1,1),Ord_Date,"&lt;="&amp;DATE(YEAR(TODAY()),12,31))</f>
        <v>0</v>
      </c>
    </row>
    <row r="4" spans="1:15" x14ac:dyDescent="0.55000000000000004">
      <c r="A4" s="52" t="s">
        <v>305</v>
      </c>
      <c r="B4" s="72" cm="1">
        <f t="array" aca="1" ref="B4" ca="1">SUMIFS(Ord_Total,Ord_Type,"Sale",Ord_Date,"&gt;="&amp;DATE(YEAR(TODAY()),ROW()-2,1),Ord_Date,"&lt;="&amp;EOMONTH(DATE(YEAR(TODAY()),ROW()-1,1),0))</f>
        <v>0</v>
      </c>
      <c r="D4" s="59">
        <f t="shared" ref="D4:D30" ca="1" si="0">DATE(YEAR(TODAY()),MONTH(TODAY()),ROW()-2)</f>
        <v>45414</v>
      </c>
      <c r="E4" s="77" cm="1">
        <f t="array" aca="1" ref="E4" ca="1">SUMIFS(Ord_Total,Ord_Type,"Purchase",Ord_Date,D4)</f>
        <v>0</v>
      </c>
      <c r="F4" s="72" cm="1">
        <f t="array" aca="1" ref="F4" ca="1">SUMIFS(Ord_Total,Ord_Type,"Sale",Ord_Date,D4)</f>
        <v>0</v>
      </c>
      <c r="H4" s="63" t="s">
        <v>354</v>
      </c>
      <c r="I4" s="75">
        <v>71.2</v>
      </c>
      <c r="K4" s="57" t="s">
        <v>398</v>
      </c>
      <c r="L4" s="73">
        <f ca="1">L2-L3</f>
        <v>0</v>
      </c>
      <c r="N4" s="57" t="s">
        <v>401</v>
      </c>
      <c r="O4" s="73">
        <f ca="1">O2-O3</f>
        <v>0</v>
      </c>
    </row>
    <row r="5" spans="1:15" ht="14.7" thickBot="1" x14ac:dyDescent="0.6">
      <c r="A5" s="52" t="s">
        <v>306</v>
      </c>
      <c r="B5" s="72" cm="1">
        <f t="array" aca="1" ref="B5" ca="1">SUMIFS(Ord_Total,Ord_Type,"Sale",Ord_Date,"&gt;="&amp;DATE(YEAR(TODAY()),ROW()-2,1),Ord_Date,"&lt;="&amp;EOMONTH(DATE(YEAR(TODAY()),ROW()-1,1),0))</f>
        <v>0</v>
      </c>
      <c r="D5" s="59">
        <f t="shared" ca="1" si="0"/>
        <v>45415</v>
      </c>
      <c r="E5" s="77" cm="1">
        <f t="array" aca="1" ref="E5" ca="1">SUMIFS(Ord_Total,Ord_Type,"Purchase",Ord_Date,D5)</f>
        <v>0</v>
      </c>
      <c r="F5" s="72" cm="1">
        <f t="array" aca="1" ref="F5" ca="1">SUMIFS(Ord_Total,Ord_Type,"Sale",Ord_Date,D5)</f>
        <v>0</v>
      </c>
      <c r="H5" s="63" t="s">
        <v>336</v>
      </c>
      <c r="I5" s="75">
        <v>68</v>
      </c>
      <c r="K5" s="53" t="s">
        <v>402</v>
      </c>
      <c r="L5" s="58" t="e">
        <f ca="1">L4/L2</f>
        <v>#DIV/0!</v>
      </c>
      <c r="N5" s="53" t="s">
        <v>402</v>
      </c>
      <c r="O5" s="58" t="e">
        <f ca="1">O4/O2</f>
        <v>#DIV/0!</v>
      </c>
    </row>
    <row r="6" spans="1:15" x14ac:dyDescent="0.55000000000000004">
      <c r="A6" s="52" t="s">
        <v>307</v>
      </c>
      <c r="B6" s="72" cm="1">
        <f t="array" aca="1" ref="B6" ca="1">SUMIFS(Ord_Total,Ord_Type,"Sale",Ord_Date,"&gt;="&amp;DATE(YEAR(TODAY()),ROW()-2,1),Ord_Date,"&lt;="&amp;EOMONTH(DATE(YEAR(TODAY()),ROW()-1,1),0))</f>
        <v>0</v>
      </c>
      <c r="D6" s="59">
        <f t="shared" ca="1" si="0"/>
        <v>45416</v>
      </c>
      <c r="E6" s="77" cm="1">
        <f t="array" aca="1" ref="E6" ca="1">SUMIFS(Ord_Total,Ord_Type,"Purchase",Ord_Date,D6)</f>
        <v>0</v>
      </c>
      <c r="F6" s="72" cm="1">
        <f t="array" aca="1" ref="F6" ca="1">SUMIFS(Ord_Total,Ord_Type,"Sale",Ord_Date,D6)</f>
        <v>0</v>
      </c>
      <c r="H6" s="63" t="s">
        <v>334</v>
      </c>
      <c r="I6" s="75">
        <v>53.28</v>
      </c>
    </row>
    <row r="7" spans="1:15" ht="14.7" thickBot="1" x14ac:dyDescent="0.6">
      <c r="A7" s="52" t="s">
        <v>308</v>
      </c>
      <c r="B7" s="72" cm="1">
        <f t="array" aca="1" ref="B7" ca="1">SUMIFS(Ord_Total,Ord_Type,"Sale",Ord_Date,"&gt;="&amp;DATE(YEAR(TODAY()),ROW()-2,1),Ord_Date,"&lt;="&amp;EOMONTH(DATE(YEAR(TODAY()),ROW()-1,1),0))</f>
        <v>0</v>
      </c>
      <c r="D7" s="59">
        <f t="shared" ca="1" si="0"/>
        <v>45417</v>
      </c>
      <c r="E7" s="77" cm="1">
        <f t="array" aca="1" ref="E7" ca="1">SUMIFS(Ord_Total,Ord_Type,"Purchase",Ord_Date,D7)</f>
        <v>0</v>
      </c>
      <c r="F7" s="72" cm="1">
        <f t="array" aca="1" ref="F7" ca="1">SUMIFS(Ord_Total,Ord_Type,"Sale",Ord_Date,D7)</f>
        <v>0</v>
      </c>
      <c r="H7" s="64" t="s">
        <v>348</v>
      </c>
      <c r="I7" s="75">
        <v>46.8</v>
      </c>
    </row>
    <row r="8" spans="1:15" ht="14.7" thickBot="1" x14ac:dyDescent="0.6">
      <c r="A8" s="52" t="s">
        <v>309</v>
      </c>
      <c r="B8" s="72" cm="1">
        <f t="array" aca="1" ref="B8" ca="1">SUMIFS(Ord_Total,Ord_Type,"Sale",Ord_Date,"&gt;="&amp;DATE(YEAR(TODAY()),ROW()-2,1),Ord_Date,"&lt;="&amp;EOMONTH(DATE(YEAR(TODAY()),ROW()-1,1),0))</f>
        <v>0</v>
      </c>
      <c r="D8" s="59">
        <f t="shared" ca="1" si="0"/>
        <v>45418</v>
      </c>
      <c r="E8" s="77" cm="1">
        <f t="array" aca="1" ref="E8" ca="1">SUMIFS(Ord_Total,Ord_Type,"Purchase",Ord_Date,D8)</f>
        <v>0</v>
      </c>
      <c r="F8" s="72" cm="1">
        <f t="array" aca="1" ref="F8" ca="1">SUMIFS(Ord_Total,Ord_Type,"Sale",Ord_Date,D8)</f>
        <v>0</v>
      </c>
      <c r="H8" s="114" t="s">
        <v>332</v>
      </c>
      <c r="I8" s="115">
        <v>1.82</v>
      </c>
    </row>
    <row r="9" spans="1:15" ht="14.7" thickBot="1" x14ac:dyDescent="0.6">
      <c r="A9" s="52" t="s">
        <v>310</v>
      </c>
      <c r="B9" s="72" cm="1">
        <f t="array" aca="1" ref="B9" ca="1">SUMIFS(Ord_Total,Ord_Type,"Sale",Ord_Date,"&gt;="&amp;DATE(YEAR(TODAY()),ROW()-2,1),Ord_Date,"&lt;="&amp;EOMONTH(DATE(YEAR(TODAY()),ROW()-1,1),0))</f>
        <v>0</v>
      </c>
      <c r="D9" s="59">
        <f t="shared" ca="1" si="0"/>
        <v>45419</v>
      </c>
      <c r="E9" s="77" cm="1">
        <f t="array" aca="1" ref="E9" ca="1">SUMIFS(Ord_Total,Ord_Type,"Purchase",Ord_Date,D9)</f>
        <v>0</v>
      </c>
      <c r="F9" s="72" cm="1">
        <f t="array" aca="1" ref="F9" ca="1">SUMIFS(Ord_Total,Ord_Type,"Sale",Ord_Date,D9)</f>
        <v>0</v>
      </c>
      <c r="H9" s="65" t="s">
        <v>329</v>
      </c>
      <c r="I9" s="76">
        <v>312.51</v>
      </c>
    </row>
    <row r="10" spans="1:15" x14ac:dyDescent="0.55000000000000004">
      <c r="A10" s="52" t="s">
        <v>311</v>
      </c>
      <c r="B10" s="72" cm="1">
        <f t="array" aca="1" ref="B10" ca="1">SUMIFS(Ord_Total,Ord_Type,"Sale",Ord_Date,"&gt;="&amp;DATE(YEAR(TODAY()),ROW()-2,1),Ord_Date,"&lt;="&amp;EOMONTH(DATE(YEAR(TODAY()),ROW()-1,1),0))</f>
        <v>0</v>
      </c>
      <c r="D10" s="59">
        <f t="shared" ca="1" si="0"/>
        <v>45420</v>
      </c>
      <c r="E10" s="77" cm="1">
        <f t="array" aca="1" ref="E10" ca="1">SUMIFS(Ord_Total,Ord_Type,"Purchase",Ord_Date,D10)</f>
        <v>0</v>
      </c>
      <c r="F10" s="72" cm="1">
        <f t="array" aca="1" ref="F10" ca="1">SUMIFS(Ord_Total,Ord_Type,"Sale",Ord_Date,D10)</f>
        <v>0</v>
      </c>
    </row>
    <row r="11" spans="1:15" x14ac:dyDescent="0.55000000000000004">
      <c r="A11" s="52" t="s">
        <v>312</v>
      </c>
      <c r="B11" s="72" cm="1">
        <f t="array" aca="1" ref="B11" ca="1">SUMIFS(Ord_Total,Ord_Type,"Sale",Ord_Date,"&gt;="&amp;DATE(YEAR(TODAY()),ROW()-2,1),Ord_Date,"&lt;="&amp;EOMONTH(DATE(YEAR(TODAY()),ROW()-1,1),0))</f>
        <v>0</v>
      </c>
      <c r="D11" s="59">
        <f t="shared" ca="1" si="0"/>
        <v>45421</v>
      </c>
      <c r="E11" s="77" cm="1">
        <f t="array" aca="1" ref="E11" ca="1">SUMIFS(Ord_Total,Ord_Type,"Purchase",Ord_Date,D11)</f>
        <v>0</v>
      </c>
      <c r="F11" s="72" cm="1">
        <f t="array" aca="1" ref="F11" ca="1">SUMIFS(Ord_Total,Ord_Type,"Sale",Ord_Date,D11)</f>
        <v>0</v>
      </c>
    </row>
    <row r="12" spans="1:15" x14ac:dyDescent="0.55000000000000004">
      <c r="A12" s="52" t="s">
        <v>313</v>
      </c>
      <c r="B12" s="72" cm="1">
        <f t="array" aca="1" ref="B12" ca="1">SUMIFS(Ord_Total,Ord_Type,"Sale",Ord_Date,"&gt;="&amp;DATE(YEAR(TODAY()),ROW()-2,1),Ord_Date,"&lt;="&amp;EOMONTH(DATE(YEAR(TODAY()),ROW()-1,1),0))</f>
        <v>0</v>
      </c>
      <c r="D12" s="59">
        <f t="shared" ca="1" si="0"/>
        <v>45422</v>
      </c>
      <c r="E12" s="77" cm="1">
        <f t="array" aca="1" ref="E12" ca="1">SUMIFS(Ord_Total,Ord_Type,"Purchase",Ord_Date,D12)</f>
        <v>0</v>
      </c>
      <c r="F12" s="72" cm="1">
        <f t="array" aca="1" ref="F12" ca="1">SUMIFS(Ord_Total,Ord_Type,"Sale",Ord_Date,D12)</f>
        <v>0</v>
      </c>
    </row>
    <row r="13" spans="1:15" x14ac:dyDescent="0.55000000000000004">
      <c r="A13" s="52" t="s">
        <v>314</v>
      </c>
      <c r="B13" s="72" cm="1">
        <f t="array" aca="1" ref="B13" ca="1">SUMIFS(Ord_Total,Ord_Type,"Sale",Ord_Date,"&gt;="&amp;DATE(YEAR(TODAY()),ROW()-2,1),Ord_Date,"&lt;="&amp;EOMONTH(DATE(YEAR(TODAY()),ROW()-1,1),0))</f>
        <v>0</v>
      </c>
      <c r="D13" s="59">
        <f t="shared" ca="1" si="0"/>
        <v>45423</v>
      </c>
      <c r="E13" s="77" cm="1">
        <f t="array" aca="1" ref="E13" ca="1">SUMIFS(Ord_Total,Ord_Type,"Purchase",Ord_Date,D13)</f>
        <v>0</v>
      </c>
      <c r="F13" s="72" cm="1">
        <f t="array" aca="1" ref="F13" ca="1">SUMIFS(Ord_Total,Ord_Type,"Sale",Ord_Date,D13)</f>
        <v>0</v>
      </c>
    </row>
    <row r="14" spans="1:15" ht="14.7" thickBot="1" x14ac:dyDescent="0.6">
      <c r="A14" s="53" t="s">
        <v>315</v>
      </c>
      <c r="B14" s="79" cm="1">
        <f t="array" aca="1" ref="B14" ca="1">SUMIFS(Ord_Total,Ord_Type,"Sale",Ord_Date,"&gt;="&amp;DATE(YEAR(TODAY()),ROW()-2,1),Ord_Date,"&lt;="&amp;EOMONTH(DATE(YEAR(TODAY()),ROW()-1,1),0))</f>
        <v>0</v>
      </c>
      <c r="D14" s="59">
        <f t="shared" ca="1" si="0"/>
        <v>45424</v>
      </c>
      <c r="E14" s="77" cm="1">
        <f t="array" aca="1" ref="E14" ca="1">SUMIFS(Ord_Total,Ord_Type,"Purchase",Ord_Date,D14)</f>
        <v>0</v>
      </c>
      <c r="F14" s="72" cm="1">
        <f t="array" aca="1" ref="F14" ca="1">SUMIFS(Ord_Total,Ord_Type,"Sale",Ord_Date,D14)</f>
        <v>0</v>
      </c>
    </row>
    <row r="15" spans="1:15" x14ac:dyDescent="0.55000000000000004">
      <c r="D15" s="59">
        <f t="shared" ca="1" si="0"/>
        <v>45425</v>
      </c>
      <c r="E15" s="77" cm="1">
        <f t="array" aca="1" ref="E15" ca="1">SUMIFS(Ord_Total,Ord_Type,"Purchase",Ord_Date,D15)</f>
        <v>0</v>
      </c>
      <c r="F15" s="72" cm="1">
        <f t="array" aca="1" ref="F15" ca="1">SUMIFS(Ord_Total,Ord_Type,"Sale",Ord_Date,D15)</f>
        <v>0</v>
      </c>
    </row>
    <row r="16" spans="1:15" x14ac:dyDescent="0.55000000000000004">
      <c r="D16" s="59">
        <f t="shared" ca="1" si="0"/>
        <v>45426</v>
      </c>
      <c r="E16" s="77" cm="1">
        <f t="array" aca="1" ref="E16" ca="1">SUMIFS(Ord_Total,Ord_Type,"Purchase",Ord_Date,D16)</f>
        <v>0</v>
      </c>
      <c r="F16" s="72" cm="1">
        <f t="array" aca="1" ref="F16" ca="1">SUMIFS(Ord_Total,Ord_Type,"Sale",Ord_Date,D16)</f>
        <v>0</v>
      </c>
    </row>
    <row r="17" spans="4:6" x14ac:dyDescent="0.55000000000000004">
      <c r="D17" s="59">
        <f t="shared" ca="1" si="0"/>
        <v>45427</v>
      </c>
      <c r="E17" s="77" cm="1">
        <f t="array" aca="1" ref="E17" ca="1">SUMIFS(Ord_Total,Ord_Type,"Purchase",Ord_Date,D17)</f>
        <v>0</v>
      </c>
      <c r="F17" s="72" cm="1">
        <f t="array" aca="1" ref="F17" ca="1">SUMIFS(Ord_Total,Ord_Type,"Sale",Ord_Date,D17)</f>
        <v>0</v>
      </c>
    </row>
    <row r="18" spans="4:6" x14ac:dyDescent="0.55000000000000004">
      <c r="D18" s="59">
        <f t="shared" ca="1" si="0"/>
        <v>45428</v>
      </c>
      <c r="E18" s="77" cm="1">
        <f t="array" aca="1" ref="E18" ca="1">SUMIFS(Ord_Total,Ord_Type,"Purchase",Ord_Date,D18)</f>
        <v>0</v>
      </c>
      <c r="F18" s="72" cm="1">
        <f t="array" aca="1" ref="F18" ca="1">SUMIFS(Ord_Total,Ord_Type,"Sale",Ord_Date,D18)</f>
        <v>0</v>
      </c>
    </row>
    <row r="19" spans="4:6" x14ac:dyDescent="0.55000000000000004">
      <c r="D19" s="59">
        <f t="shared" ca="1" si="0"/>
        <v>45429</v>
      </c>
      <c r="E19" s="77" cm="1">
        <f t="array" aca="1" ref="E19" ca="1">SUMIFS(Ord_Total,Ord_Type,"Purchase",Ord_Date,D19)</f>
        <v>0</v>
      </c>
      <c r="F19" s="72" cm="1">
        <f t="array" aca="1" ref="F19" ca="1">SUMIFS(Ord_Total,Ord_Type,"Sale",Ord_Date,D19)</f>
        <v>0</v>
      </c>
    </row>
    <row r="20" spans="4:6" x14ac:dyDescent="0.55000000000000004">
      <c r="D20" s="59">
        <f t="shared" ca="1" si="0"/>
        <v>45430</v>
      </c>
      <c r="E20" s="77" cm="1">
        <f t="array" aca="1" ref="E20" ca="1">SUMIFS(Ord_Total,Ord_Type,"Purchase",Ord_Date,D20)</f>
        <v>0</v>
      </c>
      <c r="F20" s="72" cm="1">
        <f t="array" aca="1" ref="F20" ca="1">SUMIFS(Ord_Total,Ord_Type,"Sale",Ord_Date,D20)</f>
        <v>0</v>
      </c>
    </row>
    <row r="21" spans="4:6" x14ac:dyDescent="0.55000000000000004">
      <c r="D21" s="59">
        <f t="shared" ca="1" si="0"/>
        <v>45431</v>
      </c>
      <c r="E21" s="77" cm="1">
        <f t="array" aca="1" ref="E21" ca="1">SUMIFS(Ord_Total,Ord_Type,"Purchase",Ord_Date,D21)</f>
        <v>0</v>
      </c>
      <c r="F21" s="72" cm="1">
        <f t="array" aca="1" ref="F21" ca="1">SUMIFS(Ord_Total,Ord_Type,"Sale",Ord_Date,D21)</f>
        <v>0</v>
      </c>
    </row>
    <row r="22" spans="4:6" x14ac:dyDescent="0.55000000000000004">
      <c r="D22" s="59">
        <f t="shared" ca="1" si="0"/>
        <v>45432</v>
      </c>
      <c r="E22" s="77" cm="1">
        <f t="array" aca="1" ref="E22" ca="1">SUMIFS(Ord_Total,Ord_Type,"Purchase",Ord_Date,D22)</f>
        <v>0</v>
      </c>
      <c r="F22" s="72" cm="1">
        <f t="array" aca="1" ref="F22" ca="1">SUMIFS(Ord_Total,Ord_Type,"Sale",Ord_Date,D22)</f>
        <v>0</v>
      </c>
    </row>
    <row r="23" spans="4:6" x14ac:dyDescent="0.55000000000000004">
      <c r="D23" s="59">
        <f t="shared" ca="1" si="0"/>
        <v>45433</v>
      </c>
      <c r="E23" s="77" cm="1">
        <f t="array" aca="1" ref="E23" ca="1">SUMIFS(Ord_Total,Ord_Type,"Purchase",Ord_Date,D23)</f>
        <v>0</v>
      </c>
      <c r="F23" s="72" cm="1">
        <f t="array" aca="1" ref="F23" ca="1">SUMIFS(Ord_Total,Ord_Type,"Sale",Ord_Date,D23)</f>
        <v>0</v>
      </c>
    </row>
    <row r="24" spans="4:6" x14ac:dyDescent="0.55000000000000004">
      <c r="D24" s="59">
        <f t="shared" ca="1" si="0"/>
        <v>45434</v>
      </c>
      <c r="E24" s="77" cm="1">
        <f t="array" aca="1" ref="E24" ca="1">SUMIFS(Ord_Total,Ord_Type,"Purchase",Ord_Date,D24)</f>
        <v>0</v>
      </c>
      <c r="F24" s="72" cm="1">
        <f t="array" aca="1" ref="F24" ca="1">SUMIFS(Ord_Total,Ord_Type,"Sale",Ord_Date,D24)</f>
        <v>0</v>
      </c>
    </row>
    <row r="25" spans="4:6" x14ac:dyDescent="0.55000000000000004">
      <c r="D25" s="59">
        <f t="shared" ca="1" si="0"/>
        <v>45435</v>
      </c>
      <c r="E25" s="77" cm="1">
        <f t="array" aca="1" ref="E25" ca="1">SUMIFS(Ord_Total,Ord_Type,"Purchase",Ord_Date,D25)</f>
        <v>0</v>
      </c>
      <c r="F25" s="72" cm="1">
        <f t="array" aca="1" ref="F25" ca="1">SUMIFS(Ord_Total,Ord_Type,"Sale",Ord_Date,D25)</f>
        <v>0</v>
      </c>
    </row>
    <row r="26" spans="4:6" x14ac:dyDescent="0.55000000000000004">
      <c r="D26" s="59">
        <f t="shared" ca="1" si="0"/>
        <v>45436</v>
      </c>
      <c r="E26" s="77" cm="1">
        <f t="array" aca="1" ref="E26" ca="1">SUMIFS(Ord_Total,Ord_Type,"Purchase",Ord_Date,D26)</f>
        <v>0</v>
      </c>
      <c r="F26" s="72" cm="1">
        <f t="array" aca="1" ref="F26" ca="1">SUMIFS(Ord_Total,Ord_Type,"Sale",Ord_Date,D26)</f>
        <v>0</v>
      </c>
    </row>
    <row r="27" spans="4:6" x14ac:dyDescent="0.55000000000000004">
      <c r="D27" s="59">
        <f ca="1">DATE(YEAR(TODAY()),MONTH(TODAY()),ROW()-2)</f>
        <v>45437</v>
      </c>
      <c r="E27" s="77" cm="1">
        <f t="array" aca="1" ref="E27" ca="1">SUMIFS(Ord_Total,Ord_Type,"Purchase",Ord_Date,D27)</f>
        <v>0</v>
      </c>
      <c r="F27" s="72" cm="1">
        <f t="array" aca="1" ref="F27" ca="1">SUMIFS(Ord_Total,Ord_Type,"Sale",Ord_Date,D27)</f>
        <v>0</v>
      </c>
    </row>
    <row r="28" spans="4:6" x14ac:dyDescent="0.55000000000000004">
      <c r="D28" s="59">
        <f t="shared" ca="1" si="0"/>
        <v>45438</v>
      </c>
      <c r="E28" s="77" cm="1">
        <f t="array" aca="1" ref="E28" ca="1">SUMIFS(Ord_Total,Ord_Type,"Purchase",Ord_Date,D28)</f>
        <v>0</v>
      </c>
      <c r="F28" s="72" cm="1">
        <f t="array" aca="1" ref="F28" ca="1">SUMIFS(Ord_Total,Ord_Type,"Sale",Ord_Date,D28)</f>
        <v>0</v>
      </c>
    </row>
    <row r="29" spans="4:6" x14ac:dyDescent="0.55000000000000004">
      <c r="D29" s="59">
        <f t="shared" ca="1" si="0"/>
        <v>45439</v>
      </c>
      <c r="E29" s="77" cm="1">
        <f t="array" aca="1" ref="E29" ca="1">SUMIFS(Ord_Total,Ord_Type,"Purchase",Ord_Date,D29)</f>
        <v>0</v>
      </c>
      <c r="F29" s="72" cm="1">
        <f t="array" aca="1" ref="F29" ca="1">SUMIFS(Ord_Total,Ord_Type,"Sale",Ord_Date,D29)</f>
        <v>0</v>
      </c>
    </row>
    <row r="30" spans="4:6" x14ac:dyDescent="0.55000000000000004">
      <c r="D30" s="59">
        <f t="shared" ca="1" si="0"/>
        <v>45440</v>
      </c>
      <c r="E30" s="77" cm="1">
        <f t="array" aca="1" ref="E30" ca="1">SUMIFS(Ord_Total,Ord_Type,"Purchase",Ord_Date,D30)</f>
        <v>0</v>
      </c>
      <c r="F30" s="72" cm="1">
        <f t="array" aca="1" ref="F30" ca="1">SUMIFS(Ord_Total,Ord_Type,"Sale",Ord_Date,D30)</f>
        <v>0</v>
      </c>
    </row>
    <row r="31" spans="4:6" x14ac:dyDescent="0.55000000000000004">
      <c r="D31" s="59">
        <f ca="1">IF(MONTH(D30)&lt;&gt;MONTH(D30+1),"",D30+1)</f>
        <v>45441</v>
      </c>
      <c r="E31" s="77" cm="1">
        <f t="array" aca="1" ref="E31" ca="1">SUMIFS(Ord_Total,Ord_Type,"Purchase",Ord_Date,D31)</f>
        <v>0</v>
      </c>
      <c r="F31" s="72" cm="1">
        <f t="array" aca="1" ref="F31" ca="1">SUMIFS(Ord_Total,Ord_Type,"Sale",Ord_Date,D31)</f>
        <v>0</v>
      </c>
    </row>
    <row r="32" spans="4:6" x14ac:dyDescent="0.55000000000000004">
      <c r="D32" s="59">
        <f ca="1">IF(D31="","",IF(MONTH(D31)&lt;&gt;MONTH(D31+1),"",D31+1))</f>
        <v>45442</v>
      </c>
      <c r="E32" s="77" cm="1">
        <f t="array" aca="1" ref="E32" ca="1">SUMIFS(Ord_Total,Ord_Type,"Purchase",Ord_Date,D32)</f>
        <v>0</v>
      </c>
      <c r="F32" s="72" cm="1">
        <f t="array" aca="1" ref="F32" ca="1">SUMIFS(Ord_Total,Ord_Type,"Sale",Ord_Date,D32)</f>
        <v>0</v>
      </c>
    </row>
    <row r="33" spans="4:6" ht="14.7" thickBot="1" x14ac:dyDescent="0.6">
      <c r="D33" s="60">
        <f t="shared" ref="D33" ca="1" si="1">IF(D32="","",IF(MONTH(D32)&lt;&gt;MONTH(D32+1),"",D32+1))</f>
        <v>45443</v>
      </c>
      <c r="E33" s="78" cm="1">
        <f t="array" aca="1" ref="E33" ca="1">SUMIFS(Ord_Total,Ord_Type,"Purchase",Ord_Date,D33)</f>
        <v>0</v>
      </c>
      <c r="F33" s="79" cm="1">
        <f t="array" aca="1" ref="F33" ca="1">SUMIFS(Ord_Total,Ord_Type,"Sale",Ord_Date,D33)</f>
        <v>0</v>
      </c>
    </row>
    <row r="34" spans="4:6" x14ac:dyDescent="0.55000000000000004">
      <c r="D34" s="35"/>
    </row>
    <row r="35" spans="4:6" x14ac:dyDescent="0.55000000000000004">
      <c r="D35" s="35"/>
    </row>
    <row r="36" spans="4:6" x14ac:dyDescent="0.55000000000000004">
      <c r="D36" s="35"/>
    </row>
    <row r="37" spans="4:6" x14ac:dyDescent="0.55000000000000004">
      <c r="D37" s="35"/>
    </row>
    <row r="38" spans="4:6" x14ac:dyDescent="0.55000000000000004">
      <c r="D38" s="35"/>
    </row>
  </sheetData>
  <mergeCells count="5">
    <mergeCell ref="A1:B1"/>
    <mergeCell ref="D1:F1"/>
    <mergeCell ref="H1:I1"/>
    <mergeCell ref="N1:O1"/>
    <mergeCell ref="K1:L1"/>
  </mergeCells>
  <phoneticPr fontId="9" type="noConversion"/>
  <conditionalFormatting sqref="A3:B14">
    <cfRule type="expression" dxfId="28" priority="7">
      <formula>MOD(ROW(),2)=0</formula>
    </cfRule>
  </conditionalFormatting>
  <conditionalFormatting sqref="D3:F33">
    <cfRule type="expression" dxfId="27" priority="6">
      <formula>MOD(ROW(),2)=0</formula>
    </cfRule>
  </conditionalFormatting>
  <conditionalFormatting sqref="H3:H10">
    <cfRule type="expression" dxfId="26" priority="4">
      <formula>MOD(ROW(),2)=0</formula>
    </cfRule>
  </conditionalFormatting>
  <conditionalFormatting sqref="N2:O4">
    <cfRule type="expression" dxfId="25" priority="3">
      <formula>MOD(ROW(),2)=0</formula>
    </cfRule>
  </conditionalFormatting>
  <conditionalFormatting sqref="K2:L4 K5">
    <cfRule type="expression" dxfId="24" priority="2">
      <formula>MOD(ROW(),2)=0</formula>
    </cfRule>
  </conditionalFormatting>
  <conditionalFormatting sqref="N5">
    <cfRule type="expression" dxfId="23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2A79-417C-467D-8A85-C245D2D466F5}">
  <sheetPr codeName="Customers"/>
  <dimension ref="A1:X14"/>
  <sheetViews>
    <sheetView workbookViewId="0">
      <selection activeCell="G37" sqref="G37"/>
    </sheetView>
  </sheetViews>
  <sheetFormatPr defaultRowHeight="14.4" x14ac:dyDescent="0.55000000000000004"/>
  <cols>
    <col min="1" max="1" width="6.89453125" style="1" bestFit="1" customWidth="1"/>
    <col min="2" max="2" width="15.89453125" bestFit="1" customWidth="1"/>
    <col min="3" max="3" width="24.5234375" bestFit="1" customWidth="1"/>
    <col min="4" max="4" width="11.41796875" bestFit="1" customWidth="1"/>
    <col min="5" max="5" width="13.1015625" bestFit="1" customWidth="1"/>
    <col min="6" max="6" width="5.89453125" bestFit="1" customWidth="1"/>
    <col min="7" max="7" width="10.89453125" bestFit="1" customWidth="1"/>
    <col min="8" max="8" width="25.1015625" bestFit="1" customWidth="1"/>
    <col min="9" max="9" width="8.68359375" style="1"/>
    <col min="10" max="12" width="3.3125" customWidth="1"/>
    <col min="13" max="13" width="10.5234375" bestFit="1" customWidth="1"/>
    <col min="14" max="15" width="3.89453125" customWidth="1"/>
    <col min="16" max="16" width="6.89453125" bestFit="1" customWidth="1"/>
    <col min="17" max="17" width="15" bestFit="1" customWidth="1"/>
    <col min="18" max="18" width="24.5234375" bestFit="1" customWidth="1"/>
    <col min="19" max="19" width="11.41796875" bestFit="1" customWidth="1"/>
    <col min="20" max="20" width="13.1015625" bestFit="1" customWidth="1"/>
    <col min="21" max="21" width="5.89453125" bestFit="1" customWidth="1"/>
    <col min="22" max="22" width="10.89453125" bestFit="1" customWidth="1"/>
    <col min="23" max="23" width="25.1015625" bestFit="1" customWidth="1"/>
    <col min="24" max="24" width="4.41796875" bestFit="1" customWidth="1"/>
  </cols>
  <sheetData>
    <row r="1" spans="1:24" ht="14.4" customHeight="1" x14ac:dyDescent="0.55000000000000004">
      <c r="A1" s="137" t="s">
        <v>222</v>
      </c>
      <c r="B1" s="137"/>
      <c r="C1" s="137"/>
      <c r="D1" s="137"/>
      <c r="E1" s="137"/>
      <c r="F1" s="137"/>
      <c r="G1" s="137"/>
      <c r="H1" s="137"/>
      <c r="I1" s="137"/>
      <c r="M1" s="17" t="s">
        <v>282</v>
      </c>
      <c r="P1" s="139" t="s">
        <v>285</v>
      </c>
      <c r="Q1" s="139"/>
      <c r="R1" s="139"/>
      <c r="S1" s="139"/>
      <c r="T1" s="139"/>
      <c r="U1" s="139"/>
      <c r="V1" s="139"/>
      <c r="W1" s="139"/>
      <c r="X1" s="139"/>
    </row>
    <row r="2" spans="1:24" ht="14.4" customHeight="1" x14ac:dyDescent="0.55000000000000004">
      <c r="A2" s="138"/>
      <c r="B2" s="138"/>
      <c r="C2" s="138"/>
      <c r="D2" s="138"/>
      <c r="E2" s="138"/>
      <c r="F2" s="138"/>
      <c r="G2" s="138"/>
      <c r="H2" s="138"/>
      <c r="I2" s="138"/>
      <c r="M2" s="19" t="s">
        <v>166</v>
      </c>
      <c r="P2" s="13" t="s">
        <v>165</v>
      </c>
      <c r="Q2" s="13" t="s">
        <v>166</v>
      </c>
      <c r="R2" s="13" t="s">
        <v>167</v>
      </c>
      <c r="S2" s="13" t="s">
        <v>168</v>
      </c>
      <c r="T2" s="13" t="s">
        <v>169</v>
      </c>
      <c r="U2" s="13" t="s">
        <v>170</v>
      </c>
      <c r="V2" s="13" t="s">
        <v>171</v>
      </c>
      <c r="W2" s="13" t="s">
        <v>172</v>
      </c>
      <c r="X2" s="13" t="s">
        <v>281</v>
      </c>
    </row>
    <row r="3" spans="1:24" x14ac:dyDescent="0.55000000000000004">
      <c r="A3" s="13" t="s">
        <v>165</v>
      </c>
      <c r="B3" s="13" t="s">
        <v>166</v>
      </c>
      <c r="C3" s="13" t="s">
        <v>167</v>
      </c>
      <c r="D3" s="13" t="s">
        <v>168</v>
      </c>
      <c r="E3" s="13" t="s">
        <v>169</v>
      </c>
      <c r="F3" s="13" t="s">
        <v>170</v>
      </c>
      <c r="G3" s="13" t="s">
        <v>171</v>
      </c>
      <c r="H3" s="13" t="s">
        <v>172</v>
      </c>
      <c r="I3" s="13" t="s">
        <v>281</v>
      </c>
      <c r="M3" s="28" t="str">
        <f>"*"&amp;'Inventory Management'!R4&amp;"*"</f>
        <v>**</v>
      </c>
      <c r="P3" s="1">
        <v>1</v>
      </c>
      <c r="Q3" t="s">
        <v>411</v>
      </c>
      <c r="R3" t="s">
        <v>173</v>
      </c>
      <c r="S3" t="s">
        <v>174</v>
      </c>
      <c r="T3" t="s">
        <v>175</v>
      </c>
      <c r="U3">
        <v>35341</v>
      </c>
      <c r="V3">
        <v>3286147299</v>
      </c>
      <c r="W3" t="s">
        <v>176</v>
      </c>
      <c r="X3" s="1">
        <v>4</v>
      </c>
    </row>
    <row r="4" spans="1:24" x14ac:dyDescent="0.55000000000000004">
      <c r="A4" s="1">
        <v>1</v>
      </c>
      <c r="B4" t="s">
        <v>411</v>
      </c>
      <c r="C4" t="s">
        <v>173</v>
      </c>
      <c r="D4" t="s">
        <v>174</v>
      </c>
      <c r="E4" t="s">
        <v>175</v>
      </c>
      <c r="F4">
        <v>35341</v>
      </c>
      <c r="G4">
        <v>3286147299</v>
      </c>
      <c r="H4" t="s">
        <v>176</v>
      </c>
      <c r="I4" s="1">
        <f>ROW()</f>
        <v>4</v>
      </c>
      <c r="P4" s="1">
        <v>2</v>
      </c>
      <c r="Q4" t="s">
        <v>177</v>
      </c>
      <c r="R4" t="s">
        <v>178</v>
      </c>
      <c r="S4" t="s">
        <v>179</v>
      </c>
      <c r="T4" t="s">
        <v>180</v>
      </c>
      <c r="U4">
        <v>69816</v>
      </c>
      <c r="V4">
        <v>3455894869</v>
      </c>
      <c r="W4" t="s">
        <v>181</v>
      </c>
      <c r="X4" s="1">
        <v>5</v>
      </c>
    </row>
    <row r="5" spans="1:24" x14ac:dyDescent="0.55000000000000004">
      <c r="A5" s="1">
        <v>2</v>
      </c>
      <c r="B5" t="s">
        <v>177</v>
      </c>
      <c r="C5" t="s">
        <v>178</v>
      </c>
      <c r="D5" t="s">
        <v>179</v>
      </c>
      <c r="E5" t="s">
        <v>180</v>
      </c>
      <c r="F5">
        <v>69816</v>
      </c>
      <c r="G5">
        <v>3455894869</v>
      </c>
      <c r="H5" t="s">
        <v>181</v>
      </c>
      <c r="I5" s="1">
        <f>ROW()</f>
        <v>5</v>
      </c>
      <c r="P5" s="1">
        <v>3</v>
      </c>
      <c r="Q5" t="s">
        <v>182</v>
      </c>
      <c r="R5" t="s">
        <v>183</v>
      </c>
      <c r="S5" t="s">
        <v>184</v>
      </c>
      <c r="T5" t="s">
        <v>185</v>
      </c>
      <c r="U5">
        <v>57439</v>
      </c>
      <c r="V5">
        <v>3488520913</v>
      </c>
      <c r="W5" t="s">
        <v>186</v>
      </c>
      <c r="X5" s="1">
        <v>6</v>
      </c>
    </row>
    <row r="6" spans="1:24" x14ac:dyDescent="0.55000000000000004">
      <c r="A6" s="1">
        <v>3</v>
      </c>
      <c r="B6" t="s">
        <v>182</v>
      </c>
      <c r="C6" t="s">
        <v>183</v>
      </c>
      <c r="D6" t="s">
        <v>184</v>
      </c>
      <c r="E6" t="s">
        <v>185</v>
      </c>
      <c r="F6">
        <v>57439</v>
      </c>
      <c r="G6">
        <v>3488520913</v>
      </c>
      <c r="H6" t="s">
        <v>186</v>
      </c>
      <c r="I6" s="1">
        <f>ROW()</f>
        <v>6</v>
      </c>
      <c r="P6" s="1">
        <v>4</v>
      </c>
      <c r="Q6" t="s">
        <v>187</v>
      </c>
      <c r="R6" t="s">
        <v>188</v>
      </c>
      <c r="S6" t="s">
        <v>189</v>
      </c>
      <c r="T6" t="s">
        <v>190</v>
      </c>
      <c r="U6">
        <v>95515</v>
      </c>
      <c r="V6">
        <v>3497730067</v>
      </c>
      <c r="W6" t="s">
        <v>191</v>
      </c>
      <c r="X6" s="1">
        <v>7</v>
      </c>
    </row>
    <row r="7" spans="1:24" x14ac:dyDescent="0.55000000000000004">
      <c r="A7" s="1">
        <v>4</v>
      </c>
      <c r="B7" t="s">
        <v>187</v>
      </c>
      <c r="C7" t="s">
        <v>188</v>
      </c>
      <c r="D7" t="s">
        <v>189</v>
      </c>
      <c r="E7" t="s">
        <v>190</v>
      </c>
      <c r="F7">
        <v>95515</v>
      </c>
      <c r="G7">
        <v>3497730067</v>
      </c>
      <c r="H7" t="s">
        <v>191</v>
      </c>
      <c r="I7" s="1">
        <f>ROW()</f>
        <v>7</v>
      </c>
      <c r="P7" s="1">
        <v>5</v>
      </c>
      <c r="Q7" t="s">
        <v>192</v>
      </c>
      <c r="R7" t="s">
        <v>193</v>
      </c>
      <c r="S7" t="s">
        <v>194</v>
      </c>
      <c r="T7" t="s">
        <v>195</v>
      </c>
      <c r="U7">
        <v>75119</v>
      </c>
      <c r="V7">
        <v>3617832508</v>
      </c>
      <c r="W7" t="s">
        <v>196</v>
      </c>
      <c r="X7" s="1">
        <v>8</v>
      </c>
    </row>
    <row r="8" spans="1:24" x14ac:dyDescent="0.55000000000000004">
      <c r="A8" s="1">
        <v>5</v>
      </c>
      <c r="B8" t="s">
        <v>192</v>
      </c>
      <c r="C8" t="s">
        <v>193</v>
      </c>
      <c r="D8" t="s">
        <v>194</v>
      </c>
      <c r="E8" t="s">
        <v>195</v>
      </c>
      <c r="F8">
        <v>75119</v>
      </c>
      <c r="G8">
        <v>3617832508</v>
      </c>
      <c r="H8" t="s">
        <v>196</v>
      </c>
      <c r="I8" s="1">
        <f>ROW()</f>
        <v>8</v>
      </c>
      <c r="P8" s="1">
        <v>6</v>
      </c>
      <c r="Q8" t="s">
        <v>197</v>
      </c>
      <c r="R8" t="s">
        <v>198</v>
      </c>
      <c r="S8" t="s">
        <v>199</v>
      </c>
      <c r="T8" t="s">
        <v>200</v>
      </c>
      <c r="U8">
        <v>18065</v>
      </c>
      <c r="V8">
        <v>3652218440</v>
      </c>
      <c r="W8" t="s">
        <v>201</v>
      </c>
      <c r="X8" s="1">
        <v>9</v>
      </c>
    </row>
    <row r="9" spans="1:24" x14ac:dyDescent="0.55000000000000004">
      <c r="A9" s="1">
        <v>6</v>
      </c>
      <c r="B9" t="s">
        <v>197</v>
      </c>
      <c r="C9" t="s">
        <v>198</v>
      </c>
      <c r="D9" t="s">
        <v>199</v>
      </c>
      <c r="E9" t="s">
        <v>200</v>
      </c>
      <c r="F9">
        <v>18065</v>
      </c>
      <c r="G9">
        <v>3652218440</v>
      </c>
      <c r="H9" t="s">
        <v>201</v>
      </c>
      <c r="I9" s="1">
        <f>ROW()</f>
        <v>9</v>
      </c>
      <c r="P9" s="1">
        <v>7</v>
      </c>
      <c r="Q9" t="s">
        <v>202</v>
      </c>
      <c r="R9" t="s">
        <v>203</v>
      </c>
      <c r="S9" t="s">
        <v>204</v>
      </c>
      <c r="T9" t="s">
        <v>205</v>
      </c>
      <c r="U9">
        <v>39456</v>
      </c>
      <c r="V9">
        <v>3656677181</v>
      </c>
      <c r="W9" t="s">
        <v>206</v>
      </c>
      <c r="X9" s="1">
        <v>10</v>
      </c>
    </row>
    <row r="10" spans="1:24" x14ac:dyDescent="0.55000000000000004">
      <c r="A10" s="1">
        <v>7</v>
      </c>
      <c r="B10" t="s">
        <v>202</v>
      </c>
      <c r="C10" t="s">
        <v>203</v>
      </c>
      <c r="D10" t="s">
        <v>204</v>
      </c>
      <c r="E10" t="s">
        <v>205</v>
      </c>
      <c r="F10">
        <v>39456</v>
      </c>
      <c r="G10">
        <v>3656677181</v>
      </c>
      <c r="H10" t="s">
        <v>206</v>
      </c>
      <c r="I10" s="1">
        <f>ROW()</f>
        <v>10</v>
      </c>
      <c r="P10" s="1">
        <v>8</v>
      </c>
      <c r="Q10" t="s">
        <v>207</v>
      </c>
      <c r="R10" t="s">
        <v>208</v>
      </c>
      <c r="S10" t="s">
        <v>209</v>
      </c>
      <c r="T10" t="s">
        <v>210</v>
      </c>
      <c r="U10">
        <v>78200</v>
      </c>
      <c r="V10">
        <v>3767682976</v>
      </c>
      <c r="W10" t="s">
        <v>211</v>
      </c>
      <c r="X10" s="1">
        <v>11</v>
      </c>
    </row>
    <row r="11" spans="1:24" x14ac:dyDescent="0.55000000000000004">
      <c r="A11" s="1">
        <v>8</v>
      </c>
      <c r="B11" t="s">
        <v>207</v>
      </c>
      <c r="C11" t="s">
        <v>208</v>
      </c>
      <c r="D11" t="s">
        <v>209</v>
      </c>
      <c r="E11" t="s">
        <v>210</v>
      </c>
      <c r="F11">
        <v>78200</v>
      </c>
      <c r="G11">
        <v>3767682976</v>
      </c>
      <c r="H11" t="s">
        <v>211</v>
      </c>
      <c r="I11" s="1">
        <f>ROW()</f>
        <v>11</v>
      </c>
      <c r="P11" s="1">
        <v>9</v>
      </c>
      <c r="Q11" t="s">
        <v>212</v>
      </c>
      <c r="R11" t="s">
        <v>213</v>
      </c>
      <c r="S11" t="s">
        <v>216</v>
      </c>
      <c r="T11" t="s">
        <v>217</v>
      </c>
      <c r="U11">
        <v>90212</v>
      </c>
      <c r="V11">
        <v>4548784848</v>
      </c>
      <c r="W11" t="s">
        <v>214</v>
      </c>
      <c r="X11" s="1">
        <v>12</v>
      </c>
    </row>
    <row r="12" spans="1:24" x14ac:dyDescent="0.55000000000000004">
      <c r="A12" s="1">
        <v>9</v>
      </c>
      <c r="B12" t="s">
        <v>212</v>
      </c>
      <c r="C12" t="s">
        <v>213</v>
      </c>
      <c r="D12" t="s">
        <v>216</v>
      </c>
      <c r="E12" t="s">
        <v>217</v>
      </c>
      <c r="F12">
        <v>90212</v>
      </c>
      <c r="G12">
        <v>4548784848</v>
      </c>
      <c r="H12" t="s">
        <v>214</v>
      </c>
      <c r="I12" s="1">
        <f>ROW()</f>
        <v>12</v>
      </c>
      <c r="P12" s="1">
        <v>10</v>
      </c>
      <c r="Q12" t="s">
        <v>215</v>
      </c>
      <c r="R12" t="s">
        <v>213</v>
      </c>
      <c r="S12" t="s">
        <v>216</v>
      </c>
      <c r="T12" t="s">
        <v>217</v>
      </c>
      <c r="U12">
        <v>90232</v>
      </c>
      <c r="V12">
        <v>232323232</v>
      </c>
      <c r="W12" t="s">
        <v>218</v>
      </c>
      <c r="X12" s="1">
        <v>13</v>
      </c>
    </row>
    <row r="13" spans="1:24" x14ac:dyDescent="0.55000000000000004">
      <c r="A13" s="1">
        <v>10</v>
      </c>
      <c r="B13" t="s">
        <v>215</v>
      </c>
      <c r="C13" t="s">
        <v>213</v>
      </c>
      <c r="D13" t="s">
        <v>216</v>
      </c>
      <c r="E13" t="s">
        <v>217</v>
      </c>
      <c r="F13">
        <v>90232</v>
      </c>
      <c r="G13">
        <v>232323232</v>
      </c>
      <c r="H13" t="s">
        <v>218</v>
      </c>
      <c r="I13" s="1">
        <f>ROW()</f>
        <v>13</v>
      </c>
      <c r="P13" s="1">
        <v>11</v>
      </c>
      <c r="Q13" t="s">
        <v>219</v>
      </c>
      <c r="R13" t="s">
        <v>412</v>
      </c>
      <c r="S13" t="s">
        <v>220</v>
      </c>
      <c r="T13" t="s">
        <v>217</v>
      </c>
      <c r="U13">
        <v>90232</v>
      </c>
      <c r="V13">
        <v>315151515</v>
      </c>
      <c r="W13" t="s">
        <v>221</v>
      </c>
      <c r="X13" s="1">
        <v>14</v>
      </c>
    </row>
    <row r="14" spans="1:24" x14ac:dyDescent="0.55000000000000004">
      <c r="A14" s="1">
        <v>11</v>
      </c>
      <c r="B14" t="s">
        <v>219</v>
      </c>
      <c r="C14" t="s">
        <v>412</v>
      </c>
      <c r="D14" t="s">
        <v>220</v>
      </c>
      <c r="E14" t="s">
        <v>217</v>
      </c>
      <c r="F14">
        <v>90232</v>
      </c>
      <c r="G14">
        <v>315151515</v>
      </c>
      <c r="H14" t="s">
        <v>221</v>
      </c>
      <c r="I14" s="1">
        <f>ROW()</f>
        <v>14</v>
      </c>
      <c r="P14" s="1"/>
      <c r="X14" s="1"/>
    </row>
  </sheetData>
  <mergeCells count="2">
    <mergeCell ref="A1:I2"/>
    <mergeCell ref="P1:X1"/>
  </mergeCells>
  <conditionalFormatting sqref="A4:I9997">
    <cfRule type="expression" dxfId="13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291-92B5-48AD-BF13-18980969E5F0}">
  <sheetPr codeName="Suppliers"/>
  <dimension ref="A1:X16"/>
  <sheetViews>
    <sheetView workbookViewId="0">
      <selection activeCell="M3" sqref="M3"/>
    </sheetView>
  </sheetViews>
  <sheetFormatPr defaultRowHeight="14.4" x14ac:dyDescent="0.55000000000000004"/>
  <cols>
    <col min="1" max="1" width="7.3125" style="1" bestFit="1" customWidth="1"/>
    <col min="2" max="2" width="18.1015625" bestFit="1" customWidth="1"/>
    <col min="3" max="3" width="14" bestFit="1" customWidth="1"/>
    <col min="4" max="4" width="10.68359375" bestFit="1" customWidth="1"/>
    <col min="5" max="5" width="5.1015625" bestFit="1" customWidth="1"/>
    <col min="6" max="6" width="5.89453125" bestFit="1" customWidth="1"/>
    <col min="7" max="7" width="13.3125" bestFit="1" customWidth="1"/>
    <col min="8" max="8" width="22.89453125" bestFit="1" customWidth="1"/>
    <col min="9" max="9" width="8.68359375" style="1"/>
    <col min="13" max="13" width="13.1015625" bestFit="1" customWidth="1"/>
    <col min="14" max="14" width="18.1015625" bestFit="1" customWidth="1"/>
    <col min="15" max="15" width="12.5234375" bestFit="1" customWidth="1"/>
    <col min="16" max="16" width="9.89453125" bestFit="1" customWidth="1"/>
    <col min="17" max="17" width="5.1015625" bestFit="1" customWidth="1"/>
    <col min="18" max="18" width="5.89453125" bestFit="1" customWidth="1"/>
    <col min="19" max="19" width="13.3125" bestFit="1" customWidth="1"/>
    <col min="20" max="20" width="22.89453125" bestFit="1" customWidth="1"/>
  </cols>
  <sheetData>
    <row r="1" spans="1:24" ht="21" customHeight="1" x14ac:dyDescent="0.55000000000000004">
      <c r="A1" s="137" t="s">
        <v>223</v>
      </c>
      <c r="B1" s="137"/>
      <c r="C1" s="137"/>
      <c r="D1" s="137"/>
      <c r="E1" s="137"/>
      <c r="F1" s="137"/>
      <c r="G1" s="137"/>
      <c r="H1" s="137"/>
      <c r="I1" s="137"/>
      <c r="M1" s="18" t="s">
        <v>282</v>
      </c>
      <c r="P1" s="139" t="s">
        <v>285</v>
      </c>
      <c r="Q1" s="139"/>
      <c r="R1" s="139"/>
      <c r="S1" s="139"/>
      <c r="T1" s="139"/>
      <c r="U1" s="139"/>
      <c r="V1" s="139"/>
      <c r="W1" s="139"/>
      <c r="X1" s="139"/>
    </row>
    <row r="2" spans="1:24" ht="21" customHeight="1" x14ac:dyDescent="0.55000000000000004">
      <c r="A2" s="137"/>
      <c r="B2" s="137"/>
      <c r="C2" s="137"/>
      <c r="D2" s="137"/>
      <c r="E2" s="137"/>
      <c r="F2" s="137"/>
      <c r="G2" s="137"/>
      <c r="H2" s="137"/>
      <c r="I2" s="137"/>
      <c r="M2" s="13" t="s">
        <v>225</v>
      </c>
      <c r="P2" s="13" t="s">
        <v>224</v>
      </c>
      <c r="Q2" s="13" t="s">
        <v>225</v>
      </c>
      <c r="R2" s="13" t="s">
        <v>167</v>
      </c>
      <c r="S2" s="13" t="s">
        <v>168</v>
      </c>
      <c r="T2" s="13" t="s">
        <v>169</v>
      </c>
      <c r="U2" s="13" t="s">
        <v>170</v>
      </c>
      <c r="V2" s="13" t="s">
        <v>171</v>
      </c>
      <c r="W2" s="13" t="s">
        <v>172</v>
      </c>
      <c r="X2" s="13" t="s">
        <v>281</v>
      </c>
    </row>
    <row r="3" spans="1:24" x14ac:dyDescent="0.55000000000000004">
      <c r="A3" s="13" t="s">
        <v>224</v>
      </c>
      <c r="B3" s="13" t="s">
        <v>225</v>
      </c>
      <c r="C3" s="13" t="s">
        <v>167</v>
      </c>
      <c r="D3" s="13" t="s">
        <v>168</v>
      </c>
      <c r="E3" s="13" t="s">
        <v>169</v>
      </c>
      <c r="F3" s="13" t="s">
        <v>170</v>
      </c>
      <c r="G3" s="13" t="s">
        <v>171</v>
      </c>
      <c r="H3" s="13" t="s">
        <v>172</v>
      </c>
      <c r="I3" s="13" t="s">
        <v>281</v>
      </c>
      <c r="M3" s="28" t="str">
        <f>"*"&amp;'Inventory Management'!AC4&amp;"*"</f>
        <v>**</v>
      </c>
      <c r="P3" s="1">
        <v>1</v>
      </c>
      <c r="Q3" t="s">
        <v>226</v>
      </c>
      <c r="R3" t="s">
        <v>227</v>
      </c>
      <c r="S3" t="s">
        <v>184</v>
      </c>
      <c r="T3" t="s">
        <v>217</v>
      </c>
      <c r="U3">
        <v>12345</v>
      </c>
      <c r="V3" t="s">
        <v>228</v>
      </c>
      <c r="W3" t="s">
        <v>229</v>
      </c>
      <c r="X3" s="1">
        <v>4</v>
      </c>
    </row>
    <row r="4" spans="1:24" x14ac:dyDescent="0.55000000000000004">
      <c r="A4" s="1">
        <v>1</v>
      </c>
      <c r="B4" t="s">
        <v>226</v>
      </c>
      <c r="C4" t="s">
        <v>227</v>
      </c>
      <c r="D4" t="s">
        <v>184</v>
      </c>
      <c r="E4" t="s">
        <v>217</v>
      </c>
      <c r="F4">
        <v>12345</v>
      </c>
      <c r="G4" t="s">
        <v>228</v>
      </c>
      <c r="H4" t="s">
        <v>229</v>
      </c>
      <c r="I4" s="1">
        <f>ROW()</f>
        <v>4</v>
      </c>
      <c r="P4" s="1">
        <v>2</v>
      </c>
      <c r="Q4" t="s">
        <v>230</v>
      </c>
      <c r="R4" t="s">
        <v>231</v>
      </c>
      <c r="S4" t="s">
        <v>232</v>
      </c>
      <c r="T4" t="s">
        <v>233</v>
      </c>
      <c r="U4">
        <v>67890</v>
      </c>
      <c r="V4" t="s">
        <v>228</v>
      </c>
      <c r="W4" t="s">
        <v>234</v>
      </c>
      <c r="X4" s="1">
        <v>5</v>
      </c>
    </row>
    <row r="5" spans="1:24" x14ac:dyDescent="0.55000000000000004">
      <c r="A5" s="1">
        <v>2</v>
      </c>
      <c r="B5" t="s">
        <v>230</v>
      </c>
      <c r="C5" t="s">
        <v>231</v>
      </c>
      <c r="D5" t="s">
        <v>232</v>
      </c>
      <c r="E5" t="s">
        <v>233</v>
      </c>
      <c r="F5">
        <v>67890</v>
      </c>
      <c r="G5" t="s">
        <v>228</v>
      </c>
      <c r="H5" t="s">
        <v>234</v>
      </c>
      <c r="I5" s="1">
        <f>ROW()</f>
        <v>5</v>
      </c>
      <c r="P5" s="1">
        <v>3</v>
      </c>
      <c r="Q5" t="s">
        <v>235</v>
      </c>
      <c r="R5" t="s">
        <v>236</v>
      </c>
      <c r="S5" t="s">
        <v>237</v>
      </c>
      <c r="T5" t="s">
        <v>238</v>
      </c>
      <c r="U5">
        <v>54321</v>
      </c>
      <c r="V5" t="s">
        <v>228</v>
      </c>
      <c r="W5" t="s">
        <v>239</v>
      </c>
      <c r="X5" s="1">
        <v>6</v>
      </c>
    </row>
    <row r="6" spans="1:24" x14ac:dyDescent="0.55000000000000004">
      <c r="A6" s="1">
        <v>3</v>
      </c>
      <c r="B6" t="s">
        <v>235</v>
      </c>
      <c r="C6" t="s">
        <v>236</v>
      </c>
      <c r="D6" t="s">
        <v>237</v>
      </c>
      <c r="E6" t="s">
        <v>238</v>
      </c>
      <c r="F6">
        <v>54321</v>
      </c>
      <c r="G6" t="s">
        <v>228</v>
      </c>
      <c r="H6" t="s">
        <v>239</v>
      </c>
      <c r="I6" s="1">
        <f>ROW()</f>
        <v>6</v>
      </c>
      <c r="P6" s="1">
        <v>4</v>
      </c>
      <c r="Q6" t="s">
        <v>240</v>
      </c>
      <c r="R6" t="s">
        <v>241</v>
      </c>
      <c r="S6" t="s">
        <v>184</v>
      </c>
      <c r="T6" t="s">
        <v>217</v>
      </c>
      <c r="U6">
        <v>12345</v>
      </c>
      <c r="V6" t="s">
        <v>228</v>
      </c>
      <c r="W6" t="s">
        <v>242</v>
      </c>
      <c r="X6" s="1">
        <v>7</v>
      </c>
    </row>
    <row r="7" spans="1:24" x14ac:dyDescent="0.55000000000000004">
      <c r="A7" s="1">
        <v>4</v>
      </c>
      <c r="B7" t="s">
        <v>240</v>
      </c>
      <c r="C7" t="s">
        <v>241</v>
      </c>
      <c r="D7" t="s">
        <v>184</v>
      </c>
      <c r="E7" t="s">
        <v>217</v>
      </c>
      <c r="F7">
        <v>12345</v>
      </c>
      <c r="G7" t="s">
        <v>228</v>
      </c>
      <c r="H7" t="s">
        <v>242</v>
      </c>
      <c r="I7" s="1">
        <f>ROW()</f>
        <v>7</v>
      </c>
      <c r="P7" s="1">
        <v>5</v>
      </c>
      <c r="Q7" t="s">
        <v>243</v>
      </c>
      <c r="R7" t="s">
        <v>244</v>
      </c>
      <c r="S7" t="s">
        <v>232</v>
      </c>
      <c r="T7" t="s">
        <v>233</v>
      </c>
      <c r="U7">
        <v>67890</v>
      </c>
      <c r="V7" t="s">
        <v>228</v>
      </c>
      <c r="W7" t="s">
        <v>245</v>
      </c>
      <c r="X7" s="1">
        <v>8</v>
      </c>
    </row>
    <row r="8" spans="1:24" x14ac:dyDescent="0.55000000000000004">
      <c r="A8" s="1">
        <v>5</v>
      </c>
      <c r="B8" t="s">
        <v>243</v>
      </c>
      <c r="C8" t="s">
        <v>244</v>
      </c>
      <c r="D8" t="s">
        <v>232</v>
      </c>
      <c r="E8" t="s">
        <v>233</v>
      </c>
      <c r="F8">
        <v>67890</v>
      </c>
      <c r="G8" t="s">
        <v>228</v>
      </c>
      <c r="H8" t="s">
        <v>245</v>
      </c>
      <c r="I8" s="1">
        <f>ROW()</f>
        <v>8</v>
      </c>
      <c r="P8" s="1">
        <v>6</v>
      </c>
      <c r="Q8" t="s">
        <v>246</v>
      </c>
      <c r="R8" t="s">
        <v>247</v>
      </c>
      <c r="S8" t="s">
        <v>237</v>
      </c>
      <c r="T8" t="s">
        <v>238</v>
      </c>
      <c r="U8">
        <v>54321</v>
      </c>
      <c r="V8" t="s">
        <v>228</v>
      </c>
      <c r="W8" t="s">
        <v>248</v>
      </c>
      <c r="X8" s="1">
        <v>9</v>
      </c>
    </row>
    <row r="9" spans="1:24" x14ac:dyDescent="0.55000000000000004">
      <c r="A9" s="1">
        <v>6</v>
      </c>
      <c r="B9" t="s">
        <v>246</v>
      </c>
      <c r="C9" t="s">
        <v>247</v>
      </c>
      <c r="D9" t="s">
        <v>237</v>
      </c>
      <c r="E9" t="s">
        <v>238</v>
      </c>
      <c r="F9">
        <v>54321</v>
      </c>
      <c r="G9" t="s">
        <v>228</v>
      </c>
      <c r="H9" t="s">
        <v>248</v>
      </c>
      <c r="I9" s="1">
        <f>ROW()</f>
        <v>9</v>
      </c>
      <c r="P9" s="1">
        <v>7</v>
      </c>
      <c r="Q9" t="s">
        <v>249</v>
      </c>
      <c r="R9" t="s">
        <v>250</v>
      </c>
      <c r="S9" t="s">
        <v>184</v>
      </c>
      <c r="T9" t="s">
        <v>217</v>
      </c>
      <c r="U9">
        <v>12345</v>
      </c>
      <c r="V9" t="s">
        <v>228</v>
      </c>
      <c r="W9" t="s">
        <v>251</v>
      </c>
      <c r="X9" s="1">
        <v>10</v>
      </c>
    </row>
    <row r="10" spans="1:24" x14ac:dyDescent="0.55000000000000004">
      <c r="A10" s="1">
        <v>7</v>
      </c>
      <c r="B10" t="s">
        <v>249</v>
      </c>
      <c r="C10" t="s">
        <v>250</v>
      </c>
      <c r="D10" t="s">
        <v>184</v>
      </c>
      <c r="E10" t="s">
        <v>217</v>
      </c>
      <c r="F10">
        <v>12345</v>
      </c>
      <c r="G10" t="s">
        <v>228</v>
      </c>
      <c r="H10" t="s">
        <v>251</v>
      </c>
      <c r="I10" s="1">
        <f>ROW()</f>
        <v>10</v>
      </c>
      <c r="P10" s="1">
        <v>8</v>
      </c>
      <c r="Q10" t="s">
        <v>252</v>
      </c>
      <c r="R10" t="s">
        <v>253</v>
      </c>
      <c r="S10" t="s">
        <v>232</v>
      </c>
      <c r="T10" t="s">
        <v>233</v>
      </c>
      <c r="U10">
        <v>67890</v>
      </c>
      <c r="V10" t="s">
        <v>228</v>
      </c>
      <c r="W10" t="s">
        <v>254</v>
      </c>
      <c r="X10" s="1">
        <v>11</v>
      </c>
    </row>
    <row r="11" spans="1:24" x14ac:dyDescent="0.55000000000000004">
      <c r="A11" s="1">
        <v>8</v>
      </c>
      <c r="B11" t="s">
        <v>252</v>
      </c>
      <c r="C11" t="s">
        <v>253</v>
      </c>
      <c r="D11" t="s">
        <v>232</v>
      </c>
      <c r="E11" t="s">
        <v>233</v>
      </c>
      <c r="F11">
        <v>67890</v>
      </c>
      <c r="G11" t="s">
        <v>228</v>
      </c>
      <c r="H11" t="s">
        <v>254</v>
      </c>
      <c r="I11" s="1">
        <f>ROW()</f>
        <v>11</v>
      </c>
      <c r="P11" s="1">
        <v>9</v>
      </c>
      <c r="Q11" t="s">
        <v>257</v>
      </c>
      <c r="R11" t="s">
        <v>258</v>
      </c>
      <c r="S11" t="s">
        <v>259</v>
      </c>
      <c r="T11" t="s">
        <v>260</v>
      </c>
      <c r="U11">
        <v>34567</v>
      </c>
      <c r="V11" t="s">
        <v>228</v>
      </c>
      <c r="W11" t="s">
        <v>261</v>
      </c>
      <c r="X11" s="1">
        <v>12</v>
      </c>
    </row>
    <row r="12" spans="1:24" x14ac:dyDescent="0.55000000000000004">
      <c r="A12" s="1">
        <v>9</v>
      </c>
      <c r="B12" t="s">
        <v>257</v>
      </c>
      <c r="C12" t="s">
        <v>258</v>
      </c>
      <c r="D12" t="s">
        <v>259</v>
      </c>
      <c r="E12" t="s">
        <v>260</v>
      </c>
      <c r="F12">
        <v>34567</v>
      </c>
      <c r="G12" t="s">
        <v>228</v>
      </c>
      <c r="H12" t="s">
        <v>261</v>
      </c>
      <c r="I12" s="1">
        <f>ROW()</f>
        <v>12</v>
      </c>
      <c r="P12" s="1">
        <v>10</v>
      </c>
      <c r="Q12" t="s">
        <v>262</v>
      </c>
      <c r="R12" t="s">
        <v>263</v>
      </c>
      <c r="S12" t="s">
        <v>264</v>
      </c>
      <c r="T12" t="s">
        <v>217</v>
      </c>
      <c r="U12">
        <v>45678</v>
      </c>
      <c r="V12" t="s">
        <v>228</v>
      </c>
      <c r="W12" t="s">
        <v>265</v>
      </c>
      <c r="X12" s="1">
        <v>13</v>
      </c>
    </row>
    <row r="13" spans="1:24" x14ac:dyDescent="0.55000000000000004">
      <c r="A13" s="1">
        <v>10</v>
      </c>
      <c r="B13" t="s">
        <v>262</v>
      </c>
      <c r="C13" t="s">
        <v>263</v>
      </c>
      <c r="D13" t="s">
        <v>264</v>
      </c>
      <c r="E13" t="s">
        <v>217</v>
      </c>
      <c r="F13">
        <v>45678</v>
      </c>
      <c r="G13" t="s">
        <v>228</v>
      </c>
      <c r="H13" t="s">
        <v>265</v>
      </c>
      <c r="I13" s="1">
        <f>ROW()</f>
        <v>13</v>
      </c>
      <c r="P13" s="1">
        <v>11</v>
      </c>
      <c r="Q13" t="s">
        <v>266</v>
      </c>
      <c r="R13" t="s">
        <v>267</v>
      </c>
      <c r="S13" t="s">
        <v>184</v>
      </c>
      <c r="T13" t="s">
        <v>233</v>
      </c>
      <c r="U13">
        <v>56789</v>
      </c>
      <c r="V13" t="s">
        <v>228</v>
      </c>
      <c r="W13" t="s">
        <v>268</v>
      </c>
      <c r="X13" s="1">
        <v>14</v>
      </c>
    </row>
    <row r="14" spans="1:24" x14ac:dyDescent="0.55000000000000004">
      <c r="A14" s="1">
        <v>11</v>
      </c>
      <c r="B14" t="s">
        <v>266</v>
      </c>
      <c r="C14" t="s">
        <v>267</v>
      </c>
      <c r="D14" t="s">
        <v>184</v>
      </c>
      <c r="E14" t="s">
        <v>233</v>
      </c>
      <c r="F14">
        <v>56789</v>
      </c>
      <c r="G14" t="s">
        <v>228</v>
      </c>
      <c r="H14" t="s">
        <v>268</v>
      </c>
      <c r="I14" s="1">
        <f>ROW()</f>
        <v>14</v>
      </c>
      <c r="P14" s="1">
        <v>12</v>
      </c>
      <c r="Q14" t="s">
        <v>269</v>
      </c>
      <c r="R14" t="s">
        <v>270</v>
      </c>
      <c r="S14" t="s">
        <v>255</v>
      </c>
      <c r="T14" t="s">
        <v>238</v>
      </c>
      <c r="U14">
        <v>67890</v>
      </c>
      <c r="V14" t="s">
        <v>228</v>
      </c>
      <c r="W14" t="s">
        <v>271</v>
      </c>
      <c r="X14" s="1">
        <v>15</v>
      </c>
    </row>
    <row r="15" spans="1:24" x14ac:dyDescent="0.55000000000000004">
      <c r="A15" s="1">
        <v>12</v>
      </c>
      <c r="B15" t="s">
        <v>269</v>
      </c>
      <c r="C15" t="s">
        <v>270</v>
      </c>
      <c r="D15" t="s">
        <v>255</v>
      </c>
      <c r="E15" t="s">
        <v>238</v>
      </c>
      <c r="F15">
        <v>67890</v>
      </c>
      <c r="G15" t="s">
        <v>228</v>
      </c>
      <c r="H15" t="s">
        <v>271</v>
      </c>
      <c r="I15" s="1">
        <f>ROW()</f>
        <v>15</v>
      </c>
      <c r="P15" s="1">
        <v>13</v>
      </c>
      <c r="Q15" t="s">
        <v>272</v>
      </c>
      <c r="R15" t="s">
        <v>273</v>
      </c>
      <c r="S15" t="s">
        <v>256</v>
      </c>
      <c r="T15" t="s">
        <v>260</v>
      </c>
      <c r="U15">
        <v>78901</v>
      </c>
      <c r="V15" t="s">
        <v>228</v>
      </c>
      <c r="W15" t="s">
        <v>274</v>
      </c>
      <c r="X15" s="1">
        <v>16</v>
      </c>
    </row>
    <row r="16" spans="1:24" x14ac:dyDescent="0.55000000000000004">
      <c r="A16" s="1">
        <v>13</v>
      </c>
      <c r="B16" t="s">
        <v>272</v>
      </c>
      <c r="C16" t="s">
        <v>273</v>
      </c>
      <c r="D16" t="s">
        <v>256</v>
      </c>
      <c r="E16" t="s">
        <v>260</v>
      </c>
      <c r="F16">
        <v>78901</v>
      </c>
      <c r="G16" t="s">
        <v>228</v>
      </c>
      <c r="H16" t="s">
        <v>274</v>
      </c>
      <c r="I16" s="1">
        <f>ROW()</f>
        <v>16</v>
      </c>
    </row>
  </sheetData>
  <mergeCells count="2">
    <mergeCell ref="A1:I2"/>
    <mergeCell ref="P1:X1"/>
  </mergeCells>
  <conditionalFormatting sqref="A4:I999">
    <cfRule type="expression" dxfId="12" priority="1">
      <formula>AND($A4&lt;&gt;"",MOD(ROW(),2)=0)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2B04-9212-495F-AAED-EE2A3E79C342}">
  <sheetPr codeName="Products"/>
  <dimension ref="A1:X626"/>
  <sheetViews>
    <sheetView topLeftCell="A4" workbookViewId="0">
      <selection activeCell="C17" sqref="C17"/>
    </sheetView>
  </sheetViews>
  <sheetFormatPr defaultRowHeight="14.4" x14ac:dyDescent="0.55000000000000004"/>
  <cols>
    <col min="1" max="1" width="9.5234375" style="1" customWidth="1"/>
    <col min="2" max="2" width="24.41796875" bestFit="1" customWidth="1"/>
    <col min="3" max="3" width="48.1015625" bestFit="1" customWidth="1"/>
    <col min="4" max="4" width="29.41796875" bestFit="1" customWidth="1"/>
    <col min="5" max="5" width="15" customWidth="1"/>
    <col min="6" max="6" width="11.5234375" customWidth="1"/>
    <col min="7" max="7" width="9.41796875" customWidth="1"/>
    <col min="8" max="8" width="16.5234375" customWidth="1"/>
    <col min="9" max="9" width="8.68359375" style="1"/>
    <col min="10" max="12" width="3.1015625" customWidth="1"/>
    <col min="13" max="13" width="12.89453125" bestFit="1" customWidth="1"/>
    <col min="14" max="15" width="3.89453125" customWidth="1"/>
    <col min="16" max="16" width="7.5234375" bestFit="1" customWidth="1"/>
    <col min="17" max="17" width="12.89453125" bestFit="1" customWidth="1"/>
    <col min="18" max="18" width="10.41796875" bestFit="1" customWidth="1"/>
    <col min="19" max="19" width="6.68359375" bestFit="1" customWidth="1"/>
    <col min="20" max="20" width="13.1015625" bestFit="1" customWidth="1"/>
    <col min="21" max="21" width="9.5234375" bestFit="1" customWidth="1"/>
    <col min="22" max="22" width="7.41796875" bestFit="1" customWidth="1"/>
    <col min="23" max="23" width="14.68359375" bestFit="1" customWidth="1"/>
    <col min="24" max="24" width="4.41796875" bestFit="1" customWidth="1"/>
  </cols>
  <sheetData>
    <row r="1" spans="1:24" ht="14.4" customHeight="1" x14ac:dyDescent="0.55000000000000004">
      <c r="A1" s="137" t="s">
        <v>283</v>
      </c>
      <c r="B1" s="137"/>
      <c r="C1" s="137"/>
      <c r="D1" s="137"/>
      <c r="E1" s="137"/>
      <c r="F1" s="137"/>
      <c r="G1" s="137"/>
      <c r="H1" s="137"/>
      <c r="I1" s="137"/>
      <c r="M1" s="18" t="s">
        <v>282</v>
      </c>
      <c r="P1" s="139" t="s">
        <v>285</v>
      </c>
      <c r="Q1" s="139"/>
      <c r="R1" s="139"/>
      <c r="S1" s="139"/>
      <c r="T1" s="139"/>
      <c r="U1" s="139"/>
      <c r="V1" s="139"/>
      <c r="W1" s="139"/>
      <c r="X1" s="139"/>
    </row>
    <row r="2" spans="1:24" ht="14.4" customHeight="1" x14ac:dyDescent="0.55000000000000004">
      <c r="A2" s="137"/>
      <c r="B2" s="137"/>
      <c r="C2" s="137"/>
      <c r="D2" s="137"/>
      <c r="E2" s="137"/>
      <c r="F2" s="137"/>
      <c r="G2" s="137"/>
      <c r="H2" s="137"/>
      <c r="I2" s="137"/>
      <c r="M2" s="13" t="s">
        <v>22</v>
      </c>
      <c r="P2" s="13" t="s">
        <v>25</v>
      </c>
      <c r="Q2" s="13" t="s">
        <v>22</v>
      </c>
      <c r="R2" s="13" t="s">
        <v>0</v>
      </c>
      <c r="S2" s="13" t="s">
        <v>91</v>
      </c>
      <c r="T2" s="13" t="s">
        <v>158</v>
      </c>
      <c r="U2" s="13" t="s">
        <v>1</v>
      </c>
      <c r="V2" s="13" t="s">
        <v>23</v>
      </c>
      <c r="W2" s="14" t="s">
        <v>24</v>
      </c>
      <c r="X2" s="15" t="s">
        <v>281</v>
      </c>
    </row>
    <row r="3" spans="1:24" x14ac:dyDescent="0.55000000000000004">
      <c r="A3" s="54" t="s">
        <v>25</v>
      </c>
      <c r="B3" s="54" t="s">
        <v>22</v>
      </c>
      <c r="C3" s="54" t="s">
        <v>0</v>
      </c>
      <c r="D3" s="54" t="s">
        <v>91</v>
      </c>
      <c r="E3" s="54" t="s">
        <v>158</v>
      </c>
      <c r="F3" s="54" t="s">
        <v>1</v>
      </c>
      <c r="G3" s="54" t="s">
        <v>23</v>
      </c>
      <c r="H3" s="55" t="s">
        <v>24</v>
      </c>
      <c r="I3" s="56" t="s">
        <v>281</v>
      </c>
      <c r="M3" s="28" t="str">
        <f>"*"&amp;'Inventory Management'!AN4&amp;"*"</f>
        <v>**</v>
      </c>
      <c r="P3" s="1">
        <v>1</v>
      </c>
      <c r="Q3" t="s">
        <v>331</v>
      </c>
      <c r="R3" t="s">
        <v>56</v>
      </c>
      <c r="S3" t="s">
        <v>122</v>
      </c>
      <c r="T3" s="3">
        <v>1.66</v>
      </c>
      <c r="U3" s="3">
        <v>3.94</v>
      </c>
      <c r="V3">
        <v>0</v>
      </c>
      <c r="W3" s="3">
        <v>0</v>
      </c>
      <c r="X3" s="16">
        <v>4</v>
      </c>
    </row>
    <row r="4" spans="1:24" x14ac:dyDescent="0.55000000000000004">
      <c r="A4" s="1">
        <v>1</v>
      </c>
      <c r="B4" t="s">
        <v>331</v>
      </c>
      <c r="C4" t="s">
        <v>56</v>
      </c>
      <c r="D4" t="s">
        <v>122</v>
      </c>
      <c r="E4" s="3">
        <v>1.66</v>
      </c>
      <c r="F4" s="3">
        <v>3.94</v>
      </c>
      <c r="G4" cm="1">
        <f t="array" aca="1" ref="G4" ca="1">SUMIFS(OrdItem_Qty,OrdItem_ProdNm,B4,OrdItem_Type,"Purchase")-SUMIFS(OrdItem_Qty,OrdItem_ProdNm,B4,OrdItem_Type,"Sale")</f>
        <v>0</v>
      </c>
      <c r="H4" s="3">
        <f ca="1">E4*G4</f>
        <v>0</v>
      </c>
      <c r="I4" s="16">
        <f>ROW()</f>
        <v>4</v>
      </c>
      <c r="J4" s="3"/>
      <c r="P4" s="1">
        <v>2</v>
      </c>
      <c r="Q4" t="s">
        <v>332</v>
      </c>
      <c r="R4" t="s">
        <v>44</v>
      </c>
      <c r="S4" t="s">
        <v>110</v>
      </c>
      <c r="T4" s="3">
        <v>1.82</v>
      </c>
      <c r="U4" s="3">
        <v>3.19</v>
      </c>
      <c r="V4">
        <v>0</v>
      </c>
      <c r="W4" s="3">
        <v>0</v>
      </c>
      <c r="X4" s="16">
        <v>5</v>
      </c>
    </row>
    <row r="5" spans="1:24" x14ac:dyDescent="0.55000000000000004">
      <c r="A5" s="1">
        <v>2</v>
      </c>
      <c r="B5" t="s">
        <v>332</v>
      </c>
      <c r="C5" t="s">
        <v>44</v>
      </c>
      <c r="D5" t="s">
        <v>110</v>
      </c>
      <c r="E5" s="3">
        <v>1.82</v>
      </c>
      <c r="F5" s="3">
        <v>3.19</v>
      </c>
      <c r="G5" cm="1">
        <f t="array" aca="1" ref="G5" ca="1">SUMIFS(OrdItem_Qty,OrdItem_ProdNm,B5,OrdItem_Type,"Purchase")-SUMIFS(OrdItem_Qty,OrdItem_ProdNm,B5,OrdItem_Type,"Sale")</f>
        <v>1</v>
      </c>
      <c r="H5" s="3">
        <f t="shared" ref="H5:H68" ca="1" si="0">E5*G5</f>
        <v>1.82</v>
      </c>
      <c r="I5" s="16">
        <f>ROW()</f>
        <v>5</v>
      </c>
      <c r="J5" s="3"/>
      <c r="P5" s="1">
        <v>3</v>
      </c>
      <c r="Q5" t="s">
        <v>333</v>
      </c>
      <c r="R5" t="s">
        <v>43</v>
      </c>
      <c r="S5" t="s">
        <v>109</v>
      </c>
      <c r="T5" s="3">
        <v>1.93</v>
      </c>
      <c r="U5" s="3">
        <v>2.85</v>
      </c>
      <c r="V5">
        <v>36</v>
      </c>
      <c r="W5" s="3">
        <v>69.48</v>
      </c>
      <c r="X5" s="16">
        <v>6</v>
      </c>
    </row>
    <row r="6" spans="1:24" x14ac:dyDescent="0.55000000000000004">
      <c r="A6" s="1">
        <v>3</v>
      </c>
      <c r="B6" t="s">
        <v>333</v>
      </c>
      <c r="C6" t="s">
        <v>43</v>
      </c>
      <c r="D6" t="s">
        <v>109</v>
      </c>
      <c r="E6" s="3">
        <v>1.93</v>
      </c>
      <c r="F6" s="3">
        <v>2.85</v>
      </c>
      <c r="G6" cm="1">
        <f t="array" aca="1" ref="G6" ca="1">SUMIFS(OrdItem_Qty,OrdItem_ProdNm,B6,OrdItem_Type,"Purchase")-SUMIFS(OrdItem_Qty,OrdItem_ProdNm,B6,OrdItem_Type,"Sale")</f>
        <v>37</v>
      </c>
      <c r="H6" s="3">
        <f t="shared" ca="1" si="0"/>
        <v>71.41</v>
      </c>
      <c r="I6" s="16">
        <f>ROW()</f>
        <v>6</v>
      </c>
      <c r="J6" s="3"/>
      <c r="P6" s="1">
        <v>4</v>
      </c>
      <c r="Q6" t="s">
        <v>334</v>
      </c>
      <c r="R6" t="s">
        <v>61</v>
      </c>
      <c r="S6" t="s">
        <v>127</v>
      </c>
      <c r="T6" s="3">
        <v>1.48</v>
      </c>
      <c r="U6" s="3">
        <v>3.5</v>
      </c>
      <c r="V6">
        <v>36</v>
      </c>
      <c r="W6" s="3">
        <v>53.28</v>
      </c>
      <c r="X6" s="16">
        <v>7</v>
      </c>
    </row>
    <row r="7" spans="1:24" x14ac:dyDescent="0.55000000000000004">
      <c r="A7" s="1">
        <v>4</v>
      </c>
      <c r="B7" t="s">
        <v>334</v>
      </c>
      <c r="C7" t="s">
        <v>61</v>
      </c>
      <c r="D7" t="s">
        <v>127</v>
      </c>
      <c r="E7" s="3">
        <v>1.48</v>
      </c>
      <c r="F7" s="3">
        <v>3.5</v>
      </c>
      <c r="G7" cm="1">
        <f t="array" aca="1" ref="G7" ca="1">SUMIFS(OrdItem_Qty,OrdItem_ProdNm,B7,OrdItem_Type,"Purchase")-SUMIFS(OrdItem_Qty,OrdItem_ProdNm,B7,OrdItem_Type,"Sale")</f>
        <v>36</v>
      </c>
      <c r="H7" s="3">
        <f t="shared" ca="1" si="0"/>
        <v>53.28</v>
      </c>
      <c r="I7" s="16">
        <f>ROW()</f>
        <v>7</v>
      </c>
      <c r="J7" s="3"/>
      <c r="P7" s="1">
        <v>5</v>
      </c>
      <c r="Q7" t="s">
        <v>335</v>
      </c>
      <c r="R7" t="s">
        <v>40</v>
      </c>
      <c r="S7" t="s">
        <v>106</v>
      </c>
      <c r="T7" s="3">
        <v>1.48</v>
      </c>
      <c r="U7" s="3">
        <v>3.22</v>
      </c>
      <c r="V7">
        <v>-296</v>
      </c>
      <c r="W7" s="3">
        <v>-438.08</v>
      </c>
      <c r="X7" s="16">
        <v>8</v>
      </c>
    </row>
    <row r="8" spans="1:24" x14ac:dyDescent="0.55000000000000004">
      <c r="A8" s="1">
        <v>5</v>
      </c>
      <c r="B8" t="s">
        <v>335</v>
      </c>
      <c r="C8" t="s">
        <v>40</v>
      </c>
      <c r="D8" t="s">
        <v>106</v>
      </c>
      <c r="E8" s="3">
        <v>1.48</v>
      </c>
      <c r="F8" s="3">
        <v>3.22</v>
      </c>
      <c r="G8" cm="1">
        <f t="array" aca="1" ref="G8" ca="1">SUMIFS(OrdItem_Qty,OrdItem_ProdNm,B8,OrdItem_Type,"Purchase")-SUMIFS(OrdItem_Qty,OrdItem_ProdNm,B8,OrdItem_Type,"Sale")</f>
        <v>-296</v>
      </c>
      <c r="H8" s="3">
        <f t="shared" ca="1" si="0"/>
        <v>-438.08</v>
      </c>
      <c r="I8" s="16">
        <f>ROW()</f>
        <v>8</v>
      </c>
      <c r="J8" s="3"/>
      <c r="P8" s="1">
        <v>6</v>
      </c>
      <c r="Q8" t="s">
        <v>336</v>
      </c>
      <c r="R8" t="s">
        <v>68</v>
      </c>
      <c r="S8" t="s">
        <v>134</v>
      </c>
      <c r="T8" s="3">
        <v>1.7</v>
      </c>
      <c r="U8" s="3">
        <v>2.02</v>
      </c>
      <c r="V8">
        <v>40</v>
      </c>
      <c r="W8" s="3">
        <v>68</v>
      </c>
      <c r="X8" s="16">
        <v>9</v>
      </c>
    </row>
    <row r="9" spans="1:24" x14ac:dyDescent="0.55000000000000004">
      <c r="A9" s="1">
        <v>6</v>
      </c>
      <c r="B9" t="s">
        <v>336</v>
      </c>
      <c r="C9" t="s">
        <v>68</v>
      </c>
      <c r="D9" t="s">
        <v>134</v>
      </c>
      <c r="E9" s="3">
        <v>1.7</v>
      </c>
      <c r="F9" s="3">
        <v>2.02</v>
      </c>
      <c r="G9" cm="1">
        <f t="array" aca="1" ref="G9" ca="1">SUMIFS(OrdItem_Qty,OrdItem_ProdNm,B9,OrdItem_Type,"Purchase")-SUMIFS(OrdItem_Qty,OrdItem_ProdNm,B9,OrdItem_Type,"Sale")</f>
        <v>40</v>
      </c>
      <c r="H9" s="3">
        <f t="shared" ca="1" si="0"/>
        <v>68</v>
      </c>
      <c r="I9" s="16">
        <f>ROW()</f>
        <v>9</v>
      </c>
      <c r="J9" s="3"/>
      <c r="P9" s="1">
        <v>7</v>
      </c>
      <c r="Q9" t="s">
        <v>337</v>
      </c>
      <c r="R9" t="s">
        <v>69</v>
      </c>
      <c r="S9" t="s">
        <v>135</v>
      </c>
      <c r="T9" s="3">
        <v>1.66</v>
      </c>
      <c r="U9" s="3">
        <v>3.86</v>
      </c>
      <c r="V9">
        <v>-84</v>
      </c>
      <c r="W9" s="3">
        <v>-139.44</v>
      </c>
      <c r="X9" s="16">
        <v>10</v>
      </c>
    </row>
    <row r="10" spans="1:24" x14ac:dyDescent="0.55000000000000004">
      <c r="A10" s="1">
        <v>7</v>
      </c>
      <c r="B10" t="s">
        <v>337</v>
      </c>
      <c r="C10" t="s">
        <v>69</v>
      </c>
      <c r="D10" t="s">
        <v>135</v>
      </c>
      <c r="E10" s="3">
        <v>1.66</v>
      </c>
      <c r="F10" s="3">
        <v>3.86</v>
      </c>
      <c r="G10" cm="1">
        <f t="array" aca="1" ref="G10" ca="1">SUMIFS(OrdItem_Qty,OrdItem_ProdNm,B10,OrdItem_Type,"Purchase")-SUMIFS(OrdItem_Qty,OrdItem_ProdNm,B10,OrdItem_Type,"Sale")</f>
        <v>-84</v>
      </c>
      <c r="H10" s="3">
        <f t="shared" ca="1" si="0"/>
        <v>-139.44</v>
      </c>
      <c r="I10" s="16">
        <f>ROW()</f>
        <v>10</v>
      </c>
      <c r="J10" s="3"/>
      <c r="P10" s="1">
        <v>8</v>
      </c>
      <c r="Q10" t="s">
        <v>338</v>
      </c>
      <c r="R10" t="s">
        <v>64</v>
      </c>
      <c r="S10" t="s">
        <v>130</v>
      </c>
      <c r="T10" s="3">
        <v>1.59</v>
      </c>
      <c r="U10" s="3">
        <v>3.59</v>
      </c>
      <c r="V10">
        <v>-20</v>
      </c>
      <c r="W10" s="3">
        <v>-31.8</v>
      </c>
      <c r="X10" s="16">
        <v>11</v>
      </c>
    </row>
    <row r="11" spans="1:24" x14ac:dyDescent="0.55000000000000004">
      <c r="A11" s="1">
        <v>8</v>
      </c>
      <c r="B11" t="s">
        <v>338</v>
      </c>
      <c r="C11" t="s">
        <v>64</v>
      </c>
      <c r="D11" t="s">
        <v>130</v>
      </c>
      <c r="E11" s="3">
        <v>1.59</v>
      </c>
      <c r="F11" s="3">
        <v>3.59</v>
      </c>
      <c r="G11" cm="1">
        <f t="array" aca="1" ref="G11" ca="1">SUMIFS(OrdItem_Qty,OrdItem_ProdNm,B11,OrdItem_Type,"Purchase")-SUMIFS(OrdItem_Qty,OrdItem_ProdNm,B11,OrdItem_Type,"Sale")</f>
        <v>-20</v>
      </c>
      <c r="H11" s="3">
        <f t="shared" ca="1" si="0"/>
        <v>-31.8</v>
      </c>
      <c r="I11" s="16">
        <f>ROW()</f>
        <v>11</v>
      </c>
      <c r="J11" s="3"/>
      <c r="P11" s="1">
        <v>9</v>
      </c>
      <c r="Q11" t="s">
        <v>339</v>
      </c>
      <c r="R11" t="s">
        <v>63</v>
      </c>
      <c r="S11" t="s">
        <v>129</v>
      </c>
      <c r="T11" s="3">
        <v>1.47</v>
      </c>
      <c r="U11" s="3">
        <v>3.87</v>
      </c>
      <c r="V11">
        <v>0</v>
      </c>
      <c r="W11" s="3">
        <v>0</v>
      </c>
      <c r="X11" s="16">
        <v>12</v>
      </c>
    </row>
    <row r="12" spans="1:24" x14ac:dyDescent="0.55000000000000004">
      <c r="A12" s="1">
        <v>9</v>
      </c>
      <c r="B12" t="s">
        <v>339</v>
      </c>
      <c r="C12" t="s">
        <v>63</v>
      </c>
      <c r="D12" t="s">
        <v>129</v>
      </c>
      <c r="E12" s="3">
        <v>1.47</v>
      </c>
      <c r="F12" s="3">
        <v>3.87</v>
      </c>
      <c r="G12" cm="1">
        <f t="array" aca="1" ref="G12" ca="1">SUMIFS(OrdItem_Qty,OrdItem_ProdNm,B12,OrdItem_Type,"Purchase")-SUMIFS(OrdItem_Qty,OrdItem_ProdNm,B12,OrdItem_Type,"Sale")</f>
        <v>0</v>
      </c>
      <c r="H12" s="3">
        <f t="shared" ca="1" si="0"/>
        <v>0</v>
      </c>
      <c r="I12" s="16">
        <f>ROW()</f>
        <v>12</v>
      </c>
      <c r="J12" s="3"/>
      <c r="P12" s="1">
        <v>10</v>
      </c>
      <c r="Q12" t="s">
        <v>340</v>
      </c>
      <c r="R12" t="s">
        <v>70</v>
      </c>
      <c r="S12" t="s">
        <v>136</v>
      </c>
      <c r="T12" s="3">
        <v>1.9</v>
      </c>
      <c r="U12" s="3">
        <v>2.78</v>
      </c>
      <c r="V12">
        <v>0</v>
      </c>
      <c r="W12" s="3">
        <v>0</v>
      </c>
      <c r="X12" s="16">
        <v>13</v>
      </c>
    </row>
    <row r="13" spans="1:24" x14ac:dyDescent="0.55000000000000004">
      <c r="A13" s="1">
        <v>10</v>
      </c>
      <c r="B13" t="s">
        <v>340</v>
      </c>
      <c r="C13" t="s">
        <v>70</v>
      </c>
      <c r="D13" t="s">
        <v>136</v>
      </c>
      <c r="E13" s="3">
        <v>1.9</v>
      </c>
      <c r="F13" s="3">
        <v>2.78</v>
      </c>
      <c r="G13" cm="1">
        <f t="array" aca="1" ref="G13" ca="1">SUMIFS(OrdItem_Qty,OrdItem_ProdNm,B13,OrdItem_Type,"Purchase")-SUMIFS(OrdItem_Qty,OrdItem_ProdNm,B13,OrdItem_Type,"Sale")</f>
        <v>0</v>
      </c>
      <c r="H13" s="3">
        <f t="shared" ca="1" si="0"/>
        <v>0</v>
      </c>
      <c r="I13" s="16">
        <f>ROW()</f>
        <v>13</v>
      </c>
      <c r="J13" s="3"/>
      <c r="P13" s="1">
        <v>11</v>
      </c>
      <c r="Q13" t="s">
        <v>341</v>
      </c>
      <c r="R13" t="s">
        <v>45</v>
      </c>
      <c r="S13" t="s">
        <v>111</v>
      </c>
      <c r="T13" s="3">
        <v>1.66</v>
      </c>
      <c r="U13" s="3">
        <v>3.17</v>
      </c>
      <c r="V13">
        <v>-200</v>
      </c>
      <c r="W13" s="3">
        <v>-332</v>
      </c>
      <c r="X13" s="16">
        <v>14</v>
      </c>
    </row>
    <row r="14" spans="1:24" x14ac:dyDescent="0.55000000000000004">
      <c r="A14" s="1">
        <v>11</v>
      </c>
      <c r="B14" t="s">
        <v>341</v>
      </c>
      <c r="C14" t="s">
        <v>45</v>
      </c>
      <c r="D14" t="s">
        <v>111</v>
      </c>
      <c r="E14" s="3">
        <v>1.66</v>
      </c>
      <c r="F14" s="3">
        <v>3.17</v>
      </c>
      <c r="G14" cm="1">
        <f t="array" aca="1" ref="G14" ca="1">SUMIFS(OrdItem_Qty,OrdItem_ProdNm,B14,OrdItem_Type,"Purchase")-SUMIFS(OrdItem_Qty,OrdItem_ProdNm,B14,OrdItem_Type,"Sale")</f>
        <v>-200</v>
      </c>
      <c r="H14" s="3">
        <f t="shared" ca="1" si="0"/>
        <v>-332</v>
      </c>
      <c r="I14" s="16">
        <f>ROW()</f>
        <v>14</v>
      </c>
      <c r="J14" s="3"/>
      <c r="P14" s="1">
        <v>12</v>
      </c>
      <c r="Q14" t="s">
        <v>342</v>
      </c>
      <c r="R14" t="s">
        <v>72</v>
      </c>
      <c r="S14" t="s">
        <v>138</v>
      </c>
      <c r="T14" s="3">
        <v>1.62</v>
      </c>
      <c r="U14" s="3">
        <v>3.1</v>
      </c>
      <c r="V14">
        <v>-56</v>
      </c>
      <c r="W14" s="3">
        <v>-90.72</v>
      </c>
      <c r="X14" s="16">
        <v>15</v>
      </c>
    </row>
    <row r="15" spans="1:24" x14ac:dyDescent="0.55000000000000004">
      <c r="A15" s="1">
        <v>12</v>
      </c>
      <c r="B15" t="s">
        <v>342</v>
      </c>
      <c r="C15" t="s">
        <v>72</v>
      </c>
      <c r="D15" t="s">
        <v>138</v>
      </c>
      <c r="E15" s="3">
        <v>1.62</v>
      </c>
      <c r="F15" s="3">
        <v>3.1</v>
      </c>
      <c r="G15" cm="1">
        <f t="array" aca="1" ref="G15" ca="1">SUMIFS(OrdItem_Qty,OrdItem_ProdNm,B15,OrdItem_Type,"Purchase")-SUMIFS(OrdItem_Qty,OrdItem_ProdNm,B15,OrdItem_Type,"Sale")</f>
        <v>-56</v>
      </c>
      <c r="H15" s="3">
        <f t="shared" ca="1" si="0"/>
        <v>-90.72</v>
      </c>
      <c r="I15" s="16">
        <f>ROW()</f>
        <v>15</v>
      </c>
      <c r="J15" s="3"/>
      <c r="P15" s="1">
        <v>13</v>
      </c>
      <c r="Q15" t="s">
        <v>343</v>
      </c>
      <c r="R15" t="s">
        <v>73</v>
      </c>
      <c r="S15" t="s">
        <v>139</v>
      </c>
      <c r="T15" s="3">
        <v>1.96</v>
      </c>
      <c r="U15" s="3">
        <v>3.51</v>
      </c>
      <c r="V15">
        <v>0</v>
      </c>
      <c r="W15" s="3">
        <v>0</v>
      </c>
      <c r="X15" s="16">
        <v>16</v>
      </c>
    </row>
    <row r="16" spans="1:24" x14ac:dyDescent="0.55000000000000004">
      <c r="A16" s="1">
        <v>13</v>
      </c>
      <c r="B16" t="s">
        <v>343</v>
      </c>
      <c r="C16" t="s">
        <v>73</v>
      </c>
      <c r="D16" t="s">
        <v>139</v>
      </c>
      <c r="E16" s="3">
        <v>1.96</v>
      </c>
      <c r="F16" s="3">
        <v>3.51</v>
      </c>
      <c r="G16" cm="1">
        <f t="array" aca="1" ref="G16" ca="1">SUMIFS(OrdItem_Qty,OrdItem_ProdNm,B16,OrdItem_Type,"Purchase")-SUMIFS(OrdItem_Qty,OrdItem_ProdNm,B16,OrdItem_Type,"Sale")</f>
        <v>0</v>
      </c>
      <c r="H16" s="3">
        <f t="shared" ca="1" si="0"/>
        <v>0</v>
      </c>
      <c r="I16" s="16">
        <f>ROW()</f>
        <v>16</v>
      </c>
      <c r="J16" s="3"/>
      <c r="P16" s="1">
        <v>14</v>
      </c>
      <c r="Q16" t="s">
        <v>344</v>
      </c>
      <c r="R16" t="s">
        <v>83</v>
      </c>
      <c r="S16" t="s">
        <v>149</v>
      </c>
      <c r="T16" s="3">
        <v>1.96</v>
      </c>
      <c r="U16" s="3">
        <v>3.89</v>
      </c>
      <c r="V16">
        <v>0</v>
      </c>
      <c r="W16" s="3">
        <v>0</v>
      </c>
      <c r="X16" s="16">
        <v>17</v>
      </c>
    </row>
    <row r="17" spans="1:24" x14ac:dyDescent="0.55000000000000004">
      <c r="A17" s="1">
        <v>14</v>
      </c>
      <c r="B17" t="s">
        <v>344</v>
      </c>
      <c r="C17" t="s">
        <v>83</v>
      </c>
      <c r="D17" t="s">
        <v>149</v>
      </c>
      <c r="E17" s="3">
        <v>1.96</v>
      </c>
      <c r="F17" s="3">
        <v>3.89</v>
      </c>
      <c r="G17" cm="1">
        <f t="array" aca="1" ref="G17" ca="1">SUMIFS(OrdItem_Qty,OrdItem_ProdNm,B17,OrdItem_Type,"Purchase")-SUMIFS(OrdItem_Qty,OrdItem_ProdNm,B17,OrdItem_Type,"Sale")</f>
        <v>0</v>
      </c>
      <c r="H17" s="3">
        <f t="shared" ca="1" si="0"/>
        <v>0</v>
      </c>
      <c r="I17" s="16">
        <f>ROW()</f>
        <v>17</v>
      </c>
      <c r="J17" s="3"/>
      <c r="P17" s="1">
        <v>15</v>
      </c>
      <c r="Q17" t="s">
        <v>345</v>
      </c>
      <c r="R17" t="s">
        <v>90</v>
      </c>
      <c r="S17" t="s">
        <v>156</v>
      </c>
      <c r="T17" s="3">
        <v>1.6</v>
      </c>
      <c r="U17" s="3">
        <v>2.12</v>
      </c>
      <c r="V17">
        <v>0</v>
      </c>
      <c r="W17" s="3">
        <v>0</v>
      </c>
      <c r="X17" s="16">
        <v>18</v>
      </c>
    </row>
    <row r="18" spans="1:24" x14ac:dyDescent="0.55000000000000004">
      <c r="A18" s="1">
        <v>15</v>
      </c>
      <c r="B18" t="s">
        <v>345</v>
      </c>
      <c r="C18" t="s">
        <v>90</v>
      </c>
      <c r="D18" t="s">
        <v>156</v>
      </c>
      <c r="E18" s="3">
        <v>1.6</v>
      </c>
      <c r="F18" s="3">
        <v>2.12</v>
      </c>
      <c r="G18" cm="1">
        <f t="array" aca="1" ref="G18" ca="1">SUMIFS(OrdItem_Qty,OrdItem_ProdNm,B18,OrdItem_Type,"Purchase")-SUMIFS(OrdItem_Qty,OrdItem_ProdNm,B18,OrdItem_Type,"Sale")</f>
        <v>0</v>
      </c>
      <c r="H18" s="3">
        <f t="shared" ca="1" si="0"/>
        <v>0</v>
      </c>
      <c r="I18" s="16">
        <f>ROW()</f>
        <v>18</v>
      </c>
      <c r="J18" s="3"/>
      <c r="P18" s="1">
        <v>16</v>
      </c>
      <c r="Q18" t="s">
        <v>346</v>
      </c>
      <c r="R18" t="s">
        <v>84</v>
      </c>
      <c r="S18" t="s">
        <v>150</v>
      </c>
      <c r="T18" s="3">
        <v>1.21</v>
      </c>
      <c r="U18" s="3">
        <v>2.82</v>
      </c>
      <c r="V18">
        <v>0</v>
      </c>
      <c r="W18" s="3">
        <v>0</v>
      </c>
      <c r="X18" s="16">
        <v>19</v>
      </c>
    </row>
    <row r="19" spans="1:24" x14ac:dyDescent="0.55000000000000004">
      <c r="A19" s="1">
        <v>16</v>
      </c>
      <c r="B19" t="s">
        <v>346</v>
      </c>
      <c r="C19" t="s">
        <v>84</v>
      </c>
      <c r="D19" t="s">
        <v>150</v>
      </c>
      <c r="E19" s="3">
        <v>1.21</v>
      </c>
      <c r="F19" s="3">
        <v>2.82</v>
      </c>
      <c r="G19" cm="1">
        <f t="array" aca="1" ref="G19" ca="1">SUMIFS(OrdItem_Qty,OrdItem_ProdNm,B19,OrdItem_Type,"Purchase")-SUMIFS(OrdItem_Qty,OrdItem_ProdNm,B19,OrdItem_Type,"Sale")</f>
        <v>0</v>
      </c>
      <c r="H19" s="3">
        <f t="shared" ca="1" si="0"/>
        <v>0</v>
      </c>
      <c r="I19" s="16">
        <f>ROW()</f>
        <v>19</v>
      </c>
      <c r="J19" s="3"/>
      <c r="P19" s="1">
        <v>17</v>
      </c>
      <c r="Q19" t="s">
        <v>347</v>
      </c>
      <c r="R19" t="s">
        <v>78</v>
      </c>
      <c r="S19" t="s">
        <v>144</v>
      </c>
      <c r="T19" s="3">
        <v>1.1599999999999999</v>
      </c>
      <c r="U19" s="3">
        <v>2.66</v>
      </c>
      <c r="V19">
        <v>0</v>
      </c>
      <c r="W19" s="3">
        <v>0</v>
      </c>
      <c r="X19" s="16">
        <v>20</v>
      </c>
    </row>
    <row r="20" spans="1:24" x14ac:dyDescent="0.55000000000000004">
      <c r="A20" s="1">
        <v>17</v>
      </c>
      <c r="B20" t="s">
        <v>347</v>
      </c>
      <c r="C20" t="s">
        <v>78</v>
      </c>
      <c r="D20" t="s">
        <v>144</v>
      </c>
      <c r="E20" s="3">
        <v>1.1599999999999999</v>
      </c>
      <c r="F20" s="3">
        <v>2.66</v>
      </c>
      <c r="G20" cm="1">
        <f t="array" aca="1" ref="G20" ca="1">SUMIFS(OrdItem_Qty,OrdItem_ProdNm,B20,OrdItem_Type,"Purchase")-SUMIFS(OrdItem_Qty,OrdItem_ProdNm,B20,OrdItem_Type,"Sale")</f>
        <v>0</v>
      </c>
      <c r="H20" s="3">
        <f t="shared" ca="1" si="0"/>
        <v>0</v>
      </c>
      <c r="I20" s="16">
        <f>ROW()</f>
        <v>20</v>
      </c>
      <c r="J20" s="3"/>
      <c r="P20" s="1">
        <v>18</v>
      </c>
      <c r="Q20" t="s">
        <v>348</v>
      </c>
      <c r="R20" t="s">
        <v>77</v>
      </c>
      <c r="S20" t="s">
        <v>143</v>
      </c>
      <c r="T20" s="3">
        <v>1.17</v>
      </c>
      <c r="U20" s="3">
        <v>3.83</v>
      </c>
      <c r="V20">
        <v>40</v>
      </c>
      <c r="W20" s="3">
        <v>46.8</v>
      </c>
      <c r="X20" s="16">
        <v>21</v>
      </c>
    </row>
    <row r="21" spans="1:24" x14ac:dyDescent="0.55000000000000004">
      <c r="A21" s="1">
        <v>18</v>
      </c>
      <c r="B21" t="s">
        <v>348</v>
      </c>
      <c r="C21" t="s">
        <v>77</v>
      </c>
      <c r="D21" t="s">
        <v>143</v>
      </c>
      <c r="E21" s="3">
        <v>1.17</v>
      </c>
      <c r="F21" s="3">
        <v>3.83</v>
      </c>
      <c r="G21" cm="1">
        <f t="array" aca="1" ref="G21" ca="1">SUMIFS(OrdItem_Qty,OrdItem_ProdNm,B21,OrdItem_Type,"Purchase")-SUMIFS(OrdItem_Qty,OrdItem_ProdNm,B21,OrdItem_Type,"Sale")</f>
        <v>40</v>
      </c>
      <c r="H21" s="3">
        <f t="shared" ca="1" si="0"/>
        <v>46.8</v>
      </c>
      <c r="I21" s="16">
        <f>ROW()</f>
        <v>21</v>
      </c>
      <c r="J21" s="3"/>
      <c r="P21" s="1">
        <v>19</v>
      </c>
      <c r="Q21" t="s">
        <v>349</v>
      </c>
      <c r="R21" t="s">
        <v>76</v>
      </c>
      <c r="S21" t="s">
        <v>142</v>
      </c>
      <c r="T21" s="3">
        <v>1.48</v>
      </c>
      <c r="U21" s="3">
        <v>2.59</v>
      </c>
      <c r="V21">
        <v>0</v>
      </c>
      <c r="W21" s="3">
        <v>0</v>
      </c>
      <c r="X21" s="16">
        <v>22</v>
      </c>
    </row>
    <row r="22" spans="1:24" x14ac:dyDescent="0.55000000000000004">
      <c r="A22" s="1">
        <v>19</v>
      </c>
      <c r="B22" t="s">
        <v>349</v>
      </c>
      <c r="C22" t="s">
        <v>76</v>
      </c>
      <c r="D22" t="s">
        <v>142</v>
      </c>
      <c r="E22" s="3">
        <v>1.48</v>
      </c>
      <c r="F22" s="3">
        <v>2.59</v>
      </c>
      <c r="G22" cm="1">
        <f t="array" aca="1" ref="G22" ca="1">SUMIFS(OrdItem_Qty,OrdItem_ProdNm,B22,OrdItem_Type,"Purchase")-SUMIFS(OrdItem_Qty,OrdItem_ProdNm,B22,OrdItem_Type,"Sale")</f>
        <v>0</v>
      </c>
      <c r="H22" s="3">
        <f t="shared" ca="1" si="0"/>
        <v>0</v>
      </c>
      <c r="I22" s="16">
        <f>ROW()</f>
        <v>22</v>
      </c>
      <c r="J22" s="3"/>
      <c r="P22" s="1">
        <v>20</v>
      </c>
      <c r="Q22" t="s">
        <v>350</v>
      </c>
      <c r="R22" t="s">
        <v>71</v>
      </c>
      <c r="S22" t="s">
        <v>137</v>
      </c>
      <c r="T22" s="3">
        <v>1.28</v>
      </c>
      <c r="U22" s="3">
        <v>2.79</v>
      </c>
      <c r="V22">
        <v>0</v>
      </c>
      <c r="W22" s="3">
        <v>0</v>
      </c>
      <c r="X22" s="16">
        <v>23</v>
      </c>
    </row>
    <row r="23" spans="1:24" x14ac:dyDescent="0.55000000000000004">
      <c r="A23" s="1">
        <v>20</v>
      </c>
      <c r="B23" t="s">
        <v>350</v>
      </c>
      <c r="C23" t="s">
        <v>71</v>
      </c>
      <c r="D23" t="s">
        <v>137</v>
      </c>
      <c r="E23" s="3">
        <v>1.28</v>
      </c>
      <c r="F23" s="3">
        <v>2.79</v>
      </c>
      <c r="G23" cm="1">
        <f t="array" aca="1" ref="G23" ca="1">SUMIFS(OrdItem_Qty,OrdItem_ProdNm,B23,OrdItem_Type,"Purchase")-SUMIFS(OrdItem_Qty,OrdItem_ProdNm,B23,OrdItem_Type,"Sale")</f>
        <v>0</v>
      </c>
      <c r="H23" s="3">
        <f t="shared" ca="1" si="0"/>
        <v>0</v>
      </c>
      <c r="I23" s="16">
        <f>ROW()</f>
        <v>23</v>
      </c>
      <c r="J23" s="3"/>
      <c r="P23" s="1">
        <v>21</v>
      </c>
      <c r="Q23" t="s">
        <v>351</v>
      </c>
      <c r="R23" t="s">
        <v>87</v>
      </c>
      <c r="S23" t="s">
        <v>153</v>
      </c>
      <c r="T23" s="3">
        <v>1.34</v>
      </c>
      <c r="U23" s="3">
        <v>3.67</v>
      </c>
      <c r="V23">
        <v>0</v>
      </c>
      <c r="W23" s="3">
        <v>0</v>
      </c>
      <c r="X23" s="16">
        <v>24</v>
      </c>
    </row>
    <row r="24" spans="1:24" x14ac:dyDescent="0.55000000000000004">
      <c r="A24" s="1">
        <v>21</v>
      </c>
      <c r="B24" t="s">
        <v>351</v>
      </c>
      <c r="C24" t="s">
        <v>87</v>
      </c>
      <c r="D24" t="s">
        <v>153</v>
      </c>
      <c r="E24" s="3">
        <v>1.34</v>
      </c>
      <c r="F24" s="3">
        <v>3.67</v>
      </c>
      <c r="G24" cm="1">
        <f t="array" aca="1" ref="G24" ca="1">SUMIFS(OrdItem_Qty,OrdItem_ProdNm,B24,OrdItem_Type,"Purchase")-SUMIFS(OrdItem_Qty,OrdItem_ProdNm,B24,OrdItem_Type,"Sale")</f>
        <v>0</v>
      </c>
      <c r="H24" s="3">
        <f t="shared" ca="1" si="0"/>
        <v>0</v>
      </c>
      <c r="I24" s="16">
        <f>ROW()</f>
        <v>24</v>
      </c>
      <c r="J24" s="3"/>
      <c r="P24" s="1">
        <v>22</v>
      </c>
      <c r="Q24" t="s">
        <v>352</v>
      </c>
      <c r="R24" t="s">
        <v>86</v>
      </c>
      <c r="S24" t="s">
        <v>152</v>
      </c>
      <c r="T24" s="3">
        <v>1.36</v>
      </c>
      <c r="U24" s="3">
        <v>2.02</v>
      </c>
      <c r="V24">
        <v>0</v>
      </c>
      <c r="W24" s="3">
        <v>0</v>
      </c>
      <c r="X24" s="16">
        <v>25</v>
      </c>
    </row>
    <row r="25" spans="1:24" x14ac:dyDescent="0.55000000000000004">
      <c r="A25" s="1">
        <v>22</v>
      </c>
      <c r="B25" t="s">
        <v>352</v>
      </c>
      <c r="C25" t="s">
        <v>86</v>
      </c>
      <c r="D25" t="s">
        <v>152</v>
      </c>
      <c r="E25" s="3">
        <v>1.36</v>
      </c>
      <c r="F25" s="3">
        <v>2.02</v>
      </c>
      <c r="G25" cm="1">
        <f t="array" aca="1" ref="G25" ca="1">SUMIFS(OrdItem_Qty,OrdItem_ProdNm,B25,OrdItem_Type,"Purchase")-SUMIFS(OrdItem_Qty,OrdItem_ProdNm,B25,OrdItem_Type,"Sale")</f>
        <v>0</v>
      </c>
      <c r="H25" s="3">
        <f t="shared" ca="1" si="0"/>
        <v>0</v>
      </c>
      <c r="I25" s="16">
        <f>ROW()</f>
        <v>25</v>
      </c>
      <c r="J25" s="3"/>
      <c r="P25" s="1">
        <v>23</v>
      </c>
      <c r="Q25" t="s">
        <v>353</v>
      </c>
      <c r="R25" t="s">
        <v>88</v>
      </c>
      <c r="S25" t="s">
        <v>154</v>
      </c>
      <c r="T25" s="3">
        <v>1.65</v>
      </c>
      <c r="U25" s="3">
        <v>3.85</v>
      </c>
      <c r="V25">
        <v>0</v>
      </c>
      <c r="W25" s="3">
        <v>0</v>
      </c>
      <c r="X25" s="16">
        <v>26</v>
      </c>
    </row>
    <row r="26" spans="1:24" x14ac:dyDescent="0.55000000000000004">
      <c r="A26" s="1">
        <v>23</v>
      </c>
      <c r="B26" t="s">
        <v>353</v>
      </c>
      <c r="C26" t="s">
        <v>88</v>
      </c>
      <c r="D26" t="s">
        <v>154</v>
      </c>
      <c r="E26" s="3">
        <v>1.65</v>
      </c>
      <c r="F26" s="3">
        <v>3.85</v>
      </c>
      <c r="G26" cm="1">
        <f t="array" aca="1" ref="G26" ca="1">SUMIFS(OrdItem_Qty,OrdItem_ProdNm,B26,OrdItem_Type,"Purchase")-SUMIFS(OrdItem_Qty,OrdItem_ProdNm,B26,OrdItem_Type,"Sale")</f>
        <v>0</v>
      </c>
      <c r="H26" s="3">
        <f t="shared" ca="1" si="0"/>
        <v>0</v>
      </c>
      <c r="I26" s="16">
        <f>ROW()</f>
        <v>26</v>
      </c>
      <c r="J26" s="3"/>
      <c r="P26" s="1">
        <v>24</v>
      </c>
      <c r="Q26" t="s">
        <v>354</v>
      </c>
      <c r="R26" t="s">
        <v>89</v>
      </c>
      <c r="S26" t="s">
        <v>155</v>
      </c>
      <c r="T26" s="3">
        <v>1.78</v>
      </c>
      <c r="U26" s="3">
        <v>3.45</v>
      </c>
      <c r="V26">
        <v>40</v>
      </c>
      <c r="W26" s="3">
        <v>71.2</v>
      </c>
      <c r="X26" s="16">
        <v>27</v>
      </c>
    </row>
    <row r="27" spans="1:24" x14ac:dyDescent="0.55000000000000004">
      <c r="A27" s="1">
        <v>24</v>
      </c>
      <c r="B27" t="s">
        <v>354</v>
      </c>
      <c r="C27" t="s">
        <v>89</v>
      </c>
      <c r="D27" t="s">
        <v>155</v>
      </c>
      <c r="E27" s="3">
        <v>1.78</v>
      </c>
      <c r="F27" s="3">
        <v>3.45</v>
      </c>
      <c r="G27" cm="1">
        <f t="array" aca="1" ref="G27" ca="1">SUMIFS(OrdItem_Qty,OrdItem_ProdNm,B27,OrdItem_Type,"Purchase")-SUMIFS(OrdItem_Qty,OrdItem_ProdNm,B27,OrdItem_Type,"Sale")</f>
        <v>40</v>
      </c>
      <c r="H27" s="3">
        <f t="shared" ca="1" si="0"/>
        <v>71.2</v>
      </c>
      <c r="I27" s="16">
        <f>ROW()</f>
        <v>27</v>
      </c>
      <c r="J27" s="3"/>
      <c r="P27" s="1">
        <v>25</v>
      </c>
      <c r="Q27" t="s">
        <v>355</v>
      </c>
      <c r="R27" t="s">
        <v>74</v>
      </c>
      <c r="S27" t="s">
        <v>140</v>
      </c>
      <c r="T27" s="3">
        <v>1.1200000000000001</v>
      </c>
      <c r="U27" s="3">
        <v>3.65</v>
      </c>
      <c r="V27">
        <v>0</v>
      </c>
      <c r="W27" s="3">
        <v>0</v>
      </c>
      <c r="X27" s="16">
        <v>28</v>
      </c>
    </row>
    <row r="28" spans="1:24" x14ac:dyDescent="0.55000000000000004">
      <c r="A28" s="1">
        <v>25</v>
      </c>
      <c r="B28" t="s">
        <v>355</v>
      </c>
      <c r="C28" t="s">
        <v>74</v>
      </c>
      <c r="D28" t="s">
        <v>140</v>
      </c>
      <c r="E28" s="3">
        <v>1.1200000000000001</v>
      </c>
      <c r="F28" s="3">
        <v>3.65</v>
      </c>
      <c r="G28" cm="1">
        <f t="array" aca="1" ref="G28" ca="1">SUMIFS(OrdItem_Qty,OrdItem_ProdNm,B28,OrdItem_Type,"Purchase")-SUMIFS(OrdItem_Qty,OrdItem_ProdNm,B28,OrdItem_Type,"Sale")</f>
        <v>0</v>
      </c>
      <c r="H28" s="3">
        <f t="shared" ca="1" si="0"/>
        <v>0</v>
      </c>
      <c r="I28" s="16">
        <f>ROW()</f>
        <v>28</v>
      </c>
      <c r="J28" s="3"/>
      <c r="P28" s="1">
        <v>26</v>
      </c>
      <c r="Q28" t="s">
        <v>356</v>
      </c>
      <c r="R28" t="s">
        <v>80</v>
      </c>
      <c r="S28" t="s">
        <v>146</v>
      </c>
      <c r="T28" s="3">
        <v>1.47</v>
      </c>
      <c r="U28" s="3">
        <v>2.92</v>
      </c>
      <c r="V28">
        <v>0</v>
      </c>
      <c r="W28" s="3">
        <v>0</v>
      </c>
      <c r="X28" s="16">
        <v>29</v>
      </c>
    </row>
    <row r="29" spans="1:24" x14ac:dyDescent="0.55000000000000004">
      <c r="A29" s="1">
        <v>26</v>
      </c>
      <c r="B29" t="s">
        <v>356</v>
      </c>
      <c r="C29" t="s">
        <v>80</v>
      </c>
      <c r="D29" t="s">
        <v>146</v>
      </c>
      <c r="E29" s="3">
        <v>1.47</v>
      </c>
      <c r="F29" s="3">
        <v>2.92</v>
      </c>
      <c r="G29" cm="1">
        <f t="array" aca="1" ref="G29" ca="1">SUMIFS(OrdItem_Qty,OrdItem_ProdNm,B29,OrdItem_Type,"Purchase")-SUMIFS(OrdItem_Qty,OrdItem_ProdNm,B29,OrdItem_Type,"Sale")</f>
        <v>0</v>
      </c>
      <c r="H29" s="3">
        <f t="shared" ca="1" si="0"/>
        <v>0</v>
      </c>
      <c r="I29" s="16">
        <f>ROW()</f>
        <v>29</v>
      </c>
      <c r="J29" s="3"/>
      <c r="P29" s="1">
        <v>27</v>
      </c>
      <c r="Q29" t="s">
        <v>357</v>
      </c>
      <c r="R29" t="s">
        <v>81</v>
      </c>
      <c r="S29" t="s">
        <v>147</v>
      </c>
      <c r="T29" s="3">
        <v>1.74</v>
      </c>
      <c r="U29" s="3">
        <v>2.12</v>
      </c>
      <c r="V29">
        <v>0</v>
      </c>
      <c r="W29" s="3">
        <v>0</v>
      </c>
      <c r="X29" s="16">
        <v>30</v>
      </c>
    </row>
    <row r="30" spans="1:24" x14ac:dyDescent="0.55000000000000004">
      <c r="A30" s="1">
        <v>27</v>
      </c>
      <c r="B30" t="s">
        <v>357</v>
      </c>
      <c r="C30" t="s">
        <v>81</v>
      </c>
      <c r="D30" t="s">
        <v>147</v>
      </c>
      <c r="E30" s="3">
        <v>1.74</v>
      </c>
      <c r="F30" s="3">
        <v>2.12</v>
      </c>
      <c r="G30" cm="1">
        <f t="array" aca="1" ref="G30" ca="1">SUMIFS(OrdItem_Qty,OrdItem_ProdNm,B30,OrdItem_Type,"Purchase")-SUMIFS(OrdItem_Qty,OrdItem_ProdNm,B30,OrdItem_Type,"Sale")</f>
        <v>0</v>
      </c>
      <c r="H30" s="3">
        <f t="shared" ca="1" si="0"/>
        <v>0</v>
      </c>
      <c r="I30" s="16">
        <f>ROW()</f>
        <v>30</v>
      </c>
      <c r="J30" s="3"/>
      <c r="P30" s="1">
        <v>28</v>
      </c>
      <c r="Q30" t="s">
        <v>358</v>
      </c>
      <c r="R30" t="s">
        <v>79</v>
      </c>
      <c r="S30" t="s">
        <v>145</v>
      </c>
      <c r="T30" s="3">
        <v>1.69</v>
      </c>
      <c r="U30" s="3">
        <v>2.59</v>
      </c>
      <c r="V30">
        <v>0</v>
      </c>
      <c r="W30" s="3">
        <v>0</v>
      </c>
      <c r="X30" s="16">
        <v>31</v>
      </c>
    </row>
    <row r="31" spans="1:24" x14ac:dyDescent="0.55000000000000004">
      <c r="A31" s="1">
        <v>28</v>
      </c>
      <c r="B31" t="s">
        <v>358</v>
      </c>
      <c r="C31" t="s">
        <v>79</v>
      </c>
      <c r="D31" t="s">
        <v>145</v>
      </c>
      <c r="E31" s="3">
        <v>1.69</v>
      </c>
      <c r="F31" s="3">
        <v>2.59</v>
      </c>
      <c r="G31" cm="1">
        <f t="array" aca="1" ref="G31" ca="1">SUMIFS(OrdItem_Qty,OrdItem_ProdNm,B31,OrdItem_Type,"Purchase")-SUMIFS(OrdItem_Qty,OrdItem_ProdNm,B31,OrdItem_Type,"Sale")</f>
        <v>0</v>
      </c>
      <c r="H31" s="3">
        <f t="shared" ca="1" si="0"/>
        <v>0</v>
      </c>
      <c r="I31" s="16">
        <f>ROW()</f>
        <v>31</v>
      </c>
      <c r="J31" s="3"/>
      <c r="P31" s="1">
        <v>29</v>
      </c>
      <c r="Q31" t="s">
        <v>359</v>
      </c>
      <c r="R31" t="s">
        <v>82</v>
      </c>
      <c r="S31" t="s">
        <v>148</v>
      </c>
      <c r="T31" s="3">
        <v>1.47</v>
      </c>
      <c r="U31" s="3">
        <v>3.34</v>
      </c>
      <c r="V31">
        <v>0</v>
      </c>
      <c r="W31" s="3">
        <v>0</v>
      </c>
      <c r="X31" s="16">
        <v>32</v>
      </c>
    </row>
    <row r="32" spans="1:24" x14ac:dyDescent="0.55000000000000004">
      <c r="A32" s="1">
        <v>29</v>
      </c>
      <c r="B32" t="s">
        <v>359</v>
      </c>
      <c r="C32" t="s">
        <v>82</v>
      </c>
      <c r="D32" t="s">
        <v>148</v>
      </c>
      <c r="E32" s="3">
        <v>1.47</v>
      </c>
      <c r="F32" s="3">
        <v>3.34</v>
      </c>
      <c r="G32" cm="1">
        <f t="array" aca="1" ref="G32" ca="1">SUMIFS(OrdItem_Qty,OrdItem_ProdNm,B32,OrdItem_Type,"Purchase")-SUMIFS(OrdItem_Qty,OrdItem_ProdNm,B32,OrdItem_Type,"Sale")</f>
        <v>0</v>
      </c>
      <c r="H32" s="3">
        <f t="shared" ca="1" si="0"/>
        <v>0</v>
      </c>
      <c r="I32" s="16">
        <f>ROW()</f>
        <v>32</v>
      </c>
      <c r="J32" s="3"/>
      <c r="P32" s="1">
        <v>30</v>
      </c>
      <c r="Q32" t="s">
        <v>360</v>
      </c>
      <c r="R32" t="s">
        <v>75</v>
      </c>
      <c r="S32" t="s">
        <v>141</v>
      </c>
      <c r="T32" s="3">
        <v>1.72</v>
      </c>
      <c r="U32" s="3">
        <v>2.84</v>
      </c>
      <c r="V32">
        <v>0</v>
      </c>
      <c r="W32" s="3">
        <v>0</v>
      </c>
      <c r="X32" s="16">
        <v>33</v>
      </c>
    </row>
    <row r="33" spans="1:24" x14ac:dyDescent="0.55000000000000004">
      <c r="A33" s="1">
        <v>30</v>
      </c>
      <c r="B33" t="s">
        <v>360</v>
      </c>
      <c r="C33" t="s">
        <v>75</v>
      </c>
      <c r="D33" t="s">
        <v>141</v>
      </c>
      <c r="E33" s="3">
        <v>1.72</v>
      </c>
      <c r="F33" s="3">
        <v>2.84</v>
      </c>
      <c r="G33" cm="1">
        <f t="array" aca="1" ref="G33" ca="1">SUMIFS(OrdItem_Qty,OrdItem_ProdNm,B33,OrdItem_Type,"Purchase")-SUMIFS(OrdItem_Qty,OrdItem_ProdNm,B33,OrdItem_Type,"Sale")</f>
        <v>0</v>
      </c>
      <c r="H33" s="3">
        <f t="shared" ca="1" si="0"/>
        <v>0</v>
      </c>
      <c r="I33" s="16">
        <f>ROW()</f>
        <v>33</v>
      </c>
      <c r="J33" s="3"/>
      <c r="P33" s="1">
        <v>31</v>
      </c>
      <c r="Q33" t="s">
        <v>361</v>
      </c>
      <c r="R33" t="s">
        <v>85</v>
      </c>
      <c r="S33" t="s">
        <v>151</v>
      </c>
      <c r="T33" s="3">
        <v>1.3</v>
      </c>
      <c r="U33" s="3">
        <v>2.91</v>
      </c>
      <c r="V33">
        <v>0</v>
      </c>
      <c r="W33" s="3">
        <v>0</v>
      </c>
      <c r="X33" s="16">
        <v>34</v>
      </c>
    </row>
    <row r="34" spans="1:24" x14ac:dyDescent="0.55000000000000004">
      <c r="A34" s="1">
        <v>31</v>
      </c>
      <c r="B34" t="s">
        <v>361</v>
      </c>
      <c r="C34" t="s">
        <v>85</v>
      </c>
      <c r="D34" t="s">
        <v>151</v>
      </c>
      <c r="E34" s="3">
        <v>1.3</v>
      </c>
      <c r="F34" s="3">
        <v>2.91</v>
      </c>
      <c r="G34" cm="1">
        <f t="array" aca="1" ref="G34" ca="1">SUMIFS(OrdItem_Qty,OrdItem_ProdNm,B34,OrdItem_Type,"Purchase")-SUMIFS(OrdItem_Qty,OrdItem_ProdNm,B34,OrdItem_Type,"Sale")</f>
        <v>0</v>
      </c>
      <c r="H34" s="3">
        <f t="shared" ca="1" si="0"/>
        <v>0</v>
      </c>
      <c r="I34" s="16">
        <f>ROW()</f>
        <v>34</v>
      </c>
      <c r="J34" s="3"/>
      <c r="P34" s="1">
        <v>32</v>
      </c>
      <c r="Q34" t="s">
        <v>362</v>
      </c>
      <c r="R34" t="s">
        <v>33</v>
      </c>
      <c r="S34" t="s">
        <v>99</v>
      </c>
      <c r="T34" s="3">
        <v>1.1499999999999999</v>
      </c>
      <c r="U34" s="3">
        <v>2.4900000000000002</v>
      </c>
      <c r="V34">
        <v>0</v>
      </c>
      <c r="W34" s="3">
        <v>0</v>
      </c>
      <c r="X34" s="16">
        <v>35</v>
      </c>
    </row>
    <row r="35" spans="1:24" x14ac:dyDescent="0.55000000000000004">
      <c r="A35" s="1">
        <v>32</v>
      </c>
      <c r="B35" t="s">
        <v>362</v>
      </c>
      <c r="C35" t="s">
        <v>33</v>
      </c>
      <c r="D35" t="s">
        <v>99</v>
      </c>
      <c r="E35" s="3">
        <v>1.1499999999999999</v>
      </c>
      <c r="F35" s="3">
        <v>2.4900000000000002</v>
      </c>
      <c r="G35" cm="1">
        <f t="array" aca="1" ref="G35" ca="1">SUMIFS(OrdItem_Qty,OrdItem_ProdNm,B35,OrdItem_Type,"Purchase")-SUMIFS(OrdItem_Qty,OrdItem_ProdNm,B35,OrdItem_Type,"Sale")</f>
        <v>0</v>
      </c>
      <c r="H35" s="3">
        <f t="shared" ca="1" si="0"/>
        <v>0</v>
      </c>
      <c r="I35" s="16">
        <f>ROW()</f>
        <v>35</v>
      </c>
      <c r="J35" s="3"/>
      <c r="P35" s="1">
        <v>33</v>
      </c>
      <c r="Q35" t="s">
        <v>363</v>
      </c>
      <c r="R35" t="s">
        <v>67</v>
      </c>
      <c r="S35" t="s">
        <v>133</v>
      </c>
      <c r="T35" s="3">
        <v>1.3</v>
      </c>
      <c r="U35" s="3">
        <v>3.62</v>
      </c>
      <c r="V35">
        <v>0</v>
      </c>
      <c r="W35" s="3">
        <v>0</v>
      </c>
      <c r="X35" s="16">
        <v>36</v>
      </c>
    </row>
    <row r="36" spans="1:24" x14ac:dyDescent="0.55000000000000004">
      <c r="A36" s="1">
        <v>33</v>
      </c>
      <c r="B36" t="s">
        <v>363</v>
      </c>
      <c r="C36" t="s">
        <v>67</v>
      </c>
      <c r="D36" t="s">
        <v>133</v>
      </c>
      <c r="E36" s="3">
        <v>1.3</v>
      </c>
      <c r="F36" s="3">
        <v>3.62</v>
      </c>
      <c r="G36" cm="1">
        <f t="array" aca="1" ref="G36" ca="1">SUMIFS(OrdItem_Qty,OrdItem_ProdNm,B36,OrdItem_Type,"Purchase")-SUMIFS(OrdItem_Qty,OrdItem_ProdNm,B36,OrdItem_Type,"Sale")</f>
        <v>0</v>
      </c>
      <c r="H36" s="3">
        <f t="shared" ca="1" si="0"/>
        <v>0</v>
      </c>
      <c r="I36" s="16">
        <f>ROW()</f>
        <v>36</v>
      </c>
      <c r="J36" s="3"/>
      <c r="P36" s="1">
        <v>34</v>
      </c>
      <c r="Q36" t="s">
        <v>364</v>
      </c>
      <c r="R36" t="s">
        <v>66</v>
      </c>
      <c r="S36" t="s">
        <v>132</v>
      </c>
      <c r="T36" s="3">
        <v>1.3</v>
      </c>
      <c r="U36" s="3">
        <v>2.85</v>
      </c>
      <c r="V36">
        <v>0</v>
      </c>
      <c r="W36" s="3">
        <v>0</v>
      </c>
      <c r="X36" s="16">
        <v>37</v>
      </c>
    </row>
    <row r="37" spans="1:24" x14ac:dyDescent="0.55000000000000004">
      <c r="A37" s="1">
        <v>34</v>
      </c>
      <c r="B37" t="s">
        <v>364</v>
      </c>
      <c r="C37" t="s">
        <v>66</v>
      </c>
      <c r="D37" t="s">
        <v>132</v>
      </c>
      <c r="E37" s="3">
        <v>1.3</v>
      </c>
      <c r="F37" s="3">
        <v>2.85</v>
      </c>
      <c r="G37" cm="1">
        <f t="array" aca="1" ref="G37" ca="1">SUMIFS(OrdItem_Qty,OrdItem_ProdNm,B37,OrdItem_Type,"Purchase")-SUMIFS(OrdItem_Qty,OrdItem_ProdNm,B37,OrdItem_Type,"Sale")</f>
        <v>0</v>
      </c>
      <c r="H37" s="3">
        <f t="shared" ca="1" si="0"/>
        <v>0</v>
      </c>
      <c r="I37" s="16">
        <f>ROW()</f>
        <v>37</v>
      </c>
      <c r="J37" s="3"/>
      <c r="P37" s="1">
        <v>35</v>
      </c>
      <c r="Q37" t="s">
        <v>365</v>
      </c>
      <c r="R37" t="s">
        <v>65</v>
      </c>
      <c r="S37" t="s">
        <v>131</v>
      </c>
      <c r="T37" s="3">
        <v>1.98</v>
      </c>
      <c r="U37" s="3">
        <v>3.29</v>
      </c>
      <c r="V37">
        <v>0</v>
      </c>
      <c r="W37" s="3">
        <v>0</v>
      </c>
      <c r="X37" s="16">
        <v>38</v>
      </c>
    </row>
    <row r="38" spans="1:24" x14ac:dyDescent="0.55000000000000004">
      <c r="A38" s="1">
        <v>35</v>
      </c>
      <c r="B38" t="s">
        <v>365</v>
      </c>
      <c r="C38" t="s">
        <v>65</v>
      </c>
      <c r="D38" t="s">
        <v>131</v>
      </c>
      <c r="E38" s="3">
        <v>1.98</v>
      </c>
      <c r="F38" s="3">
        <v>3.29</v>
      </c>
      <c r="G38" cm="1">
        <f t="array" aca="1" ref="G38" ca="1">SUMIFS(OrdItem_Qty,OrdItem_ProdNm,B38,OrdItem_Type,"Purchase")-SUMIFS(OrdItem_Qty,OrdItem_ProdNm,B38,OrdItem_Type,"Sale")</f>
        <v>0</v>
      </c>
      <c r="H38" s="3">
        <f t="shared" ca="1" si="0"/>
        <v>0</v>
      </c>
      <c r="I38" s="16">
        <f>ROW()</f>
        <v>38</v>
      </c>
      <c r="J38" s="3"/>
      <c r="P38" s="1">
        <v>36</v>
      </c>
      <c r="Q38" t="s">
        <v>366</v>
      </c>
      <c r="R38" t="s">
        <v>51</v>
      </c>
      <c r="S38" t="s">
        <v>117</v>
      </c>
      <c r="T38" s="3">
        <v>1.65</v>
      </c>
      <c r="U38" s="3">
        <v>2.21</v>
      </c>
      <c r="V38">
        <v>0</v>
      </c>
      <c r="W38" s="3">
        <v>0</v>
      </c>
      <c r="X38" s="16">
        <v>39</v>
      </c>
    </row>
    <row r="39" spans="1:24" x14ac:dyDescent="0.55000000000000004">
      <c r="A39" s="1">
        <v>36</v>
      </c>
      <c r="B39" t="s">
        <v>366</v>
      </c>
      <c r="C39" t="s">
        <v>51</v>
      </c>
      <c r="D39" t="s">
        <v>117</v>
      </c>
      <c r="E39" s="3">
        <v>1.65</v>
      </c>
      <c r="F39" s="3">
        <v>2.21</v>
      </c>
      <c r="G39" cm="1">
        <f t="array" aca="1" ref="G39" ca="1">SUMIFS(OrdItem_Qty,OrdItem_ProdNm,B39,OrdItem_Type,"Purchase")-SUMIFS(OrdItem_Qty,OrdItem_ProdNm,B39,OrdItem_Type,"Sale")</f>
        <v>0</v>
      </c>
      <c r="H39" s="3">
        <f t="shared" ca="1" si="0"/>
        <v>0</v>
      </c>
      <c r="I39" s="16">
        <f>ROW()</f>
        <v>39</v>
      </c>
      <c r="J39" s="3"/>
      <c r="P39" s="1">
        <v>37</v>
      </c>
      <c r="Q39" t="s">
        <v>367</v>
      </c>
      <c r="R39" t="s">
        <v>52</v>
      </c>
      <c r="S39" t="s">
        <v>118</v>
      </c>
      <c r="T39" s="3">
        <v>1.1000000000000001</v>
      </c>
      <c r="U39" s="3">
        <v>3</v>
      </c>
      <c r="V39">
        <v>0</v>
      </c>
      <c r="W39" s="3">
        <v>0</v>
      </c>
      <c r="X39" s="16">
        <v>40</v>
      </c>
    </row>
    <row r="40" spans="1:24" x14ac:dyDescent="0.55000000000000004">
      <c r="A40" s="1">
        <v>37</v>
      </c>
      <c r="B40" t="s">
        <v>367</v>
      </c>
      <c r="C40" t="s">
        <v>52</v>
      </c>
      <c r="D40" t="s">
        <v>118</v>
      </c>
      <c r="E40" s="3">
        <v>1.1000000000000001</v>
      </c>
      <c r="F40" s="3">
        <v>3</v>
      </c>
      <c r="G40" cm="1">
        <f t="array" aca="1" ref="G40" ca="1">SUMIFS(OrdItem_Qty,OrdItem_ProdNm,B40,OrdItem_Type,"Purchase")-SUMIFS(OrdItem_Qty,OrdItem_ProdNm,B40,OrdItem_Type,"Sale")</f>
        <v>0</v>
      </c>
      <c r="H40" s="3">
        <f t="shared" ca="1" si="0"/>
        <v>0</v>
      </c>
      <c r="I40" s="16">
        <f>ROW()</f>
        <v>40</v>
      </c>
      <c r="J40" s="3"/>
      <c r="P40" s="1">
        <v>38</v>
      </c>
      <c r="Q40" t="s">
        <v>368</v>
      </c>
      <c r="R40" t="s">
        <v>54</v>
      </c>
      <c r="S40" t="s">
        <v>120</v>
      </c>
      <c r="T40" s="3">
        <v>1</v>
      </c>
      <c r="U40" s="3">
        <v>3.15</v>
      </c>
      <c r="V40">
        <v>0</v>
      </c>
      <c r="W40" s="3">
        <v>0</v>
      </c>
      <c r="X40" s="16">
        <v>41</v>
      </c>
    </row>
    <row r="41" spans="1:24" x14ac:dyDescent="0.55000000000000004">
      <c r="A41" s="1">
        <v>38</v>
      </c>
      <c r="B41" t="s">
        <v>368</v>
      </c>
      <c r="C41" t="s">
        <v>54</v>
      </c>
      <c r="D41" t="s">
        <v>120</v>
      </c>
      <c r="E41" s="3">
        <v>1</v>
      </c>
      <c r="F41" s="3">
        <v>3.15</v>
      </c>
      <c r="G41" cm="1">
        <f t="array" aca="1" ref="G41" ca="1">SUMIFS(OrdItem_Qty,OrdItem_ProdNm,B41,OrdItem_Type,"Purchase")-SUMIFS(OrdItem_Qty,OrdItem_ProdNm,B41,OrdItem_Type,"Sale")</f>
        <v>0</v>
      </c>
      <c r="H41" s="3">
        <f t="shared" ca="1" si="0"/>
        <v>0</v>
      </c>
      <c r="I41" s="16">
        <f>ROW()</f>
        <v>41</v>
      </c>
      <c r="J41" s="3"/>
      <c r="P41" s="1">
        <v>39</v>
      </c>
      <c r="Q41" t="s">
        <v>369</v>
      </c>
      <c r="R41" t="s">
        <v>53</v>
      </c>
      <c r="S41" t="s">
        <v>119</v>
      </c>
      <c r="T41" s="3">
        <v>1.1000000000000001</v>
      </c>
      <c r="U41" s="3">
        <v>2.23</v>
      </c>
      <c r="V41">
        <v>0</v>
      </c>
      <c r="W41" s="3">
        <v>0</v>
      </c>
      <c r="X41" s="16">
        <v>42</v>
      </c>
    </row>
    <row r="42" spans="1:24" x14ac:dyDescent="0.55000000000000004">
      <c r="A42" s="1">
        <v>39</v>
      </c>
      <c r="B42" t="s">
        <v>369</v>
      </c>
      <c r="C42" t="s">
        <v>53</v>
      </c>
      <c r="D42" t="s">
        <v>119</v>
      </c>
      <c r="E42" s="3">
        <v>1.1000000000000001</v>
      </c>
      <c r="F42" s="3">
        <v>2.23</v>
      </c>
      <c r="G42" cm="1">
        <f t="array" aca="1" ref="G42" ca="1">SUMIFS(OrdItem_Qty,OrdItem_ProdNm,B42,OrdItem_Type,"Purchase")-SUMIFS(OrdItem_Qty,OrdItem_ProdNm,B42,OrdItem_Type,"Sale")</f>
        <v>0</v>
      </c>
      <c r="H42" s="3">
        <f t="shared" ca="1" si="0"/>
        <v>0</v>
      </c>
      <c r="I42" s="16">
        <f>ROW()</f>
        <v>42</v>
      </c>
      <c r="J42" s="3"/>
      <c r="P42" s="1">
        <v>40</v>
      </c>
      <c r="Q42" t="s">
        <v>370</v>
      </c>
      <c r="R42" t="s">
        <v>41</v>
      </c>
      <c r="S42" t="s">
        <v>107</v>
      </c>
      <c r="T42" s="3">
        <v>1.32</v>
      </c>
      <c r="U42" s="3">
        <v>3.08</v>
      </c>
      <c r="V42">
        <v>0</v>
      </c>
      <c r="W42" s="3">
        <v>0</v>
      </c>
      <c r="X42" s="16">
        <v>43</v>
      </c>
    </row>
    <row r="43" spans="1:24" x14ac:dyDescent="0.55000000000000004">
      <c r="A43" s="1">
        <v>40</v>
      </c>
      <c r="B43" t="s">
        <v>370</v>
      </c>
      <c r="C43" t="s">
        <v>41</v>
      </c>
      <c r="D43" t="s">
        <v>107</v>
      </c>
      <c r="E43" s="3">
        <v>1.32</v>
      </c>
      <c r="F43" s="3">
        <v>3.08</v>
      </c>
      <c r="G43" cm="1">
        <f t="array" aca="1" ref="G43" ca="1">SUMIFS(OrdItem_Qty,OrdItem_ProdNm,B43,OrdItem_Type,"Purchase")-SUMIFS(OrdItem_Qty,OrdItem_ProdNm,B43,OrdItem_Type,"Sale")</f>
        <v>0</v>
      </c>
      <c r="H43" s="3">
        <f t="shared" ca="1" si="0"/>
        <v>0</v>
      </c>
      <c r="I43" s="16">
        <f>ROW()</f>
        <v>43</v>
      </c>
      <c r="J43" s="3"/>
      <c r="P43" s="1">
        <v>41</v>
      </c>
      <c r="Q43" t="s">
        <v>371</v>
      </c>
      <c r="R43" t="s">
        <v>49</v>
      </c>
      <c r="S43" t="s">
        <v>115</v>
      </c>
      <c r="T43" s="3">
        <v>1.38</v>
      </c>
      <c r="U43" s="3">
        <v>2.75</v>
      </c>
      <c r="V43">
        <v>0</v>
      </c>
      <c r="W43" s="3">
        <v>0</v>
      </c>
      <c r="X43" s="16">
        <v>44</v>
      </c>
    </row>
    <row r="44" spans="1:24" x14ac:dyDescent="0.55000000000000004">
      <c r="A44" s="1">
        <v>41</v>
      </c>
      <c r="B44" t="s">
        <v>371</v>
      </c>
      <c r="C44" t="s">
        <v>49</v>
      </c>
      <c r="D44" t="s">
        <v>115</v>
      </c>
      <c r="E44" s="3">
        <v>1.38</v>
      </c>
      <c r="F44" s="3">
        <v>2.75</v>
      </c>
      <c r="G44" cm="1">
        <f t="array" aca="1" ref="G44" ca="1">SUMIFS(OrdItem_Qty,OrdItem_ProdNm,B44,OrdItem_Type,"Purchase")-SUMIFS(OrdItem_Qty,OrdItem_ProdNm,B44,OrdItem_Type,"Sale")</f>
        <v>0</v>
      </c>
      <c r="H44" s="3">
        <f t="shared" ca="1" si="0"/>
        <v>0</v>
      </c>
      <c r="I44" s="16">
        <f>ROW()</f>
        <v>44</v>
      </c>
      <c r="J44" s="3"/>
      <c r="P44" s="1">
        <v>42</v>
      </c>
      <c r="Q44" t="s">
        <v>372</v>
      </c>
      <c r="R44" t="s">
        <v>47</v>
      </c>
      <c r="S44" t="s">
        <v>113</v>
      </c>
      <c r="T44" s="3">
        <v>1.29</v>
      </c>
      <c r="U44" s="3">
        <v>2.97</v>
      </c>
      <c r="V44">
        <v>0</v>
      </c>
      <c r="W44" s="3">
        <v>0</v>
      </c>
      <c r="X44" s="16">
        <v>45</v>
      </c>
    </row>
    <row r="45" spans="1:24" x14ac:dyDescent="0.55000000000000004">
      <c r="A45" s="1">
        <v>42</v>
      </c>
      <c r="B45" t="s">
        <v>372</v>
      </c>
      <c r="C45" t="s">
        <v>47</v>
      </c>
      <c r="D45" t="s">
        <v>113</v>
      </c>
      <c r="E45" s="3">
        <v>1.29</v>
      </c>
      <c r="F45" s="3">
        <v>2.97</v>
      </c>
      <c r="G45" cm="1">
        <f t="array" aca="1" ref="G45" ca="1">SUMIFS(OrdItem_Qty,OrdItem_ProdNm,B45,OrdItem_Type,"Purchase")-SUMIFS(OrdItem_Qty,OrdItem_ProdNm,B45,OrdItem_Type,"Sale")</f>
        <v>0</v>
      </c>
      <c r="H45" s="3">
        <f t="shared" ca="1" si="0"/>
        <v>0</v>
      </c>
      <c r="I45" s="16">
        <f>ROW()</f>
        <v>45</v>
      </c>
      <c r="J45" s="3"/>
      <c r="P45" s="1">
        <v>43</v>
      </c>
      <c r="Q45" t="s">
        <v>373</v>
      </c>
      <c r="R45" t="s">
        <v>59</v>
      </c>
      <c r="S45" t="s">
        <v>125</v>
      </c>
      <c r="T45" s="3">
        <v>1.19</v>
      </c>
      <c r="U45" s="3">
        <v>2.56</v>
      </c>
      <c r="V45">
        <v>0</v>
      </c>
      <c r="W45" s="3">
        <v>0</v>
      </c>
      <c r="X45" s="16">
        <v>46</v>
      </c>
    </row>
    <row r="46" spans="1:24" x14ac:dyDescent="0.55000000000000004">
      <c r="A46" s="1">
        <v>43</v>
      </c>
      <c r="B46" t="s">
        <v>373</v>
      </c>
      <c r="C46" t="s">
        <v>59</v>
      </c>
      <c r="D46" t="s">
        <v>125</v>
      </c>
      <c r="E46" s="3">
        <v>1.19</v>
      </c>
      <c r="F46" s="3">
        <v>2.56</v>
      </c>
      <c r="G46" cm="1">
        <f t="array" aca="1" ref="G46" ca="1">SUMIFS(OrdItem_Qty,OrdItem_ProdNm,B46,OrdItem_Type,"Purchase")-SUMIFS(OrdItem_Qty,OrdItem_ProdNm,B46,OrdItem_Type,"Sale")</f>
        <v>0</v>
      </c>
      <c r="H46" s="3">
        <f t="shared" ca="1" si="0"/>
        <v>0</v>
      </c>
      <c r="I46" s="16">
        <f>ROW()</f>
        <v>46</v>
      </c>
      <c r="J46" s="3"/>
      <c r="P46" s="1">
        <v>44</v>
      </c>
      <c r="Q46" t="s">
        <v>374</v>
      </c>
      <c r="R46" t="s">
        <v>46</v>
      </c>
      <c r="S46" t="s">
        <v>112</v>
      </c>
      <c r="T46" s="3">
        <v>1.34</v>
      </c>
      <c r="U46" s="3">
        <v>2.15</v>
      </c>
      <c r="V46">
        <v>0</v>
      </c>
      <c r="W46" s="3">
        <v>0</v>
      </c>
      <c r="X46" s="16">
        <v>47</v>
      </c>
    </row>
    <row r="47" spans="1:24" x14ac:dyDescent="0.55000000000000004">
      <c r="A47" s="1">
        <v>44</v>
      </c>
      <c r="B47" t="s">
        <v>374</v>
      </c>
      <c r="C47" t="s">
        <v>46</v>
      </c>
      <c r="D47" t="s">
        <v>112</v>
      </c>
      <c r="E47" s="3">
        <v>1.34</v>
      </c>
      <c r="F47" s="3">
        <v>2.15</v>
      </c>
      <c r="G47" cm="1">
        <f t="array" aca="1" ref="G47" ca="1">SUMIFS(OrdItem_Qty,OrdItem_ProdNm,B47,OrdItem_Type,"Purchase")-SUMIFS(OrdItem_Qty,OrdItem_ProdNm,B47,OrdItem_Type,"Sale")</f>
        <v>0</v>
      </c>
      <c r="H47" s="3">
        <f t="shared" ca="1" si="0"/>
        <v>0</v>
      </c>
      <c r="I47" s="16">
        <f>ROW()</f>
        <v>47</v>
      </c>
      <c r="J47" s="3"/>
      <c r="P47" s="1">
        <v>45</v>
      </c>
      <c r="Q47" t="s">
        <v>375</v>
      </c>
      <c r="R47" t="s">
        <v>58</v>
      </c>
      <c r="S47" t="s">
        <v>124</v>
      </c>
      <c r="T47" s="3">
        <v>1.29</v>
      </c>
      <c r="U47" s="3">
        <v>2.5099999999999998</v>
      </c>
      <c r="V47">
        <v>0</v>
      </c>
      <c r="W47" s="3">
        <v>0</v>
      </c>
      <c r="X47" s="16">
        <v>48</v>
      </c>
    </row>
    <row r="48" spans="1:24" x14ac:dyDescent="0.55000000000000004">
      <c r="A48" s="1">
        <v>45</v>
      </c>
      <c r="B48" t="s">
        <v>375</v>
      </c>
      <c r="C48" t="s">
        <v>58</v>
      </c>
      <c r="D48" t="s">
        <v>124</v>
      </c>
      <c r="E48" s="3">
        <v>1.29</v>
      </c>
      <c r="F48" s="3">
        <v>2.5099999999999998</v>
      </c>
      <c r="G48" cm="1">
        <f t="array" aca="1" ref="G48" ca="1">SUMIFS(OrdItem_Qty,OrdItem_ProdNm,B48,OrdItem_Type,"Purchase")-SUMIFS(OrdItem_Qty,OrdItem_ProdNm,B48,OrdItem_Type,"Sale")</f>
        <v>0</v>
      </c>
      <c r="H48" s="3">
        <f t="shared" ca="1" si="0"/>
        <v>0</v>
      </c>
      <c r="I48" s="16">
        <f>ROW()</f>
        <v>48</v>
      </c>
      <c r="J48" s="3"/>
      <c r="P48" s="1">
        <v>46</v>
      </c>
      <c r="Q48" t="s">
        <v>376</v>
      </c>
      <c r="R48" t="s">
        <v>36</v>
      </c>
      <c r="S48" t="s">
        <v>102</v>
      </c>
      <c r="T48" s="3">
        <v>1.68</v>
      </c>
      <c r="U48" s="3">
        <v>2.93</v>
      </c>
      <c r="V48">
        <v>0</v>
      </c>
      <c r="W48" s="3">
        <v>0</v>
      </c>
      <c r="X48" s="16">
        <v>49</v>
      </c>
    </row>
    <row r="49" spans="1:24" x14ac:dyDescent="0.55000000000000004">
      <c r="A49" s="1">
        <v>46</v>
      </c>
      <c r="B49" t="s">
        <v>376</v>
      </c>
      <c r="C49" t="s">
        <v>36</v>
      </c>
      <c r="D49" t="s">
        <v>102</v>
      </c>
      <c r="E49" s="3">
        <v>1.68</v>
      </c>
      <c r="F49" s="3">
        <v>2.93</v>
      </c>
      <c r="G49" cm="1">
        <f t="array" aca="1" ref="G49" ca="1">SUMIFS(OrdItem_Qty,OrdItem_ProdNm,B49,OrdItem_Type,"Purchase")-SUMIFS(OrdItem_Qty,OrdItem_ProdNm,B49,OrdItem_Type,"Sale")</f>
        <v>0</v>
      </c>
      <c r="H49" s="3">
        <f t="shared" ca="1" si="0"/>
        <v>0</v>
      </c>
      <c r="I49" s="16">
        <f>ROW()</f>
        <v>49</v>
      </c>
      <c r="J49" s="3"/>
      <c r="P49" s="1">
        <v>47</v>
      </c>
      <c r="Q49" t="s">
        <v>377</v>
      </c>
      <c r="R49" t="s">
        <v>55</v>
      </c>
      <c r="S49" t="s">
        <v>121</v>
      </c>
      <c r="T49" s="3">
        <v>1.17</v>
      </c>
      <c r="U49" s="3">
        <v>3.5</v>
      </c>
      <c r="V49">
        <v>0</v>
      </c>
      <c r="W49" s="3">
        <v>0</v>
      </c>
      <c r="X49" s="16">
        <v>50</v>
      </c>
    </row>
    <row r="50" spans="1:24" x14ac:dyDescent="0.55000000000000004">
      <c r="A50" s="1">
        <v>47</v>
      </c>
      <c r="B50" t="s">
        <v>377</v>
      </c>
      <c r="C50" t="s">
        <v>55</v>
      </c>
      <c r="D50" t="s">
        <v>121</v>
      </c>
      <c r="E50" s="3">
        <v>1.17</v>
      </c>
      <c r="F50" s="3">
        <v>3.5</v>
      </c>
      <c r="G50" cm="1">
        <f t="array" aca="1" ref="G50" ca="1">SUMIFS(OrdItem_Qty,OrdItem_ProdNm,B50,OrdItem_Type,"Purchase")-SUMIFS(OrdItem_Qty,OrdItem_ProdNm,B50,OrdItem_Type,"Sale")</f>
        <v>0</v>
      </c>
      <c r="H50" s="3">
        <f t="shared" ca="1" si="0"/>
        <v>0</v>
      </c>
      <c r="I50" s="16">
        <f>ROW()</f>
        <v>50</v>
      </c>
      <c r="J50" s="3"/>
      <c r="P50" s="1">
        <v>48</v>
      </c>
      <c r="Q50" t="s">
        <v>378</v>
      </c>
      <c r="R50" t="s">
        <v>28</v>
      </c>
      <c r="S50" t="s">
        <v>94</v>
      </c>
      <c r="T50" s="3">
        <v>1.4</v>
      </c>
      <c r="U50" s="3">
        <v>3.86</v>
      </c>
      <c r="V50">
        <v>0</v>
      </c>
      <c r="W50" s="3">
        <v>0</v>
      </c>
      <c r="X50" s="16">
        <v>51</v>
      </c>
    </row>
    <row r="51" spans="1:24" x14ac:dyDescent="0.55000000000000004">
      <c r="A51" s="1">
        <v>48</v>
      </c>
      <c r="B51" t="s">
        <v>378</v>
      </c>
      <c r="C51" t="s">
        <v>28</v>
      </c>
      <c r="D51" t="s">
        <v>94</v>
      </c>
      <c r="E51" s="3">
        <v>1.4</v>
      </c>
      <c r="F51" s="3">
        <v>3.86</v>
      </c>
      <c r="G51" cm="1">
        <f t="array" aca="1" ref="G51" ca="1">SUMIFS(OrdItem_Qty,OrdItem_ProdNm,B51,OrdItem_Type,"Purchase")-SUMIFS(OrdItem_Qty,OrdItem_ProdNm,B51,OrdItem_Type,"Sale")</f>
        <v>0</v>
      </c>
      <c r="H51" s="3">
        <f t="shared" ca="1" si="0"/>
        <v>0</v>
      </c>
      <c r="I51" s="16">
        <f>ROW()</f>
        <v>51</v>
      </c>
      <c r="J51" s="3"/>
      <c r="P51" s="1">
        <v>49</v>
      </c>
      <c r="Q51" t="s">
        <v>379</v>
      </c>
      <c r="R51" t="s">
        <v>50</v>
      </c>
      <c r="S51" t="s">
        <v>116</v>
      </c>
      <c r="T51" s="3">
        <v>1.77</v>
      </c>
      <c r="U51" s="3">
        <v>2.68</v>
      </c>
      <c r="V51">
        <v>0</v>
      </c>
      <c r="W51" s="3">
        <v>0</v>
      </c>
      <c r="X51" s="16">
        <v>52</v>
      </c>
    </row>
    <row r="52" spans="1:24" x14ac:dyDescent="0.55000000000000004">
      <c r="A52" s="1">
        <v>49</v>
      </c>
      <c r="B52" t="s">
        <v>379</v>
      </c>
      <c r="C52" t="s">
        <v>50</v>
      </c>
      <c r="D52" t="s">
        <v>116</v>
      </c>
      <c r="E52" s="3">
        <v>1.77</v>
      </c>
      <c r="F52" s="3">
        <v>2.68</v>
      </c>
      <c r="G52" cm="1">
        <f t="array" aca="1" ref="G52" ca="1">SUMIFS(OrdItem_Qty,OrdItem_ProdNm,B52,OrdItem_Type,"Purchase")-SUMIFS(OrdItem_Qty,OrdItem_ProdNm,B52,OrdItem_Type,"Sale")</f>
        <v>0</v>
      </c>
      <c r="H52" s="3">
        <f t="shared" ca="1" si="0"/>
        <v>0</v>
      </c>
      <c r="I52" s="16">
        <f>ROW()</f>
        <v>52</v>
      </c>
      <c r="J52" s="3"/>
      <c r="P52" s="1">
        <v>50</v>
      </c>
      <c r="Q52" t="s">
        <v>380</v>
      </c>
      <c r="R52" t="s">
        <v>57</v>
      </c>
      <c r="S52" t="s">
        <v>123</v>
      </c>
      <c r="T52" s="3">
        <v>1.44</v>
      </c>
      <c r="U52" s="3">
        <v>2.15</v>
      </c>
      <c r="V52">
        <v>0</v>
      </c>
      <c r="W52" s="3">
        <v>0</v>
      </c>
      <c r="X52" s="16">
        <v>53</v>
      </c>
    </row>
    <row r="53" spans="1:24" x14ac:dyDescent="0.55000000000000004">
      <c r="A53" s="1">
        <v>50</v>
      </c>
      <c r="B53" t="s">
        <v>380</v>
      </c>
      <c r="C53" t="s">
        <v>57</v>
      </c>
      <c r="D53" t="s">
        <v>123</v>
      </c>
      <c r="E53" s="3">
        <v>1.44</v>
      </c>
      <c r="F53" s="3">
        <v>2.15</v>
      </c>
      <c r="G53" cm="1">
        <f t="array" aca="1" ref="G53" ca="1">SUMIFS(OrdItem_Qty,OrdItem_ProdNm,B53,OrdItem_Type,"Purchase")-SUMIFS(OrdItem_Qty,OrdItem_ProdNm,B53,OrdItem_Type,"Sale")</f>
        <v>0</v>
      </c>
      <c r="H53" s="3">
        <f t="shared" ca="1" si="0"/>
        <v>0</v>
      </c>
      <c r="I53" s="16">
        <f>ROW()</f>
        <v>53</v>
      </c>
      <c r="J53" s="3"/>
      <c r="P53" s="1">
        <v>51</v>
      </c>
      <c r="Q53" t="s">
        <v>381</v>
      </c>
      <c r="R53" t="s">
        <v>32</v>
      </c>
      <c r="S53" t="s">
        <v>98</v>
      </c>
      <c r="T53" s="3">
        <v>1.63</v>
      </c>
      <c r="U53" s="3">
        <v>2.2799999999999998</v>
      </c>
      <c r="V53">
        <v>0</v>
      </c>
      <c r="W53" s="3">
        <v>0</v>
      </c>
      <c r="X53" s="16">
        <v>54</v>
      </c>
    </row>
    <row r="54" spans="1:24" x14ac:dyDescent="0.55000000000000004">
      <c r="A54" s="1">
        <v>51</v>
      </c>
      <c r="B54" t="s">
        <v>381</v>
      </c>
      <c r="C54" t="s">
        <v>32</v>
      </c>
      <c r="D54" t="s">
        <v>98</v>
      </c>
      <c r="E54" s="3">
        <v>1.63</v>
      </c>
      <c r="F54" s="3">
        <v>2.2799999999999998</v>
      </c>
      <c r="G54" cm="1">
        <f t="array" aca="1" ref="G54" ca="1">SUMIFS(OrdItem_Qty,OrdItem_ProdNm,B54,OrdItem_Type,"Purchase")-SUMIFS(OrdItem_Qty,OrdItem_ProdNm,B54,OrdItem_Type,"Sale")</f>
        <v>0</v>
      </c>
      <c r="H54" s="3">
        <f t="shared" ca="1" si="0"/>
        <v>0</v>
      </c>
      <c r="I54" s="16">
        <f>ROW()</f>
        <v>54</v>
      </c>
      <c r="J54" s="3"/>
      <c r="P54" s="1">
        <v>52</v>
      </c>
      <c r="Q54" t="s">
        <v>382</v>
      </c>
      <c r="R54" t="s">
        <v>30</v>
      </c>
      <c r="S54" t="s">
        <v>96</v>
      </c>
      <c r="T54" s="3">
        <v>1.58</v>
      </c>
      <c r="U54" s="3">
        <v>3.5</v>
      </c>
      <c r="V54">
        <v>0</v>
      </c>
      <c r="W54" s="3">
        <v>0</v>
      </c>
      <c r="X54" s="16">
        <v>55</v>
      </c>
    </row>
    <row r="55" spans="1:24" x14ac:dyDescent="0.55000000000000004">
      <c r="A55" s="1">
        <v>52</v>
      </c>
      <c r="B55" t="s">
        <v>382</v>
      </c>
      <c r="C55" t="s">
        <v>30</v>
      </c>
      <c r="D55" t="s">
        <v>96</v>
      </c>
      <c r="E55" s="3">
        <v>1.58</v>
      </c>
      <c r="F55" s="3">
        <v>3.5</v>
      </c>
      <c r="G55" cm="1">
        <f t="array" aca="1" ref="G55" ca="1">SUMIFS(OrdItem_Qty,OrdItem_ProdNm,B55,OrdItem_Type,"Purchase")-SUMIFS(OrdItem_Qty,OrdItem_ProdNm,B55,OrdItem_Type,"Sale")</f>
        <v>0</v>
      </c>
      <c r="H55" s="3">
        <f t="shared" ca="1" si="0"/>
        <v>0</v>
      </c>
      <c r="I55" s="16">
        <f>ROW()</f>
        <v>55</v>
      </c>
      <c r="J55" s="3"/>
      <c r="P55" s="1">
        <v>53</v>
      </c>
      <c r="Q55" t="s">
        <v>383</v>
      </c>
      <c r="R55" t="s">
        <v>48</v>
      </c>
      <c r="S55" t="s">
        <v>114</v>
      </c>
      <c r="T55" s="3">
        <v>1.1000000000000001</v>
      </c>
      <c r="U55" s="3">
        <v>3.41</v>
      </c>
      <c r="V55">
        <v>0</v>
      </c>
      <c r="W55" s="3">
        <v>0</v>
      </c>
      <c r="X55" s="16">
        <v>56</v>
      </c>
    </row>
    <row r="56" spans="1:24" x14ac:dyDescent="0.55000000000000004">
      <c r="A56" s="1">
        <v>53</v>
      </c>
      <c r="B56" t="s">
        <v>383</v>
      </c>
      <c r="C56" t="s">
        <v>48</v>
      </c>
      <c r="D56" t="s">
        <v>114</v>
      </c>
      <c r="E56" s="3">
        <v>1.1000000000000001</v>
      </c>
      <c r="F56" s="3">
        <v>3.41</v>
      </c>
      <c r="G56" cm="1">
        <f t="array" aca="1" ref="G56" ca="1">SUMIFS(OrdItem_Qty,OrdItem_ProdNm,B56,OrdItem_Type,"Purchase")-SUMIFS(OrdItem_Qty,OrdItem_ProdNm,B56,OrdItem_Type,"Sale")</f>
        <v>0</v>
      </c>
      <c r="H56" s="3">
        <f t="shared" ca="1" si="0"/>
        <v>0</v>
      </c>
      <c r="I56" s="16">
        <f>ROW()</f>
        <v>56</v>
      </c>
      <c r="J56" s="3"/>
      <c r="P56" s="1">
        <v>54</v>
      </c>
      <c r="Q56" t="s">
        <v>384</v>
      </c>
      <c r="R56" t="s">
        <v>42</v>
      </c>
      <c r="S56" t="s">
        <v>108</v>
      </c>
      <c r="T56" s="3">
        <v>1.74</v>
      </c>
      <c r="U56" s="3">
        <v>3.31</v>
      </c>
      <c r="V56">
        <v>0</v>
      </c>
      <c r="W56" s="3">
        <v>0</v>
      </c>
      <c r="X56" s="16">
        <v>57</v>
      </c>
    </row>
    <row r="57" spans="1:24" x14ac:dyDescent="0.55000000000000004">
      <c r="A57" s="1">
        <v>54</v>
      </c>
      <c r="B57" t="s">
        <v>384</v>
      </c>
      <c r="C57" t="s">
        <v>42</v>
      </c>
      <c r="D57" t="s">
        <v>108</v>
      </c>
      <c r="E57" s="3">
        <v>1.74</v>
      </c>
      <c r="F57" s="3">
        <v>3.31</v>
      </c>
      <c r="G57" cm="1">
        <f t="array" aca="1" ref="G57" ca="1">SUMIFS(OrdItem_Qty,OrdItem_ProdNm,B57,OrdItem_Type,"Purchase")-SUMIFS(OrdItem_Qty,OrdItem_ProdNm,B57,OrdItem_Type,"Sale")</f>
        <v>0</v>
      </c>
      <c r="H57" s="3">
        <f t="shared" ca="1" si="0"/>
        <v>0</v>
      </c>
      <c r="I57" s="16">
        <f>ROW()</f>
        <v>57</v>
      </c>
      <c r="J57" s="3"/>
      <c r="P57" s="1">
        <v>55</v>
      </c>
      <c r="Q57" t="s">
        <v>385</v>
      </c>
      <c r="R57" t="s">
        <v>31</v>
      </c>
      <c r="S57" t="s">
        <v>97</v>
      </c>
      <c r="T57" s="3">
        <v>1.1499999999999999</v>
      </c>
      <c r="U57" s="3">
        <v>2.56</v>
      </c>
      <c r="V57">
        <v>0</v>
      </c>
      <c r="W57" s="3">
        <v>0</v>
      </c>
      <c r="X57" s="16">
        <v>58</v>
      </c>
    </row>
    <row r="58" spans="1:24" x14ac:dyDescent="0.55000000000000004">
      <c r="A58" s="1">
        <v>55</v>
      </c>
      <c r="B58" t="s">
        <v>385</v>
      </c>
      <c r="C58" t="s">
        <v>31</v>
      </c>
      <c r="D58" t="s">
        <v>97</v>
      </c>
      <c r="E58" s="3">
        <v>1.1499999999999999</v>
      </c>
      <c r="F58" s="3">
        <v>2.56</v>
      </c>
      <c r="G58" cm="1">
        <f t="array" aca="1" ref="G58" ca="1">SUMIFS(OrdItem_Qty,OrdItem_ProdNm,B58,OrdItem_Type,"Purchase")-SUMIFS(OrdItem_Qty,OrdItem_ProdNm,B58,OrdItem_Type,"Sale")</f>
        <v>0</v>
      </c>
      <c r="H58" s="3">
        <f t="shared" ca="1" si="0"/>
        <v>0</v>
      </c>
      <c r="I58" s="16">
        <f>ROW()</f>
        <v>58</v>
      </c>
      <c r="J58" s="3"/>
      <c r="P58" s="1">
        <v>56</v>
      </c>
      <c r="Q58" t="s">
        <v>386</v>
      </c>
      <c r="R58" t="s">
        <v>29</v>
      </c>
      <c r="S58" t="s">
        <v>95</v>
      </c>
      <c r="T58" s="3">
        <v>1.56</v>
      </c>
      <c r="U58" s="3">
        <v>2.44</v>
      </c>
      <c r="V58">
        <v>0</v>
      </c>
      <c r="W58" s="3">
        <v>0</v>
      </c>
      <c r="X58" s="16">
        <v>59</v>
      </c>
    </row>
    <row r="59" spans="1:24" x14ac:dyDescent="0.55000000000000004">
      <c r="A59" s="1">
        <v>56</v>
      </c>
      <c r="B59" t="s">
        <v>386</v>
      </c>
      <c r="C59" t="s">
        <v>29</v>
      </c>
      <c r="D59" t="s">
        <v>95</v>
      </c>
      <c r="E59" s="3">
        <v>1.56</v>
      </c>
      <c r="F59" s="3">
        <v>2.44</v>
      </c>
      <c r="G59" cm="1">
        <f t="array" aca="1" ref="G59" ca="1">SUMIFS(OrdItem_Qty,OrdItem_ProdNm,B59,OrdItem_Type,"Purchase")-SUMIFS(OrdItem_Qty,OrdItem_ProdNm,B59,OrdItem_Type,"Sale")</f>
        <v>0</v>
      </c>
      <c r="H59" s="3">
        <f t="shared" ca="1" si="0"/>
        <v>0</v>
      </c>
      <c r="I59" s="16">
        <f>ROW()</f>
        <v>59</v>
      </c>
      <c r="J59" s="3"/>
      <c r="P59" s="1">
        <v>57</v>
      </c>
      <c r="Q59" t="s">
        <v>387</v>
      </c>
      <c r="R59" t="s">
        <v>38</v>
      </c>
      <c r="S59" t="s">
        <v>104</v>
      </c>
      <c r="T59" s="3">
        <v>1.68</v>
      </c>
      <c r="U59" s="3">
        <v>3.54</v>
      </c>
      <c r="V59">
        <v>0</v>
      </c>
      <c r="W59" s="3">
        <v>0</v>
      </c>
      <c r="X59" s="16">
        <v>60</v>
      </c>
    </row>
    <row r="60" spans="1:24" x14ac:dyDescent="0.55000000000000004">
      <c r="A60" s="1">
        <v>57</v>
      </c>
      <c r="B60" t="s">
        <v>387</v>
      </c>
      <c r="C60" t="s">
        <v>38</v>
      </c>
      <c r="D60" t="s">
        <v>104</v>
      </c>
      <c r="E60" s="3">
        <v>1.68</v>
      </c>
      <c r="F60" s="3">
        <v>3.54</v>
      </c>
      <c r="G60" cm="1">
        <f t="array" aca="1" ref="G60" ca="1">SUMIFS(OrdItem_Qty,OrdItem_ProdNm,B60,OrdItem_Type,"Purchase")-SUMIFS(OrdItem_Qty,OrdItem_ProdNm,B60,OrdItem_Type,"Sale")</f>
        <v>0</v>
      </c>
      <c r="H60" s="3">
        <f t="shared" ca="1" si="0"/>
        <v>0</v>
      </c>
      <c r="I60" s="16">
        <f>ROW()</f>
        <v>60</v>
      </c>
      <c r="J60" s="3"/>
      <c r="P60" s="1">
        <v>58</v>
      </c>
      <c r="Q60" t="s">
        <v>388</v>
      </c>
      <c r="R60" t="s">
        <v>37</v>
      </c>
      <c r="S60" t="s">
        <v>103</v>
      </c>
      <c r="T60" s="3">
        <v>1.71</v>
      </c>
      <c r="U60" s="3">
        <v>2.12</v>
      </c>
      <c r="V60">
        <v>0</v>
      </c>
      <c r="W60" s="3">
        <v>0</v>
      </c>
      <c r="X60" s="16">
        <v>61</v>
      </c>
    </row>
    <row r="61" spans="1:24" x14ac:dyDescent="0.55000000000000004">
      <c r="A61" s="1">
        <v>58</v>
      </c>
      <c r="B61" t="s">
        <v>388</v>
      </c>
      <c r="C61" t="s">
        <v>37</v>
      </c>
      <c r="D61" t="s">
        <v>103</v>
      </c>
      <c r="E61" s="3">
        <v>1.71</v>
      </c>
      <c r="F61" s="3">
        <v>2.12</v>
      </c>
      <c r="G61" cm="1">
        <f t="array" aca="1" ref="G61" ca="1">SUMIFS(OrdItem_Qty,OrdItem_ProdNm,B61,OrdItem_Type,"Purchase")-SUMIFS(OrdItem_Qty,OrdItem_ProdNm,B61,OrdItem_Type,"Sale")</f>
        <v>0</v>
      </c>
      <c r="H61" s="3">
        <f t="shared" ca="1" si="0"/>
        <v>0</v>
      </c>
      <c r="I61" s="16">
        <f>ROW()</f>
        <v>61</v>
      </c>
      <c r="J61" s="3"/>
      <c r="P61" s="1">
        <v>59</v>
      </c>
      <c r="Q61" t="s">
        <v>389</v>
      </c>
      <c r="R61" t="s">
        <v>39</v>
      </c>
      <c r="S61" t="s">
        <v>105</v>
      </c>
      <c r="T61" s="3">
        <v>1.73</v>
      </c>
      <c r="U61" s="3">
        <v>2.44</v>
      </c>
      <c r="V61">
        <v>0</v>
      </c>
      <c r="W61" s="3">
        <v>0</v>
      </c>
      <c r="X61" s="16">
        <v>62</v>
      </c>
    </row>
    <row r="62" spans="1:24" x14ac:dyDescent="0.55000000000000004">
      <c r="A62" s="1">
        <v>59</v>
      </c>
      <c r="B62" t="s">
        <v>389</v>
      </c>
      <c r="C62" t="s">
        <v>39</v>
      </c>
      <c r="D62" t="s">
        <v>105</v>
      </c>
      <c r="E62" s="3">
        <v>1.73</v>
      </c>
      <c r="F62" s="3">
        <v>2.44</v>
      </c>
      <c r="G62" cm="1">
        <f t="array" aca="1" ref="G62" ca="1">SUMIFS(OrdItem_Qty,OrdItem_ProdNm,B62,OrdItem_Type,"Purchase")-SUMIFS(OrdItem_Qty,OrdItem_ProdNm,B62,OrdItem_Type,"Sale")</f>
        <v>0</v>
      </c>
      <c r="H62" s="3">
        <f t="shared" ca="1" si="0"/>
        <v>0</v>
      </c>
      <c r="I62" s="16">
        <f>ROW()</f>
        <v>62</v>
      </c>
      <c r="J62" s="3"/>
      <c r="P62" s="1">
        <v>60</v>
      </c>
      <c r="Q62" t="s">
        <v>390</v>
      </c>
      <c r="R62" t="s">
        <v>60</v>
      </c>
      <c r="S62" t="s">
        <v>126</v>
      </c>
      <c r="T62" s="3">
        <v>1.76</v>
      </c>
      <c r="U62" s="3">
        <v>3.89</v>
      </c>
      <c r="V62">
        <v>0</v>
      </c>
      <c r="W62" s="3">
        <v>0</v>
      </c>
      <c r="X62" s="16">
        <v>63</v>
      </c>
    </row>
    <row r="63" spans="1:24" x14ac:dyDescent="0.55000000000000004">
      <c r="A63" s="1">
        <v>60</v>
      </c>
      <c r="B63" t="s">
        <v>390</v>
      </c>
      <c r="C63" t="s">
        <v>60</v>
      </c>
      <c r="D63" t="s">
        <v>126</v>
      </c>
      <c r="E63" s="3">
        <v>1.76</v>
      </c>
      <c r="F63" s="3">
        <v>3.89</v>
      </c>
      <c r="G63" cm="1">
        <f t="array" aca="1" ref="G63" ca="1">SUMIFS(OrdItem_Qty,OrdItem_ProdNm,B63,OrdItem_Type,"Purchase")-SUMIFS(OrdItem_Qty,OrdItem_ProdNm,B63,OrdItem_Type,"Sale")</f>
        <v>0</v>
      </c>
      <c r="H63" s="3">
        <f t="shared" ca="1" si="0"/>
        <v>0</v>
      </c>
      <c r="I63" s="16">
        <f>ROW()</f>
        <v>63</v>
      </c>
      <c r="J63" s="3"/>
      <c r="P63" s="1">
        <v>61</v>
      </c>
      <c r="Q63" t="s">
        <v>391</v>
      </c>
      <c r="R63" t="s">
        <v>62</v>
      </c>
      <c r="S63" t="s">
        <v>128</v>
      </c>
      <c r="T63" s="3">
        <v>1.48</v>
      </c>
      <c r="U63" s="3">
        <v>3.93</v>
      </c>
      <c r="V63">
        <v>0</v>
      </c>
      <c r="W63" s="3">
        <v>0</v>
      </c>
      <c r="X63" s="16">
        <v>64</v>
      </c>
    </row>
    <row r="64" spans="1:24" x14ac:dyDescent="0.55000000000000004">
      <c r="A64" s="1">
        <v>61</v>
      </c>
      <c r="B64" t="s">
        <v>391</v>
      </c>
      <c r="C64" t="s">
        <v>62</v>
      </c>
      <c r="D64" t="s">
        <v>128</v>
      </c>
      <c r="E64" s="3">
        <v>1.48</v>
      </c>
      <c r="F64" s="3">
        <v>3.93</v>
      </c>
      <c r="G64" cm="1">
        <f t="array" aca="1" ref="G64" ca="1">SUMIFS(OrdItem_Qty,OrdItem_ProdNm,B64,OrdItem_Type,"Purchase")-SUMIFS(OrdItem_Qty,OrdItem_ProdNm,B64,OrdItem_Type,"Sale")</f>
        <v>0</v>
      </c>
      <c r="H64" s="3">
        <f t="shared" ca="1" si="0"/>
        <v>0</v>
      </c>
      <c r="I64" s="16">
        <f>ROW()</f>
        <v>64</v>
      </c>
      <c r="J64" s="3"/>
      <c r="P64" s="1">
        <v>62</v>
      </c>
      <c r="Q64" t="s">
        <v>392</v>
      </c>
      <c r="R64" t="s">
        <v>26</v>
      </c>
      <c r="S64" t="s">
        <v>92</v>
      </c>
      <c r="T64" s="3">
        <v>1.49</v>
      </c>
      <c r="U64" s="3">
        <v>2.4900000000000002</v>
      </c>
      <c r="V64">
        <v>0</v>
      </c>
      <c r="W64" s="3">
        <v>0</v>
      </c>
      <c r="X64" s="16">
        <v>65</v>
      </c>
    </row>
    <row r="65" spans="1:24" x14ac:dyDescent="0.55000000000000004">
      <c r="A65" s="1">
        <v>62</v>
      </c>
      <c r="B65" t="s">
        <v>392</v>
      </c>
      <c r="C65" t="s">
        <v>26</v>
      </c>
      <c r="D65" t="s">
        <v>92</v>
      </c>
      <c r="E65" s="3">
        <v>1.49</v>
      </c>
      <c r="F65" s="3">
        <v>2.4900000000000002</v>
      </c>
      <c r="G65" cm="1">
        <f t="array" aca="1" ref="G65" ca="1">SUMIFS(OrdItem_Qty,OrdItem_ProdNm,B65,OrdItem_Type,"Purchase")-SUMIFS(OrdItem_Qty,OrdItem_ProdNm,B65,OrdItem_Type,"Sale")</f>
        <v>0</v>
      </c>
      <c r="H65" s="3">
        <f t="shared" ca="1" si="0"/>
        <v>0</v>
      </c>
      <c r="I65" s="16">
        <f>ROW()</f>
        <v>65</v>
      </c>
      <c r="J65" s="3"/>
      <c r="P65" s="1">
        <v>63</v>
      </c>
      <c r="Q65" t="s">
        <v>393</v>
      </c>
      <c r="R65" t="s">
        <v>34</v>
      </c>
      <c r="S65" t="s">
        <v>100</v>
      </c>
      <c r="T65" s="3">
        <v>1.02</v>
      </c>
      <c r="U65" s="3">
        <v>2.4900000000000002</v>
      </c>
      <c r="V65">
        <v>0</v>
      </c>
      <c r="W65" s="3">
        <v>0</v>
      </c>
      <c r="X65" s="16">
        <v>66</v>
      </c>
    </row>
    <row r="66" spans="1:24" x14ac:dyDescent="0.55000000000000004">
      <c r="A66" s="1">
        <v>63</v>
      </c>
      <c r="B66" t="s">
        <v>393</v>
      </c>
      <c r="C66" t="s">
        <v>34</v>
      </c>
      <c r="D66" t="s">
        <v>100</v>
      </c>
      <c r="E66" s="3">
        <v>1.02</v>
      </c>
      <c r="F66" s="3">
        <v>2.4900000000000002</v>
      </c>
      <c r="G66" cm="1">
        <f t="array" aca="1" ref="G66" ca="1">SUMIFS(OrdItem_Qty,OrdItem_ProdNm,B66,OrdItem_Type,"Purchase")-SUMIFS(OrdItem_Qty,OrdItem_ProdNm,B66,OrdItem_Type,"Sale")</f>
        <v>0</v>
      </c>
      <c r="H66" s="3">
        <f t="shared" ca="1" si="0"/>
        <v>0</v>
      </c>
      <c r="I66" s="16">
        <f>ROW()</f>
        <v>66</v>
      </c>
      <c r="J66" s="3"/>
      <c r="P66" s="1">
        <v>64</v>
      </c>
      <c r="Q66" t="s">
        <v>394</v>
      </c>
      <c r="R66" t="s">
        <v>35</v>
      </c>
      <c r="S66" t="s">
        <v>101</v>
      </c>
      <c r="T66" s="3">
        <v>1.0900000000000001</v>
      </c>
      <c r="U66" s="3">
        <v>2.48</v>
      </c>
      <c r="V66">
        <v>0</v>
      </c>
      <c r="W66" s="3">
        <v>0</v>
      </c>
      <c r="X66" s="16">
        <v>67</v>
      </c>
    </row>
    <row r="67" spans="1:24" x14ac:dyDescent="0.55000000000000004">
      <c r="A67" s="1">
        <v>64</v>
      </c>
      <c r="B67" t="s">
        <v>394</v>
      </c>
      <c r="C67" t="s">
        <v>35</v>
      </c>
      <c r="D67" t="s">
        <v>101</v>
      </c>
      <c r="E67" s="3">
        <v>1.0900000000000001</v>
      </c>
      <c r="F67" s="3">
        <v>2.48</v>
      </c>
      <c r="G67" cm="1">
        <f t="array" aca="1" ref="G67" ca="1">SUMIFS(OrdItem_Qty,OrdItem_ProdNm,B67,OrdItem_Type,"Purchase")-SUMIFS(OrdItem_Qty,OrdItem_ProdNm,B67,OrdItem_Type,"Sale")</f>
        <v>0</v>
      </c>
      <c r="H67" s="3">
        <f t="shared" ca="1" si="0"/>
        <v>0</v>
      </c>
      <c r="I67" s="16">
        <f>ROW()</f>
        <v>67</v>
      </c>
      <c r="J67" s="3"/>
      <c r="P67" s="1">
        <v>65</v>
      </c>
      <c r="Q67" t="s">
        <v>395</v>
      </c>
      <c r="R67" t="s">
        <v>27</v>
      </c>
      <c r="S67" t="s">
        <v>93</v>
      </c>
      <c r="T67" s="3">
        <v>1.53</v>
      </c>
      <c r="U67" s="3">
        <v>3.61</v>
      </c>
      <c r="V67">
        <v>0</v>
      </c>
      <c r="W67" s="3">
        <v>0</v>
      </c>
      <c r="X67" s="16">
        <v>68</v>
      </c>
    </row>
    <row r="68" spans="1:24" x14ac:dyDescent="0.55000000000000004">
      <c r="A68" s="1">
        <v>65</v>
      </c>
      <c r="B68" t="s">
        <v>395</v>
      </c>
      <c r="C68" t="s">
        <v>27</v>
      </c>
      <c r="D68" t="s">
        <v>93</v>
      </c>
      <c r="E68" s="3">
        <v>1.53</v>
      </c>
      <c r="F68" s="3">
        <v>3.61</v>
      </c>
      <c r="G68" cm="1">
        <f t="array" aca="1" ref="G68" ca="1">SUMIFS(OrdItem_Qty,OrdItem_ProdNm,B68,OrdItem_Type,"Purchase")-SUMIFS(OrdItem_Qty,OrdItem_ProdNm,B68,OrdItem_Type,"Sale")</f>
        <v>0</v>
      </c>
      <c r="H68" s="3">
        <f t="shared" ca="1" si="0"/>
        <v>0</v>
      </c>
      <c r="I68" s="16">
        <f>ROW()</f>
        <v>68</v>
      </c>
      <c r="J68" s="3"/>
      <c r="P68" s="1"/>
      <c r="T68" s="31"/>
      <c r="U68" s="31"/>
      <c r="W68" s="3"/>
      <c r="X68" s="1"/>
    </row>
    <row r="69" spans="1:24" x14ac:dyDescent="0.55000000000000004">
      <c r="E69" s="3"/>
      <c r="F69" s="3"/>
      <c r="H69" s="3"/>
    </row>
    <row r="70" spans="1:24" x14ac:dyDescent="0.55000000000000004">
      <c r="E70" s="3"/>
      <c r="F70" s="3"/>
      <c r="H70" s="3"/>
    </row>
    <row r="71" spans="1:24" x14ac:dyDescent="0.55000000000000004">
      <c r="E71" s="3"/>
      <c r="F71" s="3"/>
      <c r="H71" s="3"/>
    </row>
    <row r="72" spans="1:24" x14ac:dyDescent="0.55000000000000004">
      <c r="E72" s="3"/>
      <c r="F72" s="3"/>
      <c r="H72" s="3"/>
    </row>
    <row r="73" spans="1:24" x14ac:dyDescent="0.55000000000000004">
      <c r="E73" s="3"/>
      <c r="F73" s="3"/>
      <c r="H73" s="3"/>
    </row>
    <row r="74" spans="1:24" x14ac:dyDescent="0.55000000000000004">
      <c r="E74" s="3"/>
      <c r="F74" s="3"/>
      <c r="H74" s="3"/>
    </row>
    <row r="75" spans="1:24" x14ac:dyDescent="0.55000000000000004">
      <c r="E75" s="3"/>
      <c r="F75" s="3"/>
      <c r="H75" s="3"/>
    </row>
    <row r="76" spans="1:24" x14ac:dyDescent="0.55000000000000004">
      <c r="E76" s="3"/>
      <c r="F76" s="3"/>
      <c r="H76" s="3"/>
    </row>
    <row r="77" spans="1:24" x14ac:dyDescent="0.55000000000000004">
      <c r="E77" s="3"/>
      <c r="F77" s="3"/>
      <c r="H77" s="3"/>
    </row>
    <row r="78" spans="1:24" x14ac:dyDescent="0.55000000000000004">
      <c r="E78" s="3"/>
      <c r="F78" s="3"/>
      <c r="H78" s="3"/>
    </row>
    <row r="79" spans="1:24" x14ac:dyDescent="0.55000000000000004">
      <c r="E79" s="3"/>
      <c r="F79" s="3"/>
      <c r="H79" s="3"/>
    </row>
    <row r="80" spans="1:24" x14ac:dyDescent="0.55000000000000004">
      <c r="E80" s="3"/>
      <c r="F80" s="3"/>
      <c r="H80" s="3"/>
    </row>
    <row r="81" spans="5:8" x14ac:dyDescent="0.55000000000000004">
      <c r="E81" s="3"/>
      <c r="F81" s="3"/>
      <c r="H81" s="3"/>
    </row>
    <row r="82" spans="5:8" x14ac:dyDescent="0.55000000000000004">
      <c r="E82" s="3"/>
      <c r="F82" s="3"/>
      <c r="H82" s="3"/>
    </row>
    <row r="83" spans="5:8" x14ac:dyDescent="0.55000000000000004">
      <c r="E83" s="3"/>
      <c r="F83" s="3"/>
      <c r="H83" s="3"/>
    </row>
    <row r="84" spans="5:8" x14ac:dyDescent="0.55000000000000004">
      <c r="E84" s="3"/>
      <c r="F84" s="3"/>
      <c r="H84" s="3"/>
    </row>
    <row r="85" spans="5:8" x14ac:dyDescent="0.55000000000000004">
      <c r="E85" s="3"/>
      <c r="F85" s="3"/>
      <c r="H85" s="3"/>
    </row>
    <row r="86" spans="5:8" x14ac:dyDescent="0.55000000000000004">
      <c r="E86" s="3"/>
      <c r="F86" s="3"/>
      <c r="H86" s="3"/>
    </row>
    <row r="87" spans="5:8" x14ac:dyDescent="0.55000000000000004">
      <c r="E87" s="3"/>
      <c r="F87" s="3"/>
      <c r="H87" s="3"/>
    </row>
    <row r="88" spans="5:8" x14ac:dyDescent="0.55000000000000004">
      <c r="E88" s="3"/>
      <c r="F88" s="3"/>
      <c r="H88" s="3"/>
    </row>
    <row r="89" spans="5:8" x14ac:dyDescent="0.55000000000000004">
      <c r="E89" s="3"/>
      <c r="F89" s="3"/>
      <c r="H89" s="3"/>
    </row>
    <row r="90" spans="5:8" x14ac:dyDescent="0.55000000000000004">
      <c r="E90" s="3"/>
      <c r="F90" s="3"/>
      <c r="H90" s="3"/>
    </row>
    <row r="91" spans="5:8" x14ac:dyDescent="0.55000000000000004">
      <c r="E91" s="3"/>
      <c r="F91" s="3"/>
      <c r="H91" s="3"/>
    </row>
    <row r="92" spans="5:8" x14ac:dyDescent="0.55000000000000004">
      <c r="E92" s="3"/>
      <c r="F92" s="3"/>
      <c r="H92" s="3"/>
    </row>
    <row r="93" spans="5:8" x14ac:dyDescent="0.55000000000000004">
      <c r="E93" s="3"/>
      <c r="F93" s="3"/>
      <c r="H93" s="3"/>
    </row>
    <row r="94" spans="5:8" x14ac:dyDescent="0.55000000000000004">
      <c r="E94" s="3"/>
      <c r="F94" s="3"/>
      <c r="H94" s="3"/>
    </row>
    <row r="95" spans="5:8" x14ac:dyDescent="0.55000000000000004">
      <c r="E95" s="3"/>
      <c r="F95" s="3"/>
      <c r="H95" s="3"/>
    </row>
    <row r="96" spans="5:8" x14ac:dyDescent="0.55000000000000004">
      <c r="E96" s="3"/>
      <c r="F96" s="3"/>
      <c r="H96" s="3"/>
    </row>
    <row r="97" spans="5:8" x14ac:dyDescent="0.55000000000000004">
      <c r="E97" s="3"/>
      <c r="F97" s="3"/>
      <c r="H97" s="3"/>
    </row>
    <row r="98" spans="5:8" x14ac:dyDescent="0.55000000000000004">
      <c r="E98" s="3"/>
      <c r="F98" s="3"/>
      <c r="H98" s="3"/>
    </row>
    <row r="99" spans="5:8" x14ac:dyDescent="0.55000000000000004">
      <c r="E99" s="3"/>
      <c r="F99" s="3"/>
      <c r="H99" s="3"/>
    </row>
    <row r="100" spans="5:8" x14ac:dyDescent="0.55000000000000004">
      <c r="E100" s="3"/>
      <c r="F100" s="3"/>
      <c r="H100" s="3"/>
    </row>
    <row r="101" spans="5:8" x14ac:dyDescent="0.55000000000000004">
      <c r="E101" s="3"/>
      <c r="F101" s="3"/>
      <c r="H101" s="3"/>
    </row>
    <row r="102" spans="5:8" x14ac:dyDescent="0.55000000000000004">
      <c r="E102" s="3"/>
      <c r="F102" s="3"/>
      <c r="H102" s="3"/>
    </row>
    <row r="103" spans="5:8" x14ac:dyDescent="0.55000000000000004">
      <c r="E103" s="3"/>
      <c r="F103" s="3"/>
      <c r="H103" s="3"/>
    </row>
    <row r="104" spans="5:8" x14ac:dyDescent="0.55000000000000004">
      <c r="E104" s="3"/>
      <c r="F104" s="3"/>
      <c r="H104" s="3"/>
    </row>
    <row r="105" spans="5:8" x14ac:dyDescent="0.55000000000000004">
      <c r="E105" s="3"/>
      <c r="F105" s="3"/>
      <c r="H105" s="3"/>
    </row>
    <row r="106" spans="5:8" x14ac:dyDescent="0.55000000000000004">
      <c r="E106" s="3"/>
      <c r="F106" s="3"/>
      <c r="H106" s="3"/>
    </row>
    <row r="107" spans="5:8" x14ac:dyDescent="0.55000000000000004">
      <c r="E107" s="3"/>
      <c r="F107" s="3"/>
      <c r="H107" s="3"/>
    </row>
    <row r="108" spans="5:8" x14ac:dyDescent="0.55000000000000004">
      <c r="E108" s="3"/>
      <c r="F108" s="3"/>
      <c r="H108" s="3"/>
    </row>
    <row r="109" spans="5:8" x14ac:dyDescent="0.55000000000000004">
      <c r="E109" s="3"/>
      <c r="F109" s="3"/>
      <c r="H109" s="3"/>
    </row>
    <row r="110" spans="5:8" x14ac:dyDescent="0.55000000000000004">
      <c r="E110" s="3"/>
      <c r="F110" s="3"/>
      <c r="H110" s="3"/>
    </row>
    <row r="111" spans="5:8" x14ac:dyDescent="0.55000000000000004">
      <c r="E111" s="3"/>
      <c r="F111" s="3"/>
      <c r="H111" s="3"/>
    </row>
    <row r="112" spans="5:8" x14ac:dyDescent="0.55000000000000004">
      <c r="E112" s="3"/>
      <c r="F112" s="3"/>
      <c r="H112" s="3"/>
    </row>
    <row r="113" spans="5:8" x14ac:dyDescent="0.55000000000000004">
      <c r="E113" s="3"/>
      <c r="F113" s="3"/>
      <c r="H113" s="3"/>
    </row>
    <row r="114" spans="5:8" x14ac:dyDescent="0.55000000000000004">
      <c r="E114" s="3"/>
      <c r="F114" s="3"/>
      <c r="H114" s="3"/>
    </row>
    <row r="115" spans="5:8" x14ac:dyDescent="0.55000000000000004">
      <c r="E115" s="3"/>
      <c r="F115" s="3"/>
      <c r="H115" s="3"/>
    </row>
    <row r="116" spans="5:8" x14ac:dyDescent="0.55000000000000004">
      <c r="E116" s="3"/>
      <c r="F116" s="3"/>
      <c r="H116" s="3"/>
    </row>
    <row r="117" spans="5:8" x14ac:dyDescent="0.55000000000000004">
      <c r="E117" s="3"/>
      <c r="F117" s="3"/>
      <c r="H117" s="3"/>
    </row>
    <row r="118" spans="5:8" x14ac:dyDescent="0.55000000000000004">
      <c r="E118" s="3"/>
      <c r="F118" s="3"/>
      <c r="H118" s="3"/>
    </row>
    <row r="119" spans="5:8" x14ac:dyDescent="0.55000000000000004">
      <c r="E119" s="3"/>
      <c r="F119" s="3"/>
      <c r="H119" s="3"/>
    </row>
    <row r="120" spans="5:8" x14ac:dyDescent="0.55000000000000004">
      <c r="E120" s="3"/>
      <c r="F120" s="3"/>
      <c r="H120" s="3"/>
    </row>
    <row r="121" spans="5:8" x14ac:dyDescent="0.55000000000000004">
      <c r="E121" s="3"/>
      <c r="F121" s="3"/>
      <c r="H121" s="3"/>
    </row>
    <row r="122" spans="5:8" x14ac:dyDescent="0.55000000000000004">
      <c r="E122" s="3"/>
      <c r="F122" s="3"/>
      <c r="H122" s="3"/>
    </row>
    <row r="123" spans="5:8" x14ac:dyDescent="0.55000000000000004">
      <c r="E123" s="3"/>
      <c r="F123" s="3"/>
      <c r="H123" s="3"/>
    </row>
    <row r="124" spans="5:8" x14ac:dyDescent="0.55000000000000004">
      <c r="E124" s="3"/>
      <c r="F124" s="3"/>
      <c r="H124" s="3"/>
    </row>
    <row r="125" spans="5:8" x14ac:dyDescent="0.55000000000000004">
      <c r="E125" s="3"/>
      <c r="F125" s="3"/>
      <c r="H125" s="3"/>
    </row>
    <row r="126" spans="5:8" x14ac:dyDescent="0.55000000000000004">
      <c r="E126" s="3"/>
      <c r="F126" s="3"/>
      <c r="H126" s="3"/>
    </row>
    <row r="127" spans="5:8" x14ac:dyDescent="0.55000000000000004">
      <c r="E127" s="3"/>
      <c r="F127" s="3"/>
      <c r="H127" s="3"/>
    </row>
    <row r="128" spans="5:8" x14ac:dyDescent="0.55000000000000004">
      <c r="E128" s="3"/>
      <c r="F128" s="3"/>
      <c r="H128" s="3"/>
    </row>
    <row r="129" spans="5:8" x14ac:dyDescent="0.55000000000000004">
      <c r="E129" s="3"/>
      <c r="F129" s="3"/>
      <c r="H129" s="3"/>
    </row>
    <row r="130" spans="5:8" x14ac:dyDescent="0.55000000000000004">
      <c r="E130" s="3"/>
      <c r="F130" s="3"/>
      <c r="H130" s="3"/>
    </row>
    <row r="131" spans="5:8" x14ac:dyDescent="0.55000000000000004">
      <c r="E131" s="3"/>
      <c r="F131" s="3"/>
      <c r="H131" s="3"/>
    </row>
    <row r="132" spans="5:8" x14ac:dyDescent="0.55000000000000004">
      <c r="E132" s="3"/>
      <c r="F132" s="3"/>
      <c r="H132" s="3"/>
    </row>
    <row r="133" spans="5:8" x14ac:dyDescent="0.55000000000000004">
      <c r="E133" s="3"/>
      <c r="F133" s="3"/>
      <c r="H133" s="3"/>
    </row>
    <row r="134" spans="5:8" x14ac:dyDescent="0.55000000000000004">
      <c r="E134" s="3"/>
      <c r="F134" s="3"/>
      <c r="H134" s="3"/>
    </row>
    <row r="135" spans="5:8" x14ac:dyDescent="0.55000000000000004">
      <c r="E135" s="3"/>
      <c r="F135" s="3"/>
      <c r="H135" s="3"/>
    </row>
    <row r="136" spans="5:8" x14ac:dyDescent="0.55000000000000004">
      <c r="E136" s="3"/>
      <c r="F136" s="3"/>
      <c r="H136" s="3"/>
    </row>
    <row r="137" spans="5:8" x14ac:dyDescent="0.55000000000000004">
      <c r="E137" s="3"/>
      <c r="F137" s="3"/>
      <c r="H137" s="3"/>
    </row>
    <row r="138" spans="5:8" x14ac:dyDescent="0.55000000000000004">
      <c r="E138" s="3"/>
      <c r="F138" s="3"/>
      <c r="H138" s="3"/>
    </row>
    <row r="139" spans="5:8" x14ac:dyDescent="0.55000000000000004">
      <c r="E139" s="3"/>
      <c r="F139" s="3"/>
      <c r="H139" s="3"/>
    </row>
    <row r="140" spans="5:8" x14ac:dyDescent="0.55000000000000004">
      <c r="E140" s="3"/>
      <c r="F140" s="3"/>
      <c r="H140" s="3"/>
    </row>
    <row r="141" spans="5:8" x14ac:dyDescent="0.55000000000000004">
      <c r="E141" s="3"/>
      <c r="F141" s="3"/>
      <c r="H141" s="3"/>
    </row>
    <row r="142" spans="5:8" x14ac:dyDescent="0.55000000000000004">
      <c r="E142" s="3"/>
      <c r="F142" s="3"/>
      <c r="H142" s="3"/>
    </row>
    <row r="143" spans="5:8" x14ac:dyDescent="0.55000000000000004">
      <c r="E143" s="3"/>
      <c r="F143" s="3"/>
      <c r="H143" s="3"/>
    </row>
    <row r="144" spans="5:8" x14ac:dyDescent="0.55000000000000004">
      <c r="E144" s="3"/>
      <c r="F144" s="3"/>
      <c r="H144" s="3"/>
    </row>
    <row r="145" spans="2:8" x14ac:dyDescent="0.55000000000000004">
      <c r="E145" s="3"/>
      <c r="F145" s="3"/>
      <c r="H145" s="3"/>
    </row>
    <row r="146" spans="2:8" x14ac:dyDescent="0.55000000000000004">
      <c r="E146" s="3"/>
      <c r="F146" s="3"/>
      <c r="H146" s="3"/>
    </row>
    <row r="147" spans="2:8" x14ac:dyDescent="0.55000000000000004">
      <c r="E147" s="3"/>
      <c r="F147" s="3"/>
      <c r="H147" s="3"/>
    </row>
    <row r="148" spans="2:8" x14ac:dyDescent="0.55000000000000004">
      <c r="E148" s="3"/>
      <c r="F148" s="3"/>
      <c r="H148" s="3"/>
    </row>
    <row r="149" spans="2:8" x14ac:dyDescent="0.55000000000000004">
      <c r="B149" s="4"/>
      <c r="E149" s="3"/>
      <c r="F149" s="3"/>
      <c r="H149" s="3"/>
    </row>
    <row r="150" spans="2:8" x14ac:dyDescent="0.55000000000000004">
      <c r="E150" s="3"/>
      <c r="F150" s="3"/>
      <c r="H150" s="3"/>
    </row>
    <row r="151" spans="2:8" x14ac:dyDescent="0.55000000000000004">
      <c r="E151" s="3"/>
      <c r="F151" s="3"/>
      <c r="H151" s="3"/>
    </row>
    <row r="152" spans="2:8" x14ac:dyDescent="0.55000000000000004">
      <c r="E152" s="3"/>
      <c r="F152" s="3"/>
      <c r="H152" s="3"/>
    </row>
    <row r="153" spans="2:8" x14ac:dyDescent="0.55000000000000004">
      <c r="E153" s="3"/>
      <c r="F153" s="3"/>
      <c r="H153" s="3"/>
    </row>
    <row r="154" spans="2:8" x14ac:dyDescent="0.55000000000000004">
      <c r="E154" s="3"/>
      <c r="F154" s="3"/>
      <c r="H154" s="3"/>
    </row>
    <row r="155" spans="2:8" x14ac:dyDescent="0.55000000000000004">
      <c r="E155" s="3"/>
      <c r="F155" s="3"/>
      <c r="H155" s="3"/>
    </row>
    <row r="156" spans="2:8" x14ac:dyDescent="0.55000000000000004">
      <c r="E156" s="3"/>
      <c r="F156" s="3"/>
      <c r="H156" s="3"/>
    </row>
    <row r="157" spans="2:8" x14ac:dyDescent="0.55000000000000004">
      <c r="E157" s="3"/>
      <c r="F157" s="3"/>
      <c r="H157" s="3"/>
    </row>
    <row r="158" spans="2:8" x14ac:dyDescent="0.55000000000000004">
      <c r="E158" s="3"/>
      <c r="F158" s="3"/>
      <c r="H158" s="3"/>
    </row>
    <row r="159" spans="2:8" x14ac:dyDescent="0.55000000000000004">
      <c r="E159" s="3"/>
      <c r="F159" s="3"/>
      <c r="H159" s="3"/>
    </row>
    <row r="160" spans="2:8" x14ac:dyDescent="0.55000000000000004">
      <c r="E160" s="3"/>
      <c r="F160" s="3"/>
      <c r="H160" s="3"/>
    </row>
    <row r="161" spans="5:8" x14ac:dyDescent="0.55000000000000004">
      <c r="E161" s="3"/>
      <c r="F161" s="3"/>
      <c r="H161" s="3"/>
    </row>
    <row r="162" spans="5:8" x14ac:dyDescent="0.55000000000000004">
      <c r="E162" s="3"/>
      <c r="F162" s="3"/>
      <c r="H162" s="3"/>
    </row>
    <row r="163" spans="5:8" x14ac:dyDescent="0.55000000000000004">
      <c r="E163" s="3"/>
      <c r="F163" s="3"/>
      <c r="H163" s="3"/>
    </row>
    <row r="164" spans="5:8" x14ac:dyDescent="0.55000000000000004">
      <c r="E164" s="3"/>
      <c r="F164" s="3"/>
      <c r="H164" s="3"/>
    </row>
    <row r="165" spans="5:8" x14ac:dyDescent="0.55000000000000004">
      <c r="E165" s="3"/>
      <c r="F165" s="3"/>
      <c r="H165" s="3"/>
    </row>
    <row r="166" spans="5:8" x14ac:dyDescent="0.55000000000000004">
      <c r="E166" s="3"/>
      <c r="F166" s="3"/>
      <c r="H166" s="3"/>
    </row>
    <row r="167" spans="5:8" x14ac:dyDescent="0.55000000000000004">
      <c r="E167" s="3"/>
      <c r="F167" s="3"/>
      <c r="H167" s="3"/>
    </row>
    <row r="168" spans="5:8" x14ac:dyDescent="0.55000000000000004">
      <c r="E168" s="3"/>
      <c r="F168" s="3"/>
      <c r="H168" s="3"/>
    </row>
    <row r="169" spans="5:8" x14ac:dyDescent="0.55000000000000004">
      <c r="E169" s="3"/>
      <c r="F169" s="3"/>
      <c r="H169" s="3"/>
    </row>
    <row r="170" spans="5:8" x14ac:dyDescent="0.55000000000000004">
      <c r="E170" s="3"/>
      <c r="F170" s="3"/>
      <c r="H170" s="3"/>
    </row>
    <row r="171" spans="5:8" x14ac:dyDescent="0.55000000000000004">
      <c r="E171" s="3"/>
      <c r="F171" s="3"/>
      <c r="H171" s="3"/>
    </row>
    <row r="172" spans="5:8" x14ac:dyDescent="0.55000000000000004">
      <c r="E172" s="3"/>
      <c r="F172" s="3"/>
      <c r="H172" s="3"/>
    </row>
    <row r="173" spans="5:8" x14ac:dyDescent="0.55000000000000004">
      <c r="E173" s="3"/>
      <c r="F173" s="3"/>
      <c r="H173" s="3"/>
    </row>
    <row r="174" spans="5:8" x14ac:dyDescent="0.55000000000000004">
      <c r="E174" s="3"/>
      <c r="F174" s="3"/>
      <c r="H174" s="3"/>
    </row>
    <row r="175" spans="5:8" x14ac:dyDescent="0.55000000000000004">
      <c r="E175" s="3"/>
      <c r="F175" s="3"/>
      <c r="H175" s="3"/>
    </row>
    <row r="176" spans="5:8" x14ac:dyDescent="0.55000000000000004">
      <c r="E176" s="3"/>
      <c r="F176" s="3"/>
      <c r="H176" s="3"/>
    </row>
    <row r="177" spans="5:8" x14ac:dyDescent="0.55000000000000004">
      <c r="E177" s="3"/>
      <c r="F177" s="3"/>
      <c r="H177" s="3"/>
    </row>
    <row r="178" spans="5:8" x14ac:dyDescent="0.55000000000000004">
      <c r="E178" s="3"/>
      <c r="F178" s="3"/>
      <c r="H178" s="3"/>
    </row>
    <row r="179" spans="5:8" x14ac:dyDescent="0.55000000000000004">
      <c r="E179" s="3"/>
      <c r="F179" s="3"/>
      <c r="H179" s="3"/>
    </row>
    <row r="180" spans="5:8" x14ac:dyDescent="0.55000000000000004">
      <c r="E180" s="3"/>
      <c r="F180" s="3"/>
      <c r="H180" s="3"/>
    </row>
    <row r="181" spans="5:8" x14ac:dyDescent="0.55000000000000004">
      <c r="E181" s="3"/>
      <c r="F181" s="3"/>
      <c r="H181" s="3"/>
    </row>
    <row r="182" spans="5:8" x14ac:dyDescent="0.55000000000000004">
      <c r="E182" s="3"/>
      <c r="F182" s="3"/>
      <c r="H182" s="3"/>
    </row>
    <row r="183" spans="5:8" x14ac:dyDescent="0.55000000000000004">
      <c r="E183" s="3"/>
      <c r="F183" s="3"/>
      <c r="H183" s="3"/>
    </row>
    <row r="184" spans="5:8" x14ac:dyDescent="0.55000000000000004">
      <c r="E184" s="3"/>
      <c r="F184" s="3"/>
      <c r="H184" s="3"/>
    </row>
    <row r="185" spans="5:8" x14ac:dyDescent="0.55000000000000004">
      <c r="E185" s="3"/>
      <c r="F185" s="3"/>
      <c r="H185" s="3"/>
    </row>
    <row r="186" spans="5:8" x14ac:dyDescent="0.55000000000000004">
      <c r="E186" s="3"/>
      <c r="F186" s="3"/>
      <c r="H186" s="3"/>
    </row>
    <row r="187" spans="5:8" x14ac:dyDescent="0.55000000000000004">
      <c r="E187" s="3"/>
      <c r="F187" s="3"/>
      <c r="H187" s="3"/>
    </row>
    <row r="188" spans="5:8" x14ac:dyDescent="0.55000000000000004">
      <c r="E188" s="3"/>
      <c r="F188" s="3"/>
      <c r="H188" s="3"/>
    </row>
    <row r="189" spans="5:8" x14ac:dyDescent="0.55000000000000004">
      <c r="E189" s="3"/>
      <c r="F189" s="3"/>
      <c r="H189" s="3"/>
    </row>
    <row r="190" spans="5:8" x14ac:dyDescent="0.55000000000000004">
      <c r="E190" s="3"/>
      <c r="F190" s="3"/>
      <c r="H190" s="3"/>
    </row>
    <row r="191" spans="5:8" x14ac:dyDescent="0.55000000000000004">
      <c r="E191" s="3"/>
      <c r="F191" s="3"/>
      <c r="H191" s="3"/>
    </row>
    <row r="192" spans="5:8" x14ac:dyDescent="0.55000000000000004">
      <c r="E192" s="3"/>
      <c r="F192" s="3"/>
      <c r="H192" s="3"/>
    </row>
    <row r="193" spans="5:8" x14ac:dyDescent="0.55000000000000004">
      <c r="E193" s="3"/>
      <c r="F193" s="3"/>
      <c r="H193" s="3"/>
    </row>
    <row r="194" spans="5:8" x14ac:dyDescent="0.55000000000000004">
      <c r="E194" s="3"/>
      <c r="F194" s="3"/>
      <c r="H194" s="3"/>
    </row>
    <row r="195" spans="5:8" x14ac:dyDescent="0.55000000000000004">
      <c r="E195" s="3"/>
      <c r="F195" s="3"/>
      <c r="H195" s="3"/>
    </row>
    <row r="196" spans="5:8" x14ac:dyDescent="0.55000000000000004">
      <c r="E196" s="3"/>
      <c r="F196" s="3"/>
      <c r="H196" s="3"/>
    </row>
    <row r="197" spans="5:8" x14ac:dyDescent="0.55000000000000004">
      <c r="E197" s="3"/>
      <c r="F197" s="3"/>
      <c r="H197" s="3"/>
    </row>
    <row r="198" spans="5:8" x14ac:dyDescent="0.55000000000000004">
      <c r="E198" s="3"/>
      <c r="F198" s="3"/>
      <c r="H198" s="3"/>
    </row>
    <row r="199" spans="5:8" x14ac:dyDescent="0.55000000000000004">
      <c r="E199" s="3"/>
      <c r="F199" s="3"/>
      <c r="H199" s="3"/>
    </row>
    <row r="200" spans="5:8" x14ac:dyDescent="0.55000000000000004">
      <c r="E200" s="3"/>
      <c r="F200" s="3"/>
      <c r="H200" s="3"/>
    </row>
    <row r="201" spans="5:8" x14ac:dyDescent="0.55000000000000004">
      <c r="E201" s="3"/>
      <c r="F201" s="3"/>
      <c r="H201" s="3"/>
    </row>
    <row r="202" spans="5:8" x14ac:dyDescent="0.55000000000000004">
      <c r="E202" s="3"/>
      <c r="F202" s="3"/>
      <c r="H202" s="3"/>
    </row>
    <row r="203" spans="5:8" x14ac:dyDescent="0.55000000000000004">
      <c r="E203" s="3"/>
      <c r="F203" s="3"/>
      <c r="H203" s="3"/>
    </row>
    <row r="204" spans="5:8" x14ac:dyDescent="0.55000000000000004">
      <c r="E204" s="3"/>
      <c r="F204" s="3"/>
      <c r="H204" s="3"/>
    </row>
    <row r="205" spans="5:8" x14ac:dyDescent="0.55000000000000004">
      <c r="E205" s="3"/>
      <c r="F205" s="3"/>
      <c r="H205" s="3"/>
    </row>
    <row r="206" spans="5:8" x14ac:dyDescent="0.55000000000000004">
      <c r="E206" s="3"/>
      <c r="F206" s="3"/>
      <c r="H206" s="3"/>
    </row>
    <row r="207" spans="5:8" x14ac:dyDescent="0.55000000000000004">
      <c r="E207" s="3"/>
      <c r="F207" s="3"/>
      <c r="H207" s="3"/>
    </row>
    <row r="208" spans="5:8" x14ac:dyDescent="0.55000000000000004">
      <c r="E208" s="3"/>
      <c r="F208" s="3"/>
      <c r="H208" s="3"/>
    </row>
    <row r="209" spans="5:8" x14ac:dyDescent="0.55000000000000004">
      <c r="E209" s="3"/>
      <c r="F209" s="3"/>
      <c r="H209" s="3"/>
    </row>
    <row r="210" spans="5:8" x14ac:dyDescent="0.55000000000000004">
      <c r="E210" s="3"/>
      <c r="F210" s="3"/>
      <c r="H210" s="3"/>
    </row>
    <row r="211" spans="5:8" x14ac:dyDescent="0.55000000000000004">
      <c r="E211" s="3"/>
      <c r="F211" s="3"/>
      <c r="H211" s="3"/>
    </row>
    <row r="212" spans="5:8" x14ac:dyDescent="0.55000000000000004">
      <c r="E212" s="3"/>
      <c r="F212" s="3"/>
      <c r="H212" s="3"/>
    </row>
    <row r="213" spans="5:8" x14ac:dyDescent="0.55000000000000004">
      <c r="E213" s="3"/>
      <c r="F213" s="3"/>
      <c r="H213" s="3"/>
    </row>
    <row r="214" spans="5:8" x14ac:dyDescent="0.55000000000000004">
      <c r="E214" s="3"/>
      <c r="F214" s="3"/>
      <c r="H214" s="3"/>
    </row>
    <row r="215" spans="5:8" x14ac:dyDescent="0.55000000000000004">
      <c r="E215" s="3"/>
      <c r="F215" s="3"/>
      <c r="H215" s="3"/>
    </row>
    <row r="216" spans="5:8" x14ac:dyDescent="0.55000000000000004">
      <c r="E216" s="3"/>
      <c r="F216" s="3"/>
      <c r="H216" s="3"/>
    </row>
    <row r="217" spans="5:8" x14ac:dyDescent="0.55000000000000004">
      <c r="E217" s="3"/>
      <c r="F217" s="3"/>
      <c r="H217" s="3"/>
    </row>
    <row r="218" spans="5:8" x14ac:dyDescent="0.55000000000000004">
      <c r="E218" s="3"/>
      <c r="F218" s="3"/>
      <c r="H218" s="3"/>
    </row>
    <row r="219" spans="5:8" x14ac:dyDescent="0.55000000000000004">
      <c r="E219" s="3"/>
      <c r="F219" s="3"/>
      <c r="H219" s="3"/>
    </row>
    <row r="220" spans="5:8" x14ac:dyDescent="0.55000000000000004">
      <c r="E220" s="3"/>
      <c r="F220" s="3"/>
      <c r="H220" s="3"/>
    </row>
    <row r="221" spans="5:8" x14ac:dyDescent="0.55000000000000004">
      <c r="E221" s="3"/>
      <c r="F221" s="3"/>
      <c r="H221" s="3"/>
    </row>
    <row r="222" spans="5:8" x14ac:dyDescent="0.55000000000000004">
      <c r="E222" s="3"/>
      <c r="F222" s="3"/>
      <c r="H222" s="3"/>
    </row>
    <row r="223" spans="5:8" x14ac:dyDescent="0.55000000000000004">
      <c r="E223" s="3"/>
      <c r="F223" s="3"/>
      <c r="H223" s="3"/>
    </row>
    <row r="224" spans="5:8" x14ac:dyDescent="0.55000000000000004">
      <c r="E224" s="3"/>
      <c r="F224" s="3"/>
      <c r="H224" s="3"/>
    </row>
    <row r="225" spans="5:8" x14ac:dyDescent="0.55000000000000004">
      <c r="E225" s="3"/>
      <c r="F225" s="3"/>
      <c r="H225" s="3"/>
    </row>
    <row r="226" spans="5:8" x14ac:dyDescent="0.55000000000000004">
      <c r="E226" s="3"/>
      <c r="F226" s="3"/>
      <c r="H226" s="3"/>
    </row>
    <row r="227" spans="5:8" x14ac:dyDescent="0.55000000000000004">
      <c r="E227" s="3"/>
      <c r="F227" s="3"/>
      <c r="H227" s="3"/>
    </row>
    <row r="228" spans="5:8" x14ac:dyDescent="0.55000000000000004">
      <c r="E228" s="3"/>
      <c r="F228" s="3"/>
      <c r="H228" s="3"/>
    </row>
    <row r="229" spans="5:8" x14ac:dyDescent="0.55000000000000004">
      <c r="E229" s="3"/>
      <c r="F229" s="3"/>
      <c r="H229" s="3"/>
    </row>
    <row r="230" spans="5:8" x14ac:dyDescent="0.55000000000000004">
      <c r="E230" s="3"/>
      <c r="F230" s="3"/>
      <c r="H230" s="3"/>
    </row>
    <row r="231" spans="5:8" x14ac:dyDescent="0.55000000000000004">
      <c r="E231" s="3"/>
      <c r="F231" s="3"/>
      <c r="H231" s="3"/>
    </row>
    <row r="232" spans="5:8" x14ac:dyDescent="0.55000000000000004">
      <c r="E232" s="3"/>
      <c r="F232" s="3"/>
      <c r="H232" s="3"/>
    </row>
    <row r="233" spans="5:8" x14ac:dyDescent="0.55000000000000004">
      <c r="E233" s="3"/>
      <c r="F233" s="3"/>
      <c r="H233" s="3"/>
    </row>
    <row r="234" spans="5:8" x14ac:dyDescent="0.55000000000000004">
      <c r="E234" s="3"/>
      <c r="F234" s="3"/>
      <c r="H234" s="3"/>
    </row>
    <row r="235" spans="5:8" x14ac:dyDescent="0.55000000000000004">
      <c r="E235" s="3"/>
      <c r="F235" s="3"/>
      <c r="H235" s="3"/>
    </row>
    <row r="236" spans="5:8" x14ac:dyDescent="0.55000000000000004">
      <c r="E236" s="3"/>
      <c r="F236" s="3"/>
      <c r="H236" s="3"/>
    </row>
    <row r="237" spans="5:8" x14ac:dyDescent="0.55000000000000004">
      <c r="E237" s="3"/>
      <c r="F237" s="3"/>
      <c r="H237" s="3"/>
    </row>
    <row r="238" spans="5:8" x14ac:dyDescent="0.55000000000000004">
      <c r="E238" s="3"/>
      <c r="F238" s="3"/>
      <c r="H238" s="3"/>
    </row>
    <row r="239" spans="5:8" x14ac:dyDescent="0.55000000000000004">
      <c r="E239" s="3"/>
      <c r="F239" s="3"/>
      <c r="H239" s="3"/>
    </row>
    <row r="240" spans="5:8" x14ac:dyDescent="0.55000000000000004">
      <c r="E240" s="3"/>
      <c r="F240" s="3"/>
      <c r="H240" s="3"/>
    </row>
    <row r="241" spans="5:8" x14ac:dyDescent="0.55000000000000004">
      <c r="E241" s="3"/>
      <c r="F241" s="3"/>
      <c r="H241" s="3"/>
    </row>
    <row r="242" spans="5:8" x14ac:dyDescent="0.55000000000000004">
      <c r="E242" s="3"/>
      <c r="F242" s="3"/>
      <c r="H242" s="3"/>
    </row>
    <row r="243" spans="5:8" x14ac:dyDescent="0.55000000000000004">
      <c r="E243" s="3"/>
      <c r="F243" s="3"/>
      <c r="H243" s="3"/>
    </row>
    <row r="244" spans="5:8" x14ac:dyDescent="0.55000000000000004">
      <c r="E244" s="3"/>
      <c r="F244" s="3"/>
      <c r="H244" s="3"/>
    </row>
    <row r="245" spans="5:8" x14ac:dyDescent="0.55000000000000004">
      <c r="E245" s="3"/>
      <c r="F245" s="3"/>
      <c r="H245" s="3"/>
    </row>
    <row r="246" spans="5:8" x14ac:dyDescent="0.55000000000000004">
      <c r="E246" s="3"/>
      <c r="F246" s="3"/>
      <c r="H246" s="3"/>
    </row>
    <row r="247" spans="5:8" x14ac:dyDescent="0.55000000000000004">
      <c r="E247" s="3"/>
      <c r="F247" s="3"/>
      <c r="H247" s="3"/>
    </row>
    <row r="248" spans="5:8" x14ac:dyDescent="0.55000000000000004">
      <c r="E248" s="3"/>
      <c r="F248" s="3"/>
      <c r="H248" s="3"/>
    </row>
    <row r="249" spans="5:8" x14ac:dyDescent="0.55000000000000004">
      <c r="E249" s="3"/>
      <c r="F249" s="3"/>
      <c r="H249" s="3"/>
    </row>
    <row r="250" spans="5:8" x14ac:dyDescent="0.55000000000000004">
      <c r="E250" s="3"/>
      <c r="F250" s="3"/>
      <c r="H250" s="3"/>
    </row>
    <row r="251" spans="5:8" x14ac:dyDescent="0.55000000000000004">
      <c r="E251" s="3"/>
      <c r="F251" s="3"/>
      <c r="H251" s="3"/>
    </row>
    <row r="252" spans="5:8" x14ac:dyDescent="0.55000000000000004">
      <c r="E252" s="3"/>
      <c r="F252" s="3"/>
      <c r="H252" s="3"/>
    </row>
    <row r="253" spans="5:8" x14ac:dyDescent="0.55000000000000004">
      <c r="E253" s="3"/>
      <c r="F253" s="3"/>
      <c r="H253" s="3"/>
    </row>
    <row r="254" spans="5:8" x14ac:dyDescent="0.55000000000000004">
      <c r="E254" s="3"/>
      <c r="F254" s="3"/>
      <c r="H254" s="3"/>
    </row>
    <row r="255" spans="5:8" x14ac:dyDescent="0.55000000000000004">
      <c r="E255" s="3"/>
      <c r="F255" s="3"/>
      <c r="H255" s="3"/>
    </row>
    <row r="256" spans="5:8" x14ac:dyDescent="0.55000000000000004">
      <c r="E256" s="3"/>
      <c r="F256" s="3"/>
      <c r="H256" s="3"/>
    </row>
    <row r="257" spans="2:8" x14ac:dyDescent="0.55000000000000004">
      <c r="E257" s="3"/>
      <c r="F257" s="3"/>
      <c r="H257" s="3"/>
    </row>
    <row r="258" spans="2:8" x14ac:dyDescent="0.55000000000000004">
      <c r="E258" s="3"/>
      <c r="F258" s="3"/>
      <c r="H258" s="3"/>
    </row>
    <row r="259" spans="2:8" x14ac:dyDescent="0.55000000000000004">
      <c r="E259" s="3"/>
      <c r="F259" s="3"/>
      <c r="H259" s="3"/>
    </row>
    <row r="260" spans="2:8" x14ac:dyDescent="0.55000000000000004">
      <c r="E260" s="3"/>
      <c r="F260" s="3"/>
      <c r="H260" s="3"/>
    </row>
    <row r="261" spans="2:8" x14ac:dyDescent="0.55000000000000004">
      <c r="E261" s="3"/>
      <c r="F261" s="3"/>
      <c r="H261" s="3"/>
    </row>
    <row r="262" spans="2:8" x14ac:dyDescent="0.55000000000000004">
      <c r="E262" s="3"/>
      <c r="F262" s="3"/>
      <c r="H262" s="3"/>
    </row>
    <row r="263" spans="2:8" x14ac:dyDescent="0.55000000000000004">
      <c r="E263" s="3"/>
      <c r="F263" s="3"/>
      <c r="H263" s="3"/>
    </row>
    <row r="264" spans="2:8" x14ac:dyDescent="0.55000000000000004">
      <c r="E264" s="3"/>
      <c r="F264" s="3"/>
      <c r="H264" s="3"/>
    </row>
    <row r="265" spans="2:8" x14ac:dyDescent="0.55000000000000004">
      <c r="E265" s="3"/>
      <c r="F265" s="3"/>
      <c r="H265" s="3"/>
    </row>
    <row r="266" spans="2:8" x14ac:dyDescent="0.55000000000000004">
      <c r="E266" s="3"/>
      <c r="F266" s="3"/>
      <c r="H266" s="3"/>
    </row>
    <row r="267" spans="2:8" x14ac:dyDescent="0.55000000000000004">
      <c r="E267" s="3"/>
      <c r="F267" s="3"/>
      <c r="H267" s="3"/>
    </row>
    <row r="268" spans="2:8" x14ac:dyDescent="0.55000000000000004">
      <c r="E268" s="3"/>
      <c r="F268" s="3"/>
      <c r="H268" s="3"/>
    </row>
    <row r="269" spans="2:8" x14ac:dyDescent="0.55000000000000004">
      <c r="E269" s="3"/>
      <c r="F269" s="3"/>
      <c r="H269" s="3"/>
    </row>
    <row r="270" spans="2:8" x14ac:dyDescent="0.55000000000000004">
      <c r="B270" s="2"/>
      <c r="E270" s="3"/>
      <c r="F270" s="3"/>
      <c r="H270" s="3"/>
    </row>
    <row r="271" spans="2:8" x14ac:dyDescent="0.55000000000000004">
      <c r="E271" s="3"/>
      <c r="F271" s="3"/>
      <c r="H271" s="3"/>
    </row>
    <row r="272" spans="2:8" x14ac:dyDescent="0.55000000000000004">
      <c r="E272" s="3"/>
      <c r="F272" s="3"/>
      <c r="H272" s="3"/>
    </row>
    <row r="273" spans="5:8" x14ac:dyDescent="0.55000000000000004">
      <c r="E273" s="3"/>
      <c r="F273" s="3"/>
      <c r="H273" s="3"/>
    </row>
    <row r="274" spans="5:8" x14ac:dyDescent="0.55000000000000004">
      <c r="E274" s="3"/>
      <c r="F274" s="3"/>
      <c r="H274" s="3"/>
    </row>
    <row r="275" spans="5:8" x14ac:dyDescent="0.55000000000000004">
      <c r="E275" s="3"/>
      <c r="F275" s="3"/>
      <c r="H275" s="3"/>
    </row>
    <row r="276" spans="5:8" x14ac:dyDescent="0.55000000000000004">
      <c r="E276" s="3"/>
      <c r="F276" s="3"/>
      <c r="H276" s="3"/>
    </row>
    <row r="277" spans="5:8" x14ac:dyDescent="0.55000000000000004">
      <c r="E277" s="3"/>
      <c r="F277" s="3"/>
      <c r="H277" s="3"/>
    </row>
    <row r="278" spans="5:8" x14ac:dyDescent="0.55000000000000004">
      <c r="E278" s="3"/>
      <c r="F278" s="3"/>
      <c r="H278" s="3"/>
    </row>
    <row r="279" spans="5:8" x14ac:dyDescent="0.55000000000000004">
      <c r="E279" s="3"/>
      <c r="F279" s="3"/>
      <c r="H279" s="3"/>
    </row>
    <row r="280" spans="5:8" x14ac:dyDescent="0.55000000000000004">
      <c r="E280" s="3"/>
      <c r="F280" s="3"/>
      <c r="H280" s="3"/>
    </row>
    <row r="281" spans="5:8" x14ac:dyDescent="0.55000000000000004">
      <c r="E281" s="3"/>
      <c r="F281" s="3"/>
      <c r="H281" s="3"/>
    </row>
    <row r="282" spans="5:8" x14ac:dyDescent="0.55000000000000004">
      <c r="E282" s="3"/>
      <c r="F282" s="3"/>
      <c r="H282" s="3"/>
    </row>
    <row r="283" spans="5:8" x14ac:dyDescent="0.55000000000000004">
      <c r="E283" s="3"/>
      <c r="F283" s="3"/>
      <c r="H283" s="3"/>
    </row>
    <row r="284" spans="5:8" x14ac:dyDescent="0.55000000000000004">
      <c r="E284" s="3"/>
      <c r="F284" s="3"/>
      <c r="H284" s="3"/>
    </row>
    <row r="285" spans="5:8" x14ac:dyDescent="0.55000000000000004">
      <c r="E285" s="3"/>
      <c r="F285" s="3"/>
      <c r="H285" s="3"/>
    </row>
    <row r="286" spans="5:8" x14ac:dyDescent="0.55000000000000004">
      <c r="E286" s="3"/>
      <c r="F286" s="3"/>
      <c r="H286" s="3"/>
    </row>
    <row r="287" spans="5:8" x14ac:dyDescent="0.55000000000000004">
      <c r="E287" s="3"/>
      <c r="F287" s="3"/>
      <c r="H287" s="3"/>
    </row>
    <row r="288" spans="5:8" x14ac:dyDescent="0.55000000000000004">
      <c r="E288" s="3"/>
      <c r="F288" s="3"/>
      <c r="H288" s="3"/>
    </row>
    <row r="289" spans="5:8" x14ac:dyDescent="0.55000000000000004">
      <c r="E289" s="3"/>
      <c r="F289" s="3"/>
      <c r="H289" s="3"/>
    </row>
    <row r="290" spans="5:8" x14ac:dyDescent="0.55000000000000004">
      <c r="E290" s="3"/>
      <c r="F290" s="3"/>
      <c r="H290" s="3"/>
    </row>
    <row r="291" spans="5:8" x14ac:dyDescent="0.55000000000000004">
      <c r="E291" s="3"/>
      <c r="F291" s="3"/>
      <c r="H291" s="3"/>
    </row>
    <row r="292" spans="5:8" x14ac:dyDescent="0.55000000000000004">
      <c r="E292" s="3"/>
      <c r="F292" s="3"/>
      <c r="H292" s="3"/>
    </row>
    <row r="293" spans="5:8" x14ac:dyDescent="0.55000000000000004">
      <c r="E293" s="3"/>
      <c r="F293" s="3"/>
      <c r="H293" s="3"/>
    </row>
    <row r="294" spans="5:8" x14ac:dyDescent="0.55000000000000004">
      <c r="E294" s="3"/>
      <c r="F294" s="3"/>
      <c r="H294" s="3"/>
    </row>
    <row r="295" spans="5:8" x14ac:dyDescent="0.55000000000000004">
      <c r="E295" s="3"/>
      <c r="F295" s="3"/>
      <c r="H295" s="3"/>
    </row>
    <row r="296" spans="5:8" x14ac:dyDescent="0.55000000000000004">
      <c r="E296" s="3"/>
      <c r="F296" s="3"/>
      <c r="H296" s="3"/>
    </row>
    <row r="297" spans="5:8" x14ac:dyDescent="0.55000000000000004">
      <c r="E297" s="3"/>
      <c r="F297" s="3"/>
      <c r="H297" s="3"/>
    </row>
    <row r="298" spans="5:8" x14ac:dyDescent="0.55000000000000004">
      <c r="E298" s="3"/>
      <c r="F298" s="3"/>
      <c r="H298" s="3"/>
    </row>
    <row r="299" spans="5:8" x14ac:dyDescent="0.55000000000000004">
      <c r="E299" s="3"/>
      <c r="F299" s="3"/>
      <c r="H299" s="3"/>
    </row>
    <row r="300" spans="5:8" x14ac:dyDescent="0.55000000000000004">
      <c r="E300" s="3"/>
      <c r="F300" s="3"/>
      <c r="H300" s="3"/>
    </row>
    <row r="301" spans="5:8" x14ac:dyDescent="0.55000000000000004">
      <c r="E301" s="3"/>
      <c r="F301" s="3"/>
      <c r="H301" s="3"/>
    </row>
    <row r="302" spans="5:8" x14ac:dyDescent="0.55000000000000004">
      <c r="E302" s="3"/>
      <c r="F302" s="3"/>
      <c r="H302" s="3"/>
    </row>
    <row r="303" spans="5:8" x14ac:dyDescent="0.55000000000000004">
      <c r="E303" s="3"/>
      <c r="F303" s="3"/>
      <c r="H303" s="3"/>
    </row>
    <row r="304" spans="5:8" x14ac:dyDescent="0.55000000000000004">
      <c r="E304" s="3"/>
      <c r="F304" s="3"/>
      <c r="H304" s="3"/>
    </row>
    <row r="305" spans="5:8" x14ac:dyDescent="0.55000000000000004">
      <c r="E305" s="3"/>
      <c r="F305" s="3"/>
      <c r="H305" s="3"/>
    </row>
    <row r="306" spans="5:8" x14ac:dyDescent="0.55000000000000004">
      <c r="E306" s="3"/>
      <c r="F306" s="3"/>
      <c r="H306" s="3"/>
    </row>
    <row r="307" spans="5:8" x14ac:dyDescent="0.55000000000000004">
      <c r="E307" s="3"/>
      <c r="F307" s="3"/>
      <c r="H307" s="3"/>
    </row>
    <row r="308" spans="5:8" x14ac:dyDescent="0.55000000000000004">
      <c r="E308" s="3"/>
      <c r="F308" s="3"/>
      <c r="H308" s="3"/>
    </row>
    <row r="309" spans="5:8" x14ac:dyDescent="0.55000000000000004">
      <c r="E309" s="3"/>
      <c r="F309" s="3"/>
      <c r="H309" s="3"/>
    </row>
    <row r="310" spans="5:8" x14ac:dyDescent="0.55000000000000004">
      <c r="E310" s="3"/>
      <c r="F310" s="3"/>
      <c r="H310" s="3"/>
    </row>
    <row r="311" spans="5:8" x14ac:dyDescent="0.55000000000000004">
      <c r="E311" s="3"/>
      <c r="F311" s="3"/>
      <c r="H311" s="3"/>
    </row>
    <row r="312" spans="5:8" x14ac:dyDescent="0.55000000000000004">
      <c r="E312" s="3"/>
      <c r="F312" s="3"/>
      <c r="H312" s="3"/>
    </row>
    <row r="313" spans="5:8" x14ac:dyDescent="0.55000000000000004">
      <c r="E313" s="3"/>
      <c r="F313" s="3"/>
      <c r="H313" s="3"/>
    </row>
    <row r="314" spans="5:8" x14ac:dyDescent="0.55000000000000004">
      <c r="E314" s="3"/>
      <c r="F314" s="3"/>
      <c r="H314" s="3"/>
    </row>
    <row r="315" spans="5:8" x14ac:dyDescent="0.55000000000000004">
      <c r="E315" s="3"/>
      <c r="F315" s="3"/>
      <c r="H315" s="3"/>
    </row>
    <row r="316" spans="5:8" x14ac:dyDescent="0.55000000000000004">
      <c r="E316" s="3"/>
      <c r="F316" s="3"/>
      <c r="H316" s="3"/>
    </row>
    <row r="317" spans="5:8" x14ac:dyDescent="0.55000000000000004">
      <c r="E317" s="3"/>
      <c r="F317" s="3"/>
      <c r="H317" s="3"/>
    </row>
    <row r="318" spans="5:8" x14ac:dyDescent="0.55000000000000004">
      <c r="E318" s="3"/>
      <c r="F318" s="3"/>
      <c r="H318" s="3"/>
    </row>
    <row r="319" spans="5:8" x14ac:dyDescent="0.55000000000000004">
      <c r="E319" s="3"/>
      <c r="F319" s="3"/>
      <c r="H319" s="3"/>
    </row>
    <row r="320" spans="5:8" x14ac:dyDescent="0.55000000000000004">
      <c r="E320" s="3"/>
      <c r="F320" s="3"/>
      <c r="H320" s="3"/>
    </row>
    <row r="321" spans="5:8" x14ac:dyDescent="0.55000000000000004">
      <c r="E321" s="3"/>
      <c r="F321" s="3"/>
      <c r="H321" s="3"/>
    </row>
    <row r="322" spans="5:8" x14ac:dyDescent="0.55000000000000004">
      <c r="E322" s="3"/>
      <c r="F322" s="3"/>
      <c r="H322" s="3"/>
    </row>
    <row r="323" spans="5:8" x14ac:dyDescent="0.55000000000000004">
      <c r="E323" s="3"/>
      <c r="F323" s="3"/>
      <c r="H323" s="3"/>
    </row>
    <row r="324" spans="5:8" x14ac:dyDescent="0.55000000000000004">
      <c r="E324" s="3"/>
      <c r="F324" s="3"/>
      <c r="H324" s="3"/>
    </row>
    <row r="325" spans="5:8" x14ac:dyDescent="0.55000000000000004">
      <c r="E325" s="3"/>
      <c r="F325" s="3"/>
      <c r="H325" s="3"/>
    </row>
    <row r="326" spans="5:8" x14ac:dyDescent="0.55000000000000004">
      <c r="E326" s="3"/>
      <c r="F326" s="3"/>
      <c r="H326" s="3"/>
    </row>
    <row r="327" spans="5:8" x14ac:dyDescent="0.55000000000000004">
      <c r="E327" s="3"/>
      <c r="F327" s="3"/>
      <c r="H327" s="3"/>
    </row>
    <row r="328" spans="5:8" x14ac:dyDescent="0.55000000000000004">
      <c r="E328" s="3"/>
      <c r="F328" s="3"/>
      <c r="H328" s="3"/>
    </row>
    <row r="329" spans="5:8" x14ac:dyDescent="0.55000000000000004">
      <c r="E329" s="3"/>
      <c r="F329" s="3"/>
      <c r="H329" s="3"/>
    </row>
    <row r="330" spans="5:8" x14ac:dyDescent="0.55000000000000004">
      <c r="E330" s="3"/>
      <c r="F330" s="3"/>
      <c r="H330" s="3"/>
    </row>
    <row r="331" spans="5:8" x14ac:dyDescent="0.55000000000000004">
      <c r="E331" s="3"/>
      <c r="F331" s="3"/>
      <c r="H331" s="3"/>
    </row>
    <row r="332" spans="5:8" x14ac:dyDescent="0.55000000000000004">
      <c r="E332" s="3"/>
      <c r="F332" s="3"/>
      <c r="H332" s="3"/>
    </row>
    <row r="333" spans="5:8" x14ac:dyDescent="0.55000000000000004">
      <c r="E333" s="3"/>
      <c r="F333" s="3"/>
      <c r="H333" s="3"/>
    </row>
    <row r="334" spans="5:8" x14ac:dyDescent="0.55000000000000004">
      <c r="E334" s="3"/>
      <c r="F334" s="3"/>
      <c r="H334" s="3"/>
    </row>
    <row r="335" spans="5:8" x14ac:dyDescent="0.55000000000000004">
      <c r="E335" s="3"/>
      <c r="F335" s="3"/>
      <c r="H335" s="3"/>
    </row>
    <row r="336" spans="5:8" x14ac:dyDescent="0.55000000000000004">
      <c r="E336" s="3"/>
      <c r="F336" s="3"/>
      <c r="H336" s="3"/>
    </row>
    <row r="337" spans="5:8" x14ac:dyDescent="0.55000000000000004">
      <c r="E337" s="3"/>
      <c r="F337" s="3"/>
      <c r="H337" s="3"/>
    </row>
    <row r="338" spans="5:8" x14ac:dyDescent="0.55000000000000004">
      <c r="E338" s="3"/>
      <c r="F338" s="3"/>
      <c r="H338" s="3"/>
    </row>
    <row r="339" spans="5:8" x14ac:dyDescent="0.55000000000000004">
      <c r="E339" s="3"/>
      <c r="F339" s="3"/>
      <c r="H339" s="3"/>
    </row>
    <row r="340" spans="5:8" x14ac:dyDescent="0.55000000000000004">
      <c r="E340" s="3"/>
      <c r="F340" s="3"/>
      <c r="H340" s="3"/>
    </row>
    <row r="341" spans="5:8" x14ac:dyDescent="0.55000000000000004">
      <c r="E341" s="3"/>
      <c r="F341" s="3"/>
      <c r="H341" s="3"/>
    </row>
    <row r="342" spans="5:8" x14ac:dyDescent="0.55000000000000004">
      <c r="E342" s="3"/>
      <c r="F342" s="3"/>
      <c r="H342" s="3"/>
    </row>
    <row r="343" spans="5:8" x14ac:dyDescent="0.55000000000000004">
      <c r="E343" s="3"/>
      <c r="F343" s="3"/>
      <c r="H343" s="3"/>
    </row>
    <row r="344" spans="5:8" x14ac:dyDescent="0.55000000000000004">
      <c r="E344" s="3"/>
      <c r="F344" s="3"/>
      <c r="H344" s="3"/>
    </row>
    <row r="345" spans="5:8" x14ac:dyDescent="0.55000000000000004">
      <c r="E345" s="3"/>
      <c r="F345" s="3"/>
      <c r="H345" s="3"/>
    </row>
    <row r="346" spans="5:8" x14ac:dyDescent="0.55000000000000004">
      <c r="E346" s="3"/>
      <c r="F346" s="3"/>
      <c r="H346" s="3"/>
    </row>
    <row r="347" spans="5:8" x14ac:dyDescent="0.55000000000000004">
      <c r="E347" s="3"/>
      <c r="F347" s="3"/>
      <c r="H347" s="3"/>
    </row>
    <row r="348" spans="5:8" x14ac:dyDescent="0.55000000000000004">
      <c r="E348" s="3"/>
      <c r="F348" s="3"/>
      <c r="H348" s="3"/>
    </row>
    <row r="349" spans="5:8" x14ac:dyDescent="0.55000000000000004">
      <c r="E349" s="3"/>
      <c r="F349" s="3"/>
      <c r="H349" s="3"/>
    </row>
    <row r="350" spans="5:8" x14ac:dyDescent="0.55000000000000004">
      <c r="E350" s="3"/>
      <c r="F350" s="3"/>
      <c r="H350" s="3"/>
    </row>
    <row r="351" spans="5:8" x14ac:dyDescent="0.55000000000000004">
      <c r="E351" s="3"/>
      <c r="F351" s="3"/>
      <c r="H351" s="3"/>
    </row>
    <row r="352" spans="5:8" x14ac:dyDescent="0.55000000000000004">
      <c r="E352" s="3"/>
      <c r="F352" s="3"/>
      <c r="H352" s="3"/>
    </row>
    <row r="353" spans="5:8" x14ac:dyDescent="0.55000000000000004">
      <c r="E353" s="3"/>
      <c r="F353" s="3"/>
      <c r="H353" s="3"/>
    </row>
    <row r="354" spans="5:8" x14ac:dyDescent="0.55000000000000004">
      <c r="E354" s="3"/>
      <c r="F354" s="3"/>
      <c r="H354" s="3"/>
    </row>
    <row r="355" spans="5:8" x14ac:dyDescent="0.55000000000000004">
      <c r="E355" s="3"/>
      <c r="F355" s="3"/>
      <c r="H355" s="3"/>
    </row>
    <row r="356" spans="5:8" x14ac:dyDescent="0.55000000000000004">
      <c r="E356" s="3"/>
      <c r="F356" s="3"/>
      <c r="H356" s="3"/>
    </row>
    <row r="357" spans="5:8" x14ac:dyDescent="0.55000000000000004">
      <c r="E357" s="3"/>
      <c r="F357" s="3"/>
      <c r="H357" s="3"/>
    </row>
    <row r="358" spans="5:8" x14ac:dyDescent="0.55000000000000004">
      <c r="E358" s="3"/>
      <c r="F358" s="3"/>
      <c r="H358" s="3"/>
    </row>
    <row r="359" spans="5:8" x14ac:dyDescent="0.55000000000000004">
      <c r="E359" s="3"/>
      <c r="F359" s="3"/>
      <c r="H359" s="3"/>
    </row>
    <row r="360" spans="5:8" x14ac:dyDescent="0.55000000000000004">
      <c r="E360" s="3"/>
      <c r="F360" s="3"/>
      <c r="H360" s="3"/>
    </row>
    <row r="361" spans="5:8" x14ac:dyDescent="0.55000000000000004">
      <c r="E361" s="3"/>
      <c r="F361" s="3"/>
      <c r="H361" s="3"/>
    </row>
    <row r="362" spans="5:8" x14ac:dyDescent="0.55000000000000004">
      <c r="E362" s="3"/>
      <c r="F362" s="3"/>
      <c r="H362" s="3"/>
    </row>
    <row r="363" spans="5:8" x14ac:dyDescent="0.55000000000000004">
      <c r="E363" s="3"/>
      <c r="F363" s="3"/>
      <c r="H363" s="3"/>
    </row>
    <row r="364" spans="5:8" x14ac:dyDescent="0.55000000000000004">
      <c r="E364" s="3"/>
      <c r="F364" s="3"/>
      <c r="H364" s="3"/>
    </row>
    <row r="365" spans="5:8" x14ac:dyDescent="0.55000000000000004">
      <c r="E365" s="3"/>
      <c r="F365" s="3"/>
      <c r="H365" s="3"/>
    </row>
    <row r="366" spans="5:8" x14ac:dyDescent="0.55000000000000004">
      <c r="E366" s="3"/>
      <c r="F366" s="3"/>
      <c r="H366" s="3"/>
    </row>
    <row r="367" spans="5:8" x14ac:dyDescent="0.55000000000000004">
      <c r="E367" s="3"/>
      <c r="F367" s="3"/>
      <c r="H367" s="3"/>
    </row>
    <row r="368" spans="5:8" x14ac:dyDescent="0.55000000000000004">
      <c r="E368" s="3"/>
      <c r="F368" s="3"/>
      <c r="H368" s="3"/>
    </row>
    <row r="369" spans="5:8" x14ac:dyDescent="0.55000000000000004">
      <c r="E369" s="3"/>
      <c r="F369" s="3"/>
      <c r="H369" s="3"/>
    </row>
    <row r="370" spans="5:8" x14ac:dyDescent="0.55000000000000004">
      <c r="E370" s="3"/>
      <c r="F370" s="3"/>
      <c r="H370" s="3"/>
    </row>
    <row r="371" spans="5:8" x14ac:dyDescent="0.55000000000000004">
      <c r="E371" s="3"/>
      <c r="F371" s="3"/>
      <c r="H371" s="3"/>
    </row>
    <row r="372" spans="5:8" x14ac:dyDescent="0.55000000000000004">
      <c r="E372" s="3"/>
      <c r="F372" s="3"/>
      <c r="H372" s="3"/>
    </row>
    <row r="373" spans="5:8" x14ac:dyDescent="0.55000000000000004">
      <c r="E373" s="3"/>
      <c r="F373" s="3"/>
      <c r="H373" s="3"/>
    </row>
    <row r="374" spans="5:8" x14ac:dyDescent="0.55000000000000004">
      <c r="E374" s="3"/>
      <c r="F374" s="3"/>
      <c r="H374" s="3"/>
    </row>
    <row r="375" spans="5:8" x14ac:dyDescent="0.55000000000000004">
      <c r="E375" s="3"/>
      <c r="F375" s="3"/>
      <c r="H375" s="3"/>
    </row>
    <row r="376" spans="5:8" x14ac:dyDescent="0.55000000000000004">
      <c r="E376" s="3"/>
      <c r="F376" s="3"/>
      <c r="H376" s="3"/>
    </row>
    <row r="377" spans="5:8" x14ac:dyDescent="0.55000000000000004">
      <c r="E377" s="3"/>
      <c r="F377" s="3"/>
      <c r="H377" s="3"/>
    </row>
    <row r="378" spans="5:8" x14ac:dyDescent="0.55000000000000004">
      <c r="E378" s="3"/>
      <c r="F378" s="3"/>
      <c r="H378" s="3"/>
    </row>
    <row r="379" spans="5:8" x14ac:dyDescent="0.55000000000000004">
      <c r="E379" s="3"/>
      <c r="F379" s="3"/>
      <c r="H379" s="3"/>
    </row>
    <row r="380" spans="5:8" x14ac:dyDescent="0.55000000000000004">
      <c r="E380" s="3"/>
      <c r="F380" s="3"/>
      <c r="H380" s="3"/>
    </row>
    <row r="381" spans="5:8" x14ac:dyDescent="0.55000000000000004">
      <c r="E381" s="3"/>
      <c r="F381" s="3"/>
      <c r="H381" s="3"/>
    </row>
    <row r="382" spans="5:8" x14ac:dyDescent="0.55000000000000004">
      <c r="E382" s="3"/>
      <c r="F382" s="3"/>
      <c r="H382" s="3"/>
    </row>
    <row r="383" spans="5:8" x14ac:dyDescent="0.55000000000000004">
      <c r="E383" s="3"/>
      <c r="F383" s="3"/>
      <c r="H383" s="3"/>
    </row>
    <row r="384" spans="5:8" x14ac:dyDescent="0.55000000000000004">
      <c r="E384" s="3"/>
      <c r="F384" s="3"/>
      <c r="H384" s="3"/>
    </row>
    <row r="385" spans="5:8" x14ac:dyDescent="0.55000000000000004">
      <c r="E385" s="3"/>
      <c r="F385" s="3"/>
      <c r="H385" s="3"/>
    </row>
    <row r="386" spans="5:8" x14ac:dyDescent="0.55000000000000004">
      <c r="E386" s="3"/>
      <c r="F386" s="3"/>
      <c r="H386" s="3"/>
    </row>
    <row r="387" spans="5:8" x14ac:dyDescent="0.55000000000000004">
      <c r="E387" s="3"/>
      <c r="F387" s="3"/>
      <c r="H387" s="3"/>
    </row>
    <row r="388" spans="5:8" x14ac:dyDescent="0.55000000000000004">
      <c r="E388" s="3"/>
      <c r="F388" s="3"/>
      <c r="H388" s="3"/>
    </row>
    <row r="389" spans="5:8" x14ac:dyDescent="0.55000000000000004">
      <c r="E389" s="3"/>
      <c r="F389" s="3"/>
      <c r="H389" s="3"/>
    </row>
    <row r="390" spans="5:8" x14ac:dyDescent="0.55000000000000004">
      <c r="E390" s="3"/>
      <c r="F390" s="3"/>
      <c r="H390" s="3"/>
    </row>
    <row r="391" spans="5:8" x14ac:dyDescent="0.55000000000000004">
      <c r="E391" s="3"/>
      <c r="F391" s="3"/>
      <c r="H391" s="3"/>
    </row>
    <row r="392" spans="5:8" x14ac:dyDescent="0.55000000000000004">
      <c r="E392" s="3"/>
      <c r="F392" s="3"/>
      <c r="H392" s="3"/>
    </row>
    <row r="393" spans="5:8" x14ac:dyDescent="0.55000000000000004">
      <c r="E393" s="3"/>
      <c r="F393" s="3"/>
      <c r="H393" s="3"/>
    </row>
    <row r="394" spans="5:8" x14ac:dyDescent="0.55000000000000004">
      <c r="E394" s="3"/>
      <c r="F394" s="3"/>
      <c r="H394" s="3"/>
    </row>
    <row r="395" spans="5:8" x14ac:dyDescent="0.55000000000000004">
      <c r="E395" s="3"/>
      <c r="F395" s="3"/>
      <c r="H395" s="3"/>
    </row>
    <row r="396" spans="5:8" x14ac:dyDescent="0.55000000000000004">
      <c r="E396" s="3"/>
      <c r="F396" s="3"/>
      <c r="H396" s="3"/>
    </row>
    <row r="397" spans="5:8" x14ac:dyDescent="0.55000000000000004">
      <c r="E397" s="3"/>
      <c r="F397" s="3"/>
      <c r="H397" s="3"/>
    </row>
    <row r="398" spans="5:8" x14ac:dyDescent="0.55000000000000004">
      <c r="E398" s="3"/>
      <c r="F398" s="3"/>
      <c r="H398" s="3"/>
    </row>
    <row r="399" spans="5:8" x14ac:dyDescent="0.55000000000000004">
      <c r="E399" s="3"/>
      <c r="F399" s="3"/>
      <c r="H399" s="3"/>
    </row>
    <row r="400" spans="5:8" x14ac:dyDescent="0.55000000000000004">
      <c r="E400" s="3"/>
      <c r="F400" s="3"/>
      <c r="H400" s="3"/>
    </row>
    <row r="401" spans="5:8" x14ac:dyDescent="0.55000000000000004">
      <c r="E401" s="3"/>
      <c r="F401" s="3"/>
      <c r="H401" s="3"/>
    </row>
    <row r="402" spans="5:8" x14ac:dyDescent="0.55000000000000004">
      <c r="E402" s="3"/>
      <c r="F402" s="3"/>
      <c r="H402" s="3"/>
    </row>
    <row r="403" spans="5:8" x14ac:dyDescent="0.55000000000000004">
      <c r="E403" s="3"/>
      <c r="F403" s="3"/>
      <c r="H403" s="3"/>
    </row>
    <row r="404" spans="5:8" x14ac:dyDescent="0.55000000000000004">
      <c r="E404" s="3"/>
      <c r="F404" s="3"/>
      <c r="H404" s="3"/>
    </row>
    <row r="405" spans="5:8" x14ac:dyDescent="0.55000000000000004">
      <c r="E405" s="3"/>
      <c r="F405" s="3"/>
      <c r="H405" s="3"/>
    </row>
    <row r="406" spans="5:8" x14ac:dyDescent="0.55000000000000004">
      <c r="E406" s="3"/>
      <c r="F406" s="3"/>
      <c r="H406" s="3"/>
    </row>
    <row r="407" spans="5:8" x14ac:dyDescent="0.55000000000000004">
      <c r="E407" s="3"/>
      <c r="F407" s="3"/>
      <c r="H407" s="3"/>
    </row>
    <row r="408" spans="5:8" x14ac:dyDescent="0.55000000000000004">
      <c r="E408" s="3"/>
      <c r="F408" s="3"/>
      <c r="H408" s="3"/>
    </row>
    <row r="409" spans="5:8" x14ac:dyDescent="0.55000000000000004">
      <c r="E409" s="3"/>
      <c r="F409" s="3"/>
      <c r="H409" s="3"/>
    </row>
    <row r="410" spans="5:8" x14ac:dyDescent="0.55000000000000004">
      <c r="E410" s="3"/>
      <c r="F410" s="3"/>
      <c r="H410" s="3"/>
    </row>
    <row r="411" spans="5:8" x14ac:dyDescent="0.55000000000000004">
      <c r="E411" s="3"/>
      <c r="F411" s="3"/>
      <c r="H411" s="3"/>
    </row>
    <row r="412" spans="5:8" x14ac:dyDescent="0.55000000000000004">
      <c r="E412" s="3"/>
      <c r="F412" s="3"/>
      <c r="H412" s="3"/>
    </row>
    <row r="413" spans="5:8" x14ac:dyDescent="0.55000000000000004">
      <c r="E413" s="3"/>
      <c r="F413" s="3"/>
      <c r="H413" s="3"/>
    </row>
    <row r="414" spans="5:8" x14ac:dyDescent="0.55000000000000004">
      <c r="E414" s="3"/>
      <c r="F414" s="3"/>
      <c r="H414" s="3"/>
    </row>
    <row r="415" spans="5:8" x14ac:dyDescent="0.55000000000000004">
      <c r="E415" s="3"/>
      <c r="F415" s="3"/>
      <c r="H415" s="3"/>
    </row>
    <row r="416" spans="5:8" x14ac:dyDescent="0.55000000000000004">
      <c r="E416" s="3"/>
      <c r="F416" s="3"/>
      <c r="H416" s="3"/>
    </row>
    <row r="417" spans="5:8" x14ac:dyDescent="0.55000000000000004">
      <c r="E417" s="3"/>
      <c r="F417" s="3"/>
      <c r="H417" s="3"/>
    </row>
    <row r="418" spans="5:8" x14ac:dyDescent="0.55000000000000004">
      <c r="E418" s="3"/>
      <c r="F418" s="3"/>
      <c r="H418" s="3"/>
    </row>
    <row r="419" spans="5:8" x14ac:dyDescent="0.55000000000000004">
      <c r="E419" s="3"/>
      <c r="F419" s="3"/>
      <c r="H419" s="3"/>
    </row>
    <row r="420" spans="5:8" x14ac:dyDescent="0.55000000000000004">
      <c r="E420" s="3"/>
      <c r="F420" s="3"/>
      <c r="H420" s="3"/>
    </row>
    <row r="421" spans="5:8" x14ac:dyDescent="0.55000000000000004">
      <c r="E421" s="3"/>
      <c r="F421" s="3"/>
      <c r="H421" s="3"/>
    </row>
    <row r="422" spans="5:8" x14ac:dyDescent="0.55000000000000004">
      <c r="E422" s="3"/>
      <c r="F422" s="3"/>
      <c r="H422" s="3"/>
    </row>
    <row r="423" spans="5:8" x14ac:dyDescent="0.55000000000000004">
      <c r="E423" s="3"/>
      <c r="F423" s="3"/>
      <c r="H423" s="3"/>
    </row>
    <row r="424" spans="5:8" x14ac:dyDescent="0.55000000000000004">
      <c r="E424" s="3"/>
      <c r="F424" s="3"/>
      <c r="H424" s="3"/>
    </row>
    <row r="425" spans="5:8" x14ac:dyDescent="0.55000000000000004">
      <c r="E425" s="3"/>
      <c r="F425" s="3"/>
      <c r="H425" s="3"/>
    </row>
    <row r="426" spans="5:8" x14ac:dyDescent="0.55000000000000004">
      <c r="E426" s="3"/>
      <c r="F426" s="3"/>
      <c r="H426" s="3"/>
    </row>
    <row r="427" spans="5:8" x14ac:dyDescent="0.55000000000000004">
      <c r="E427" s="3"/>
      <c r="F427" s="3"/>
      <c r="H427" s="3"/>
    </row>
    <row r="428" spans="5:8" x14ac:dyDescent="0.55000000000000004">
      <c r="E428" s="3"/>
      <c r="F428" s="3"/>
      <c r="H428" s="3"/>
    </row>
    <row r="429" spans="5:8" x14ac:dyDescent="0.55000000000000004">
      <c r="E429" s="3"/>
      <c r="F429" s="3"/>
      <c r="H429" s="3"/>
    </row>
    <row r="430" spans="5:8" x14ac:dyDescent="0.55000000000000004">
      <c r="E430" s="3"/>
      <c r="F430" s="3"/>
      <c r="H430" s="3"/>
    </row>
    <row r="431" spans="5:8" x14ac:dyDescent="0.55000000000000004">
      <c r="E431" s="3"/>
      <c r="F431" s="3"/>
      <c r="H431" s="3"/>
    </row>
    <row r="432" spans="5:8" x14ac:dyDescent="0.55000000000000004">
      <c r="E432" s="3"/>
      <c r="F432" s="3"/>
      <c r="H432" s="3"/>
    </row>
    <row r="433" spans="5:8" x14ac:dyDescent="0.55000000000000004">
      <c r="E433" s="3"/>
      <c r="F433" s="3"/>
      <c r="H433" s="3"/>
    </row>
    <row r="434" spans="5:8" x14ac:dyDescent="0.55000000000000004">
      <c r="E434" s="3"/>
      <c r="F434" s="3"/>
      <c r="H434" s="3"/>
    </row>
    <row r="435" spans="5:8" x14ac:dyDescent="0.55000000000000004">
      <c r="E435" s="3"/>
      <c r="F435" s="3"/>
      <c r="H435" s="3"/>
    </row>
    <row r="436" spans="5:8" x14ac:dyDescent="0.55000000000000004">
      <c r="E436" s="3"/>
      <c r="F436" s="3"/>
      <c r="H436" s="3"/>
    </row>
    <row r="437" spans="5:8" x14ac:dyDescent="0.55000000000000004">
      <c r="E437" s="3"/>
      <c r="F437" s="3"/>
      <c r="H437" s="3"/>
    </row>
    <row r="438" spans="5:8" x14ac:dyDescent="0.55000000000000004">
      <c r="E438" s="3"/>
      <c r="F438" s="3"/>
      <c r="H438" s="3"/>
    </row>
    <row r="439" spans="5:8" x14ac:dyDescent="0.55000000000000004">
      <c r="E439" s="3"/>
      <c r="F439" s="3"/>
      <c r="H439" s="3"/>
    </row>
    <row r="440" spans="5:8" x14ac:dyDescent="0.55000000000000004">
      <c r="E440" s="3"/>
      <c r="F440" s="3"/>
      <c r="H440" s="3"/>
    </row>
    <row r="441" spans="5:8" x14ac:dyDescent="0.55000000000000004">
      <c r="E441" s="3"/>
      <c r="F441" s="3"/>
      <c r="H441" s="3"/>
    </row>
    <row r="442" spans="5:8" x14ac:dyDescent="0.55000000000000004">
      <c r="E442" s="3"/>
      <c r="F442" s="3"/>
      <c r="H442" s="3"/>
    </row>
    <row r="443" spans="5:8" x14ac:dyDescent="0.55000000000000004">
      <c r="E443" s="3"/>
      <c r="F443" s="3"/>
      <c r="H443" s="3"/>
    </row>
    <row r="444" spans="5:8" x14ac:dyDescent="0.55000000000000004">
      <c r="E444" s="3"/>
      <c r="F444" s="3"/>
      <c r="H444" s="3"/>
    </row>
    <row r="445" spans="5:8" x14ac:dyDescent="0.55000000000000004">
      <c r="E445" s="3"/>
      <c r="F445" s="3"/>
      <c r="H445" s="3"/>
    </row>
    <row r="446" spans="5:8" x14ac:dyDescent="0.55000000000000004">
      <c r="E446" s="3"/>
      <c r="F446" s="3"/>
      <c r="H446" s="3"/>
    </row>
    <row r="447" spans="5:8" x14ac:dyDescent="0.55000000000000004">
      <c r="E447" s="3"/>
      <c r="F447" s="3"/>
      <c r="H447" s="3"/>
    </row>
    <row r="448" spans="5:8" x14ac:dyDescent="0.55000000000000004">
      <c r="E448" s="3"/>
      <c r="F448" s="3"/>
      <c r="H448" s="3"/>
    </row>
    <row r="449" spans="5:8" x14ac:dyDescent="0.55000000000000004">
      <c r="E449" s="3"/>
      <c r="F449" s="3"/>
      <c r="H449" s="3"/>
    </row>
    <row r="450" spans="5:8" x14ac:dyDescent="0.55000000000000004">
      <c r="E450" s="3"/>
      <c r="F450" s="3"/>
      <c r="H450" s="3"/>
    </row>
    <row r="451" spans="5:8" x14ac:dyDescent="0.55000000000000004">
      <c r="E451" s="3"/>
      <c r="F451" s="3"/>
      <c r="H451" s="3"/>
    </row>
    <row r="452" spans="5:8" x14ac:dyDescent="0.55000000000000004">
      <c r="E452" s="3"/>
      <c r="F452" s="3"/>
      <c r="H452" s="3"/>
    </row>
    <row r="453" spans="5:8" x14ac:dyDescent="0.55000000000000004">
      <c r="E453" s="3"/>
      <c r="F453" s="3"/>
      <c r="H453" s="3"/>
    </row>
    <row r="454" spans="5:8" x14ac:dyDescent="0.55000000000000004">
      <c r="E454" s="3"/>
      <c r="F454" s="3"/>
      <c r="H454" s="3"/>
    </row>
    <row r="455" spans="5:8" x14ac:dyDescent="0.55000000000000004">
      <c r="E455" s="3"/>
      <c r="F455" s="3"/>
      <c r="H455" s="3"/>
    </row>
    <row r="456" spans="5:8" x14ac:dyDescent="0.55000000000000004">
      <c r="E456" s="3"/>
      <c r="F456" s="3"/>
      <c r="H456" s="3"/>
    </row>
    <row r="457" spans="5:8" x14ac:dyDescent="0.55000000000000004">
      <c r="E457" s="3"/>
      <c r="F457" s="3"/>
      <c r="H457" s="3"/>
    </row>
    <row r="458" spans="5:8" x14ac:dyDescent="0.55000000000000004">
      <c r="E458" s="3"/>
      <c r="F458" s="3"/>
      <c r="H458" s="3"/>
    </row>
    <row r="459" spans="5:8" x14ac:dyDescent="0.55000000000000004">
      <c r="E459" s="3"/>
      <c r="F459" s="3"/>
      <c r="H459" s="3"/>
    </row>
    <row r="460" spans="5:8" x14ac:dyDescent="0.55000000000000004">
      <c r="E460" s="3"/>
      <c r="F460" s="3"/>
      <c r="H460" s="3"/>
    </row>
    <row r="461" spans="5:8" x14ac:dyDescent="0.55000000000000004">
      <c r="E461" s="3"/>
      <c r="F461" s="3"/>
      <c r="H461" s="3"/>
    </row>
    <row r="462" spans="5:8" x14ac:dyDescent="0.55000000000000004">
      <c r="E462" s="3"/>
      <c r="F462" s="3"/>
      <c r="H462" s="3"/>
    </row>
    <row r="463" spans="5:8" x14ac:dyDescent="0.55000000000000004">
      <c r="E463" s="3"/>
      <c r="F463" s="3"/>
      <c r="H463" s="3"/>
    </row>
    <row r="464" spans="5:8" x14ac:dyDescent="0.55000000000000004">
      <c r="E464" s="3"/>
      <c r="F464" s="3"/>
      <c r="H464" s="3"/>
    </row>
    <row r="465" spans="5:8" x14ac:dyDescent="0.55000000000000004">
      <c r="E465" s="3"/>
      <c r="F465" s="3"/>
      <c r="H465" s="3"/>
    </row>
    <row r="466" spans="5:8" x14ac:dyDescent="0.55000000000000004">
      <c r="E466" s="3"/>
      <c r="F466" s="3"/>
      <c r="H466" s="3"/>
    </row>
    <row r="467" spans="5:8" x14ac:dyDescent="0.55000000000000004">
      <c r="E467" s="3"/>
      <c r="F467" s="3"/>
      <c r="H467" s="3"/>
    </row>
    <row r="468" spans="5:8" x14ac:dyDescent="0.55000000000000004">
      <c r="E468" s="3"/>
      <c r="F468" s="3"/>
      <c r="H468" s="3"/>
    </row>
    <row r="469" spans="5:8" x14ac:dyDescent="0.55000000000000004">
      <c r="E469" s="3"/>
      <c r="F469" s="3"/>
      <c r="H469" s="3"/>
    </row>
    <row r="470" spans="5:8" x14ac:dyDescent="0.55000000000000004">
      <c r="E470" s="3"/>
      <c r="F470" s="3"/>
      <c r="H470" s="3"/>
    </row>
    <row r="471" spans="5:8" x14ac:dyDescent="0.55000000000000004">
      <c r="E471" s="3"/>
      <c r="F471" s="3"/>
      <c r="H471" s="3"/>
    </row>
    <row r="472" spans="5:8" x14ac:dyDescent="0.55000000000000004">
      <c r="E472" s="3"/>
      <c r="F472" s="3"/>
      <c r="H472" s="3"/>
    </row>
    <row r="473" spans="5:8" x14ac:dyDescent="0.55000000000000004">
      <c r="E473" s="3"/>
      <c r="F473" s="3"/>
      <c r="H473" s="3"/>
    </row>
    <row r="474" spans="5:8" x14ac:dyDescent="0.55000000000000004">
      <c r="E474" s="3"/>
      <c r="F474" s="3"/>
      <c r="H474" s="3"/>
    </row>
    <row r="475" spans="5:8" x14ac:dyDescent="0.55000000000000004">
      <c r="E475" s="3"/>
      <c r="F475" s="3"/>
      <c r="H475" s="3"/>
    </row>
    <row r="476" spans="5:8" x14ac:dyDescent="0.55000000000000004">
      <c r="E476" s="3"/>
      <c r="F476" s="3"/>
      <c r="H476" s="3"/>
    </row>
    <row r="477" spans="5:8" x14ac:dyDescent="0.55000000000000004">
      <c r="E477" s="3"/>
      <c r="F477" s="3"/>
      <c r="H477" s="3"/>
    </row>
    <row r="478" spans="5:8" x14ac:dyDescent="0.55000000000000004">
      <c r="E478" s="3"/>
      <c r="F478" s="3"/>
      <c r="H478" s="3"/>
    </row>
    <row r="479" spans="5:8" x14ac:dyDescent="0.55000000000000004">
      <c r="E479" s="3"/>
      <c r="F479" s="3"/>
      <c r="H479" s="3"/>
    </row>
    <row r="480" spans="5:8" x14ac:dyDescent="0.55000000000000004">
      <c r="E480" s="3"/>
      <c r="F480" s="3"/>
      <c r="H480" s="3"/>
    </row>
    <row r="481" spans="5:8" x14ac:dyDescent="0.55000000000000004">
      <c r="E481" s="3"/>
      <c r="F481" s="3"/>
      <c r="H481" s="3"/>
    </row>
    <row r="482" spans="5:8" x14ac:dyDescent="0.55000000000000004">
      <c r="E482" s="3"/>
      <c r="F482" s="3"/>
      <c r="H482" s="3"/>
    </row>
    <row r="483" spans="5:8" x14ac:dyDescent="0.55000000000000004">
      <c r="E483" s="3"/>
      <c r="F483" s="3"/>
      <c r="H483" s="3"/>
    </row>
    <row r="484" spans="5:8" x14ac:dyDescent="0.55000000000000004">
      <c r="E484" s="3"/>
      <c r="F484" s="3"/>
      <c r="H484" s="3"/>
    </row>
    <row r="485" spans="5:8" x14ac:dyDescent="0.55000000000000004">
      <c r="E485" s="3"/>
      <c r="F485" s="3"/>
      <c r="H485" s="3"/>
    </row>
    <row r="486" spans="5:8" x14ac:dyDescent="0.55000000000000004">
      <c r="E486" s="3"/>
      <c r="F486" s="3"/>
      <c r="H486" s="3"/>
    </row>
    <row r="487" spans="5:8" x14ac:dyDescent="0.55000000000000004">
      <c r="E487" s="3"/>
      <c r="F487" s="3"/>
      <c r="H487" s="3"/>
    </row>
    <row r="488" spans="5:8" x14ac:dyDescent="0.55000000000000004">
      <c r="E488" s="3"/>
      <c r="F488" s="3"/>
      <c r="H488" s="3"/>
    </row>
    <row r="489" spans="5:8" x14ac:dyDescent="0.55000000000000004">
      <c r="E489" s="3"/>
      <c r="F489" s="3"/>
      <c r="H489" s="3"/>
    </row>
    <row r="490" spans="5:8" x14ac:dyDescent="0.55000000000000004">
      <c r="E490" s="3"/>
      <c r="F490" s="3"/>
      <c r="H490" s="3"/>
    </row>
    <row r="491" spans="5:8" x14ac:dyDescent="0.55000000000000004">
      <c r="E491" s="3"/>
      <c r="F491" s="3"/>
      <c r="H491" s="3"/>
    </row>
    <row r="492" spans="5:8" x14ac:dyDescent="0.55000000000000004">
      <c r="E492" s="3"/>
      <c r="F492" s="3"/>
      <c r="H492" s="3"/>
    </row>
    <row r="493" spans="5:8" x14ac:dyDescent="0.55000000000000004">
      <c r="E493" s="3"/>
      <c r="F493" s="3"/>
      <c r="H493" s="3"/>
    </row>
    <row r="494" spans="5:8" x14ac:dyDescent="0.55000000000000004">
      <c r="E494" s="3"/>
      <c r="F494" s="3"/>
      <c r="H494" s="3"/>
    </row>
    <row r="495" spans="5:8" x14ac:dyDescent="0.55000000000000004">
      <c r="E495" s="3"/>
      <c r="F495" s="3"/>
      <c r="H495" s="3"/>
    </row>
    <row r="496" spans="5:8" x14ac:dyDescent="0.55000000000000004">
      <c r="E496" s="3"/>
      <c r="F496" s="3"/>
      <c r="H496" s="3"/>
    </row>
    <row r="497" spans="5:8" x14ac:dyDescent="0.55000000000000004">
      <c r="E497" s="3"/>
      <c r="F497" s="3"/>
      <c r="H497" s="3"/>
    </row>
    <row r="498" spans="5:8" x14ac:dyDescent="0.55000000000000004">
      <c r="E498" s="3"/>
      <c r="F498" s="3"/>
      <c r="H498" s="3"/>
    </row>
    <row r="499" spans="5:8" x14ac:dyDescent="0.55000000000000004">
      <c r="E499" s="3"/>
      <c r="F499" s="3"/>
      <c r="H499" s="3"/>
    </row>
    <row r="500" spans="5:8" x14ac:dyDescent="0.55000000000000004">
      <c r="E500" s="3"/>
      <c r="F500" s="3"/>
      <c r="H500" s="3"/>
    </row>
    <row r="501" spans="5:8" x14ac:dyDescent="0.55000000000000004">
      <c r="E501" s="3"/>
      <c r="F501" s="3"/>
      <c r="H501" s="3"/>
    </row>
    <row r="502" spans="5:8" x14ac:dyDescent="0.55000000000000004">
      <c r="E502" s="3"/>
      <c r="F502" s="3"/>
      <c r="H502" s="3"/>
    </row>
    <row r="503" spans="5:8" x14ac:dyDescent="0.55000000000000004">
      <c r="E503" s="3"/>
      <c r="F503" s="3"/>
      <c r="H503" s="3"/>
    </row>
    <row r="504" spans="5:8" x14ac:dyDescent="0.55000000000000004">
      <c r="E504" s="3"/>
      <c r="F504" s="3"/>
      <c r="H504" s="3"/>
    </row>
    <row r="505" spans="5:8" x14ac:dyDescent="0.55000000000000004">
      <c r="E505" s="3"/>
      <c r="F505" s="3"/>
      <c r="H505" s="3"/>
    </row>
    <row r="506" spans="5:8" x14ac:dyDescent="0.55000000000000004">
      <c r="E506" s="3"/>
      <c r="F506" s="3"/>
      <c r="H506" s="3"/>
    </row>
    <row r="507" spans="5:8" x14ac:dyDescent="0.55000000000000004">
      <c r="E507" s="3"/>
      <c r="F507" s="3"/>
      <c r="H507" s="3"/>
    </row>
    <row r="508" spans="5:8" x14ac:dyDescent="0.55000000000000004">
      <c r="E508" s="3"/>
      <c r="F508" s="3"/>
      <c r="H508" s="3"/>
    </row>
    <row r="509" spans="5:8" x14ac:dyDescent="0.55000000000000004">
      <c r="E509" s="3"/>
      <c r="F509" s="3"/>
      <c r="H509" s="3"/>
    </row>
    <row r="510" spans="5:8" x14ac:dyDescent="0.55000000000000004">
      <c r="E510" s="3"/>
      <c r="F510" s="3"/>
      <c r="H510" s="3"/>
    </row>
    <row r="511" spans="5:8" x14ac:dyDescent="0.55000000000000004">
      <c r="E511" s="3"/>
      <c r="F511" s="3"/>
      <c r="H511" s="3"/>
    </row>
    <row r="512" spans="5:8" x14ac:dyDescent="0.55000000000000004">
      <c r="E512" s="3"/>
      <c r="F512" s="3"/>
      <c r="H512" s="3"/>
    </row>
    <row r="513" spans="5:8" x14ac:dyDescent="0.55000000000000004">
      <c r="E513" s="3"/>
      <c r="F513" s="3"/>
      <c r="H513" s="3"/>
    </row>
    <row r="514" spans="5:8" x14ac:dyDescent="0.55000000000000004">
      <c r="E514" s="3"/>
      <c r="F514" s="3"/>
      <c r="H514" s="3"/>
    </row>
    <row r="515" spans="5:8" x14ac:dyDescent="0.55000000000000004">
      <c r="E515" s="3"/>
      <c r="F515" s="3"/>
      <c r="H515" s="3"/>
    </row>
    <row r="516" spans="5:8" x14ac:dyDescent="0.55000000000000004">
      <c r="E516" s="3"/>
      <c r="F516" s="3"/>
      <c r="H516" s="3"/>
    </row>
    <row r="517" spans="5:8" x14ac:dyDescent="0.55000000000000004">
      <c r="E517" s="3"/>
      <c r="F517" s="3"/>
      <c r="H517" s="3"/>
    </row>
    <row r="518" spans="5:8" x14ac:dyDescent="0.55000000000000004">
      <c r="E518" s="3"/>
      <c r="F518" s="3"/>
      <c r="H518" s="3"/>
    </row>
    <row r="519" spans="5:8" x14ac:dyDescent="0.55000000000000004">
      <c r="E519" s="3"/>
      <c r="F519" s="3"/>
      <c r="H519" s="3"/>
    </row>
    <row r="520" spans="5:8" x14ac:dyDescent="0.55000000000000004">
      <c r="E520" s="3"/>
      <c r="F520" s="3"/>
      <c r="H520" s="3"/>
    </row>
    <row r="521" spans="5:8" x14ac:dyDescent="0.55000000000000004">
      <c r="E521" s="3"/>
      <c r="F521" s="3"/>
      <c r="H521" s="3"/>
    </row>
    <row r="522" spans="5:8" x14ac:dyDescent="0.55000000000000004">
      <c r="E522" s="3"/>
      <c r="F522" s="3"/>
      <c r="H522" s="3"/>
    </row>
    <row r="523" spans="5:8" x14ac:dyDescent="0.55000000000000004">
      <c r="E523" s="3"/>
      <c r="F523" s="3"/>
      <c r="H523" s="3"/>
    </row>
    <row r="524" spans="5:8" x14ac:dyDescent="0.55000000000000004">
      <c r="E524" s="3"/>
      <c r="F524" s="3"/>
      <c r="H524" s="3"/>
    </row>
    <row r="525" spans="5:8" x14ac:dyDescent="0.55000000000000004">
      <c r="E525" s="3"/>
      <c r="F525" s="3"/>
      <c r="H525" s="3"/>
    </row>
    <row r="526" spans="5:8" x14ac:dyDescent="0.55000000000000004">
      <c r="E526" s="3"/>
      <c r="F526" s="3"/>
      <c r="H526" s="3"/>
    </row>
    <row r="527" spans="5:8" x14ac:dyDescent="0.55000000000000004">
      <c r="E527" s="3"/>
      <c r="F527" s="3"/>
      <c r="H527" s="3"/>
    </row>
    <row r="528" spans="5:8" x14ac:dyDescent="0.55000000000000004">
      <c r="E528" s="3"/>
      <c r="F528" s="3"/>
      <c r="H528" s="3"/>
    </row>
    <row r="529" spans="5:8" x14ac:dyDescent="0.55000000000000004">
      <c r="E529" s="3"/>
      <c r="F529" s="3"/>
      <c r="H529" s="3"/>
    </row>
    <row r="530" spans="5:8" x14ac:dyDescent="0.55000000000000004">
      <c r="E530" s="3"/>
      <c r="F530" s="3"/>
      <c r="H530" s="3"/>
    </row>
    <row r="531" spans="5:8" x14ac:dyDescent="0.55000000000000004">
      <c r="E531" s="3"/>
      <c r="F531" s="3"/>
      <c r="H531" s="3"/>
    </row>
    <row r="532" spans="5:8" x14ac:dyDescent="0.55000000000000004">
      <c r="E532" s="3"/>
      <c r="F532" s="3"/>
      <c r="H532" s="3"/>
    </row>
    <row r="533" spans="5:8" x14ac:dyDescent="0.55000000000000004">
      <c r="E533" s="3"/>
      <c r="F533" s="3"/>
      <c r="H533" s="3"/>
    </row>
    <row r="534" spans="5:8" x14ac:dyDescent="0.55000000000000004">
      <c r="E534" s="3"/>
      <c r="F534" s="3"/>
      <c r="H534" s="3"/>
    </row>
    <row r="535" spans="5:8" x14ac:dyDescent="0.55000000000000004">
      <c r="E535" s="3"/>
      <c r="F535" s="3"/>
      <c r="H535" s="3"/>
    </row>
    <row r="536" spans="5:8" x14ac:dyDescent="0.55000000000000004">
      <c r="E536" s="3"/>
      <c r="F536" s="3"/>
      <c r="H536" s="3"/>
    </row>
    <row r="537" spans="5:8" x14ac:dyDescent="0.55000000000000004">
      <c r="E537" s="3"/>
      <c r="F537" s="3"/>
      <c r="H537" s="3"/>
    </row>
    <row r="538" spans="5:8" x14ac:dyDescent="0.55000000000000004">
      <c r="E538" s="3"/>
      <c r="F538" s="3"/>
      <c r="H538" s="3"/>
    </row>
    <row r="539" spans="5:8" x14ac:dyDescent="0.55000000000000004">
      <c r="E539" s="3"/>
      <c r="F539" s="3"/>
      <c r="H539" s="3"/>
    </row>
    <row r="540" spans="5:8" x14ac:dyDescent="0.55000000000000004">
      <c r="E540" s="3"/>
      <c r="F540" s="3"/>
      <c r="H540" s="3"/>
    </row>
    <row r="541" spans="5:8" x14ac:dyDescent="0.55000000000000004">
      <c r="E541" s="3"/>
      <c r="F541" s="3"/>
      <c r="H541" s="3"/>
    </row>
    <row r="542" spans="5:8" x14ac:dyDescent="0.55000000000000004">
      <c r="E542" s="3"/>
      <c r="F542" s="3"/>
      <c r="H542" s="3"/>
    </row>
    <row r="543" spans="5:8" x14ac:dyDescent="0.55000000000000004">
      <c r="E543" s="3"/>
      <c r="F543" s="3"/>
      <c r="H543" s="3"/>
    </row>
    <row r="544" spans="5:8" x14ac:dyDescent="0.55000000000000004">
      <c r="E544" s="3"/>
      <c r="F544" s="3"/>
      <c r="H544" s="3"/>
    </row>
    <row r="545" spans="5:8" x14ac:dyDescent="0.55000000000000004">
      <c r="E545" s="3"/>
      <c r="F545" s="3"/>
      <c r="H545" s="3"/>
    </row>
    <row r="546" spans="5:8" x14ac:dyDescent="0.55000000000000004">
      <c r="E546" s="3"/>
      <c r="F546" s="3"/>
      <c r="H546" s="3"/>
    </row>
    <row r="547" spans="5:8" x14ac:dyDescent="0.55000000000000004">
      <c r="E547" s="3"/>
      <c r="F547" s="3"/>
      <c r="H547" s="3"/>
    </row>
    <row r="548" spans="5:8" x14ac:dyDescent="0.55000000000000004">
      <c r="E548" s="3"/>
      <c r="F548" s="3"/>
      <c r="H548" s="3"/>
    </row>
    <row r="549" spans="5:8" x14ac:dyDescent="0.55000000000000004">
      <c r="E549" s="3"/>
      <c r="F549" s="3"/>
      <c r="H549" s="3"/>
    </row>
    <row r="550" spans="5:8" x14ac:dyDescent="0.55000000000000004">
      <c r="E550" s="3"/>
      <c r="F550" s="3"/>
      <c r="H550" s="3"/>
    </row>
    <row r="551" spans="5:8" x14ac:dyDescent="0.55000000000000004">
      <c r="E551" s="3"/>
      <c r="F551" s="3"/>
      <c r="H551" s="3"/>
    </row>
    <row r="552" spans="5:8" x14ac:dyDescent="0.55000000000000004">
      <c r="E552" s="3"/>
      <c r="F552" s="3"/>
      <c r="H552" s="3"/>
    </row>
    <row r="553" spans="5:8" x14ac:dyDescent="0.55000000000000004">
      <c r="E553" s="3"/>
      <c r="F553" s="3"/>
      <c r="H553" s="3"/>
    </row>
    <row r="554" spans="5:8" x14ac:dyDescent="0.55000000000000004">
      <c r="E554" s="3"/>
      <c r="F554" s="3"/>
      <c r="H554" s="3"/>
    </row>
    <row r="555" spans="5:8" x14ac:dyDescent="0.55000000000000004">
      <c r="E555" s="3"/>
      <c r="F555" s="3"/>
      <c r="H555" s="3"/>
    </row>
    <row r="556" spans="5:8" x14ac:dyDescent="0.55000000000000004">
      <c r="E556" s="3"/>
      <c r="F556" s="3"/>
      <c r="H556" s="3"/>
    </row>
    <row r="557" spans="5:8" x14ac:dyDescent="0.55000000000000004">
      <c r="E557" s="3"/>
      <c r="F557" s="3"/>
      <c r="H557" s="3"/>
    </row>
    <row r="558" spans="5:8" x14ac:dyDescent="0.55000000000000004">
      <c r="E558" s="3"/>
      <c r="F558" s="3"/>
      <c r="H558" s="3"/>
    </row>
    <row r="559" spans="5:8" x14ac:dyDescent="0.55000000000000004">
      <c r="E559" s="3"/>
      <c r="F559" s="3"/>
      <c r="H559" s="3"/>
    </row>
    <row r="560" spans="5:8" x14ac:dyDescent="0.55000000000000004">
      <c r="E560" s="3"/>
      <c r="F560" s="3"/>
      <c r="H560" s="3"/>
    </row>
    <row r="561" spans="5:8" x14ac:dyDescent="0.55000000000000004">
      <c r="E561" s="3"/>
      <c r="F561" s="3"/>
      <c r="H561" s="3"/>
    </row>
    <row r="562" spans="5:8" x14ac:dyDescent="0.55000000000000004">
      <c r="E562" s="3"/>
      <c r="F562" s="3"/>
      <c r="H562" s="3"/>
    </row>
    <row r="563" spans="5:8" x14ac:dyDescent="0.55000000000000004">
      <c r="E563" s="3"/>
      <c r="F563" s="3"/>
      <c r="H563" s="3"/>
    </row>
    <row r="564" spans="5:8" x14ac:dyDescent="0.55000000000000004">
      <c r="E564" s="3"/>
      <c r="F564" s="3"/>
      <c r="H564" s="3"/>
    </row>
    <row r="565" spans="5:8" x14ac:dyDescent="0.55000000000000004">
      <c r="E565" s="3"/>
      <c r="F565" s="3"/>
      <c r="H565" s="3"/>
    </row>
    <row r="566" spans="5:8" x14ac:dyDescent="0.55000000000000004">
      <c r="E566" s="3"/>
      <c r="F566" s="3"/>
      <c r="H566" s="3"/>
    </row>
    <row r="567" spans="5:8" x14ac:dyDescent="0.55000000000000004">
      <c r="E567" s="3"/>
      <c r="F567" s="3"/>
      <c r="H567" s="3"/>
    </row>
    <row r="568" spans="5:8" x14ac:dyDescent="0.55000000000000004">
      <c r="E568" s="3"/>
      <c r="F568" s="3"/>
      <c r="H568" s="3"/>
    </row>
    <row r="569" spans="5:8" x14ac:dyDescent="0.55000000000000004">
      <c r="E569" s="3"/>
      <c r="F569" s="3"/>
      <c r="H569" s="3"/>
    </row>
    <row r="570" spans="5:8" x14ac:dyDescent="0.55000000000000004">
      <c r="E570" s="3"/>
      <c r="F570" s="3"/>
      <c r="H570" s="3"/>
    </row>
    <row r="571" spans="5:8" x14ac:dyDescent="0.55000000000000004">
      <c r="E571" s="3"/>
      <c r="F571" s="3"/>
      <c r="H571" s="3"/>
    </row>
    <row r="572" spans="5:8" x14ac:dyDescent="0.55000000000000004">
      <c r="E572" s="3"/>
      <c r="F572" s="3"/>
      <c r="H572" s="3"/>
    </row>
    <row r="573" spans="5:8" x14ac:dyDescent="0.55000000000000004">
      <c r="E573" s="3"/>
      <c r="F573" s="3"/>
      <c r="H573" s="3"/>
    </row>
    <row r="574" spans="5:8" x14ac:dyDescent="0.55000000000000004">
      <c r="E574" s="3"/>
      <c r="F574" s="3"/>
      <c r="H574" s="3"/>
    </row>
    <row r="575" spans="5:8" x14ac:dyDescent="0.55000000000000004">
      <c r="E575" s="3"/>
      <c r="F575" s="3"/>
      <c r="H575" s="3"/>
    </row>
    <row r="576" spans="5:8" x14ac:dyDescent="0.55000000000000004">
      <c r="E576" s="3"/>
      <c r="F576" s="3"/>
      <c r="H576" s="3"/>
    </row>
    <row r="577" spans="5:8" x14ac:dyDescent="0.55000000000000004">
      <c r="E577" s="3"/>
      <c r="F577" s="3"/>
      <c r="H577" s="3"/>
    </row>
    <row r="578" spans="5:8" x14ac:dyDescent="0.55000000000000004">
      <c r="E578" s="3"/>
      <c r="F578" s="3"/>
      <c r="H578" s="3"/>
    </row>
    <row r="579" spans="5:8" x14ac:dyDescent="0.55000000000000004">
      <c r="E579" s="3"/>
      <c r="F579" s="3"/>
      <c r="H579" s="3"/>
    </row>
    <row r="580" spans="5:8" x14ac:dyDescent="0.55000000000000004">
      <c r="E580" s="3"/>
      <c r="F580" s="3"/>
      <c r="H580" s="3"/>
    </row>
    <row r="581" spans="5:8" x14ac:dyDescent="0.55000000000000004">
      <c r="E581" s="3"/>
      <c r="F581" s="3"/>
      <c r="H581" s="3"/>
    </row>
    <row r="582" spans="5:8" x14ac:dyDescent="0.55000000000000004">
      <c r="E582" s="3"/>
      <c r="F582" s="3"/>
      <c r="H582" s="3"/>
    </row>
    <row r="583" spans="5:8" x14ac:dyDescent="0.55000000000000004">
      <c r="E583" s="3"/>
      <c r="F583" s="3"/>
      <c r="H583" s="3"/>
    </row>
    <row r="584" spans="5:8" x14ac:dyDescent="0.55000000000000004">
      <c r="E584" s="3"/>
      <c r="F584" s="3"/>
      <c r="H584" s="3"/>
    </row>
    <row r="585" spans="5:8" x14ac:dyDescent="0.55000000000000004">
      <c r="E585" s="3"/>
      <c r="F585" s="3"/>
      <c r="H585" s="3"/>
    </row>
    <row r="586" spans="5:8" x14ac:dyDescent="0.55000000000000004">
      <c r="E586" s="3"/>
      <c r="F586" s="3"/>
      <c r="H586" s="3"/>
    </row>
    <row r="587" spans="5:8" x14ac:dyDescent="0.55000000000000004">
      <c r="E587" s="3"/>
      <c r="F587" s="3"/>
      <c r="H587" s="3"/>
    </row>
    <row r="588" spans="5:8" x14ac:dyDescent="0.55000000000000004">
      <c r="E588" s="3"/>
      <c r="F588" s="3"/>
      <c r="H588" s="3"/>
    </row>
    <row r="589" spans="5:8" x14ac:dyDescent="0.55000000000000004">
      <c r="E589" s="3"/>
      <c r="F589" s="3"/>
      <c r="H589" s="3"/>
    </row>
    <row r="590" spans="5:8" x14ac:dyDescent="0.55000000000000004">
      <c r="E590" s="3"/>
      <c r="F590" s="3"/>
      <c r="H590" s="3"/>
    </row>
    <row r="591" spans="5:8" x14ac:dyDescent="0.55000000000000004">
      <c r="E591" s="3"/>
      <c r="F591" s="3"/>
      <c r="H591" s="3"/>
    </row>
    <row r="592" spans="5:8" x14ac:dyDescent="0.55000000000000004">
      <c r="E592" s="3"/>
      <c r="F592" s="3"/>
      <c r="H592" s="3"/>
    </row>
    <row r="593" spans="5:8" x14ac:dyDescent="0.55000000000000004">
      <c r="E593" s="3"/>
      <c r="F593" s="3"/>
      <c r="H593" s="3"/>
    </row>
    <row r="594" spans="5:8" x14ac:dyDescent="0.55000000000000004">
      <c r="E594" s="3"/>
      <c r="F594" s="3"/>
      <c r="H594" s="3"/>
    </row>
    <row r="595" spans="5:8" x14ac:dyDescent="0.55000000000000004">
      <c r="E595" s="3"/>
      <c r="F595" s="3"/>
      <c r="H595" s="3"/>
    </row>
    <row r="596" spans="5:8" x14ac:dyDescent="0.55000000000000004">
      <c r="E596" s="3"/>
      <c r="F596" s="3"/>
      <c r="H596" s="3"/>
    </row>
    <row r="597" spans="5:8" x14ac:dyDescent="0.55000000000000004">
      <c r="E597" s="3"/>
      <c r="F597" s="3"/>
      <c r="H597" s="3"/>
    </row>
    <row r="598" spans="5:8" x14ac:dyDescent="0.55000000000000004">
      <c r="E598" s="3"/>
      <c r="F598" s="3"/>
      <c r="H598" s="3"/>
    </row>
    <row r="599" spans="5:8" x14ac:dyDescent="0.55000000000000004">
      <c r="E599" s="3"/>
      <c r="F599" s="3"/>
      <c r="H599" s="3"/>
    </row>
    <row r="600" spans="5:8" x14ac:dyDescent="0.55000000000000004">
      <c r="E600" s="3"/>
      <c r="F600" s="3"/>
      <c r="H600" s="3"/>
    </row>
    <row r="601" spans="5:8" x14ac:dyDescent="0.55000000000000004">
      <c r="E601" s="3"/>
      <c r="F601" s="3"/>
      <c r="H601" s="3"/>
    </row>
    <row r="602" spans="5:8" x14ac:dyDescent="0.55000000000000004">
      <c r="E602" s="3"/>
      <c r="F602" s="3"/>
      <c r="H602" s="3"/>
    </row>
    <row r="603" spans="5:8" x14ac:dyDescent="0.55000000000000004">
      <c r="E603" s="3"/>
      <c r="F603" s="3"/>
      <c r="H603" s="3"/>
    </row>
    <row r="604" spans="5:8" x14ac:dyDescent="0.55000000000000004">
      <c r="E604" s="3"/>
      <c r="F604" s="3"/>
      <c r="H604" s="3"/>
    </row>
    <row r="605" spans="5:8" x14ac:dyDescent="0.55000000000000004">
      <c r="E605" s="3"/>
      <c r="F605" s="3"/>
      <c r="H605" s="3"/>
    </row>
    <row r="606" spans="5:8" x14ac:dyDescent="0.55000000000000004">
      <c r="E606" s="3"/>
      <c r="F606" s="3"/>
      <c r="H606" s="3"/>
    </row>
    <row r="607" spans="5:8" x14ac:dyDescent="0.55000000000000004">
      <c r="E607" s="3"/>
      <c r="F607" s="3"/>
      <c r="H607" s="3"/>
    </row>
    <row r="608" spans="5:8" x14ac:dyDescent="0.55000000000000004">
      <c r="E608" s="3"/>
      <c r="F608" s="3"/>
      <c r="H608" s="3"/>
    </row>
    <row r="609" spans="5:8" x14ac:dyDescent="0.55000000000000004">
      <c r="E609" s="3"/>
      <c r="F609" s="3"/>
      <c r="H609" s="3"/>
    </row>
    <row r="610" spans="5:8" x14ac:dyDescent="0.55000000000000004">
      <c r="E610" s="3"/>
      <c r="F610" s="3"/>
      <c r="H610" s="3"/>
    </row>
    <row r="611" spans="5:8" x14ac:dyDescent="0.55000000000000004">
      <c r="E611" s="3"/>
      <c r="F611" s="3"/>
      <c r="H611" s="3"/>
    </row>
    <row r="612" spans="5:8" x14ac:dyDescent="0.55000000000000004">
      <c r="E612" s="3"/>
      <c r="F612" s="3"/>
      <c r="H612" s="3"/>
    </row>
    <row r="613" spans="5:8" x14ac:dyDescent="0.55000000000000004">
      <c r="E613" s="3"/>
      <c r="F613" s="3"/>
      <c r="H613" s="3"/>
    </row>
    <row r="614" spans="5:8" x14ac:dyDescent="0.55000000000000004">
      <c r="E614" s="3"/>
      <c r="F614" s="3"/>
      <c r="H614" s="3"/>
    </row>
    <row r="615" spans="5:8" x14ac:dyDescent="0.55000000000000004">
      <c r="E615" s="3"/>
      <c r="F615" s="3"/>
      <c r="H615" s="3"/>
    </row>
    <row r="616" spans="5:8" x14ac:dyDescent="0.55000000000000004">
      <c r="E616" s="3"/>
      <c r="F616" s="3"/>
      <c r="H616" s="3"/>
    </row>
    <row r="617" spans="5:8" x14ac:dyDescent="0.55000000000000004">
      <c r="E617" s="3"/>
      <c r="F617" s="3"/>
      <c r="H617" s="3"/>
    </row>
    <row r="618" spans="5:8" x14ac:dyDescent="0.55000000000000004">
      <c r="E618" s="3"/>
      <c r="F618" s="3"/>
      <c r="H618" s="3"/>
    </row>
    <row r="619" spans="5:8" x14ac:dyDescent="0.55000000000000004">
      <c r="E619" s="3"/>
      <c r="F619" s="3"/>
      <c r="H619" s="3"/>
    </row>
    <row r="620" spans="5:8" x14ac:dyDescent="0.55000000000000004">
      <c r="E620" s="3"/>
      <c r="F620" s="3"/>
      <c r="H620" s="3"/>
    </row>
    <row r="621" spans="5:8" x14ac:dyDescent="0.55000000000000004">
      <c r="E621" s="3"/>
      <c r="F621" s="3"/>
      <c r="H621" s="3"/>
    </row>
    <row r="622" spans="5:8" x14ac:dyDescent="0.55000000000000004">
      <c r="E622" s="3"/>
      <c r="F622" s="3"/>
      <c r="H622" s="3"/>
    </row>
    <row r="623" spans="5:8" x14ac:dyDescent="0.55000000000000004">
      <c r="E623" s="3"/>
      <c r="F623" s="3"/>
      <c r="H623" s="3"/>
    </row>
    <row r="624" spans="5:8" x14ac:dyDescent="0.55000000000000004">
      <c r="E624" s="3"/>
      <c r="F624" s="3"/>
      <c r="H624" s="3"/>
    </row>
    <row r="625" spans="5:8" x14ac:dyDescent="0.55000000000000004">
      <c r="E625" s="3"/>
      <c r="F625" s="3"/>
      <c r="H625" s="3"/>
    </row>
    <row r="626" spans="5:8" x14ac:dyDescent="0.55000000000000004">
      <c r="E626" s="3"/>
      <c r="F626" s="3"/>
      <c r="H626" s="3"/>
    </row>
  </sheetData>
  <sortState xmlns:xlrd2="http://schemas.microsoft.com/office/spreadsheetml/2017/richdata2" ref="A4:F68">
    <sortCondition ref="B4:B68"/>
  </sortState>
  <mergeCells count="2">
    <mergeCell ref="A1:I2"/>
    <mergeCell ref="P1:X1"/>
  </mergeCells>
  <conditionalFormatting sqref="A4:I997">
    <cfRule type="expression" dxfId="11" priority="1">
      <formula>AND($A4&lt;&gt;"",MOD(ROW(),2)=0)</formula>
    </cfRule>
  </conditionalFormatting>
  <dataValidations count="3">
    <dataValidation type="list" allowBlank="1" showInputMessage="1" showErrorMessage="1" sqref="D576" xr:uid="{3983161E-7209-49E5-82F8-47A687D8B6E9}">
      <formula1>Subcategory6</formula1>
    </dataValidation>
    <dataValidation type="list" allowBlank="1" showInputMessage="1" showErrorMessage="1" sqref="D34" xr:uid="{C5966FD2-FE58-4B09-8042-5141E69B9CD8}">
      <formula1>Subcategory1</formula1>
    </dataValidation>
    <dataValidation type="list" allowBlank="1" showInputMessage="1" showErrorMessage="1" sqref="C4:C626" xr:uid="{CFCBDAF4-4204-4958-B167-9B56F8E20540}">
      <formula1>Categories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9AB1-FEC5-476F-A953-FD9FD08F8EA3}">
  <sheetPr codeName="Orders"/>
  <dimension ref="A1:F42"/>
  <sheetViews>
    <sheetView workbookViewId="0">
      <selection activeCell="E4" sqref="E4:E11"/>
    </sheetView>
  </sheetViews>
  <sheetFormatPr defaultRowHeight="14.4" x14ac:dyDescent="0.55000000000000004"/>
  <cols>
    <col min="1" max="1" width="8.68359375" style="1"/>
    <col min="2" max="2" width="10.1015625" bestFit="1" customWidth="1"/>
    <col min="3" max="3" width="16.5234375" bestFit="1" customWidth="1"/>
    <col min="4" max="4" width="10.1015625" style="35" bestFit="1" customWidth="1"/>
    <col min="5" max="6" width="10.41796875" bestFit="1" customWidth="1"/>
  </cols>
  <sheetData>
    <row r="1" spans="1:5" ht="21" customHeight="1" x14ac:dyDescent="0.55000000000000004">
      <c r="A1" s="137" t="s">
        <v>164</v>
      </c>
      <c r="B1" s="137"/>
      <c r="C1" s="137"/>
      <c r="D1" s="137"/>
      <c r="E1" s="137"/>
    </row>
    <row r="2" spans="1:5" ht="21" customHeight="1" x14ac:dyDescent="0.55000000000000004">
      <c r="A2" s="137"/>
      <c r="B2" s="137"/>
      <c r="C2" s="137"/>
      <c r="D2" s="137"/>
      <c r="E2" s="137"/>
    </row>
    <row r="3" spans="1:5" x14ac:dyDescent="0.55000000000000004">
      <c r="A3" s="13" t="s">
        <v>16</v>
      </c>
      <c r="B3" s="13" t="s">
        <v>19</v>
      </c>
      <c r="C3" s="13" t="s">
        <v>20</v>
      </c>
      <c r="D3" s="67" t="s">
        <v>13</v>
      </c>
      <c r="E3" s="13" t="s">
        <v>21</v>
      </c>
    </row>
    <row r="4" spans="1:5" x14ac:dyDescent="0.55000000000000004">
      <c r="A4" s="1">
        <v>1</v>
      </c>
      <c r="B4" t="s">
        <v>157</v>
      </c>
      <c r="C4" t="s">
        <v>230</v>
      </c>
      <c r="D4" s="35">
        <v>44949</v>
      </c>
      <c r="E4" s="30">
        <v>75.88</v>
      </c>
    </row>
    <row r="5" spans="1:5" x14ac:dyDescent="0.55000000000000004">
      <c r="A5" s="1">
        <v>2</v>
      </c>
      <c r="B5" t="s">
        <v>294</v>
      </c>
      <c r="C5" t="s">
        <v>202</v>
      </c>
      <c r="D5" s="35">
        <v>44949</v>
      </c>
      <c r="E5" s="30">
        <v>32.9</v>
      </c>
    </row>
    <row r="6" spans="1:5" x14ac:dyDescent="0.55000000000000004">
      <c r="A6" s="1">
        <v>3</v>
      </c>
      <c r="B6" t="s">
        <v>157</v>
      </c>
      <c r="C6" t="s">
        <v>240</v>
      </c>
      <c r="D6" s="35">
        <v>44981</v>
      </c>
      <c r="E6" s="30">
        <v>101.97</v>
      </c>
    </row>
    <row r="7" spans="1:5" x14ac:dyDescent="0.55000000000000004">
      <c r="A7" s="1">
        <v>4</v>
      </c>
      <c r="B7" t="s">
        <v>294</v>
      </c>
      <c r="C7" t="s">
        <v>202</v>
      </c>
      <c r="D7" s="35">
        <v>44981</v>
      </c>
      <c r="E7" s="30">
        <v>262.02</v>
      </c>
    </row>
    <row r="8" spans="1:5" x14ac:dyDescent="0.55000000000000004">
      <c r="A8" s="1">
        <v>5</v>
      </c>
      <c r="B8" t="s">
        <v>294</v>
      </c>
      <c r="C8" t="s">
        <v>197</v>
      </c>
      <c r="D8" s="35">
        <v>45009</v>
      </c>
      <c r="E8" s="30">
        <v>411.51</v>
      </c>
    </row>
    <row r="9" spans="1:5" x14ac:dyDescent="0.55000000000000004">
      <c r="A9" s="1">
        <v>6</v>
      </c>
      <c r="B9" t="s">
        <v>294</v>
      </c>
      <c r="C9" t="s">
        <v>192</v>
      </c>
      <c r="D9" s="35">
        <v>45031</v>
      </c>
      <c r="E9" s="30">
        <v>92.35</v>
      </c>
    </row>
    <row r="10" spans="1:5" x14ac:dyDescent="0.55000000000000004">
      <c r="A10" s="1">
        <v>7</v>
      </c>
      <c r="B10" t="s">
        <v>157</v>
      </c>
      <c r="C10" t="s">
        <v>230</v>
      </c>
      <c r="D10" s="35">
        <v>45039</v>
      </c>
      <c r="E10">
        <v>75.88</v>
      </c>
    </row>
    <row r="11" spans="1:5" x14ac:dyDescent="0.55000000000000004">
      <c r="A11" s="1">
        <v>8</v>
      </c>
      <c r="B11" t="s">
        <v>294</v>
      </c>
      <c r="C11" t="s">
        <v>202</v>
      </c>
      <c r="D11" s="35">
        <v>45039</v>
      </c>
      <c r="E11">
        <v>32.9</v>
      </c>
    </row>
    <row r="12" spans="1:5" x14ac:dyDescent="0.55000000000000004">
      <c r="A12" s="1">
        <v>9</v>
      </c>
      <c r="B12" t="s">
        <v>157</v>
      </c>
      <c r="C12" t="s">
        <v>240</v>
      </c>
      <c r="D12" s="35">
        <v>45040</v>
      </c>
      <c r="E12">
        <v>101.97</v>
      </c>
    </row>
    <row r="13" spans="1:5" x14ac:dyDescent="0.55000000000000004">
      <c r="A13" s="1">
        <v>10</v>
      </c>
      <c r="B13" t="s">
        <v>294</v>
      </c>
      <c r="C13" t="s">
        <v>202</v>
      </c>
      <c r="D13" s="35">
        <v>45070</v>
      </c>
      <c r="E13">
        <v>262.02</v>
      </c>
    </row>
    <row r="14" spans="1:5" x14ac:dyDescent="0.55000000000000004">
      <c r="A14" s="1">
        <v>11</v>
      </c>
      <c r="B14" t="s">
        <v>294</v>
      </c>
      <c r="C14" t="s">
        <v>197</v>
      </c>
      <c r="D14" s="35">
        <v>45070</v>
      </c>
      <c r="E14">
        <v>411.51</v>
      </c>
    </row>
    <row r="15" spans="1:5" x14ac:dyDescent="0.55000000000000004">
      <c r="A15" s="1">
        <v>12</v>
      </c>
      <c r="B15" t="s">
        <v>294</v>
      </c>
      <c r="C15" t="s">
        <v>192</v>
      </c>
      <c r="D15" s="35">
        <v>45031</v>
      </c>
      <c r="E15">
        <v>92.35</v>
      </c>
    </row>
    <row r="16" spans="1:5" x14ac:dyDescent="0.55000000000000004">
      <c r="A16" s="1">
        <v>13</v>
      </c>
      <c r="B16" t="s">
        <v>157</v>
      </c>
      <c r="C16" t="s">
        <v>240</v>
      </c>
      <c r="D16" s="35">
        <v>45070</v>
      </c>
      <c r="E16">
        <v>101.97</v>
      </c>
    </row>
    <row r="17" spans="1:6" x14ac:dyDescent="0.55000000000000004">
      <c r="A17" s="1">
        <v>14</v>
      </c>
      <c r="B17" t="s">
        <v>157</v>
      </c>
      <c r="C17" t="s">
        <v>230</v>
      </c>
      <c r="D17" s="35">
        <v>45079</v>
      </c>
      <c r="E17">
        <v>75.88</v>
      </c>
      <c r="F17" s="35"/>
    </row>
    <row r="18" spans="1:6" x14ac:dyDescent="0.55000000000000004">
      <c r="A18" s="1">
        <v>15</v>
      </c>
      <c r="B18" t="s">
        <v>294</v>
      </c>
      <c r="C18" t="s">
        <v>202</v>
      </c>
      <c r="D18" s="35">
        <v>45079</v>
      </c>
      <c r="E18">
        <v>32.9</v>
      </c>
      <c r="F18" s="35"/>
    </row>
    <row r="19" spans="1:6" x14ac:dyDescent="0.55000000000000004">
      <c r="A19" s="1">
        <v>16</v>
      </c>
      <c r="B19" t="s">
        <v>157</v>
      </c>
      <c r="C19" t="s">
        <v>240</v>
      </c>
      <c r="D19" s="35">
        <v>45111</v>
      </c>
      <c r="E19">
        <v>101.97</v>
      </c>
      <c r="F19" s="35"/>
    </row>
    <row r="20" spans="1:6" x14ac:dyDescent="0.55000000000000004">
      <c r="A20" s="1">
        <v>17</v>
      </c>
      <c r="B20" t="s">
        <v>294</v>
      </c>
      <c r="C20" t="s">
        <v>202</v>
      </c>
      <c r="D20" s="35">
        <v>45111</v>
      </c>
      <c r="E20">
        <v>262.02</v>
      </c>
      <c r="F20" s="35"/>
    </row>
    <row r="21" spans="1:6" x14ac:dyDescent="0.55000000000000004">
      <c r="A21" s="1">
        <v>18</v>
      </c>
      <c r="B21" t="s">
        <v>294</v>
      </c>
      <c r="C21" t="s">
        <v>197</v>
      </c>
      <c r="D21" s="35">
        <v>45139</v>
      </c>
      <c r="E21">
        <v>411.51</v>
      </c>
      <c r="F21" s="35"/>
    </row>
    <row r="22" spans="1:6" x14ac:dyDescent="0.55000000000000004">
      <c r="A22" s="1">
        <v>19</v>
      </c>
      <c r="B22" t="s">
        <v>294</v>
      </c>
      <c r="C22" t="s">
        <v>192</v>
      </c>
      <c r="D22" s="35">
        <v>45161</v>
      </c>
      <c r="E22">
        <v>92.35</v>
      </c>
      <c r="F22" s="35"/>
    </row>
    <row r="23" spans="1:6" x14ac:dyDescent="0.55000000000000004">
      <c r="A23" s="1">
        <v>20</v>
      </c>
      <c r="B23" t="s">
        <v>157</v>
      </c>
      <c r="C23" t="s">
        <v>230</v>
      </c>
      <c r="D23" s="35">
        <v>45059</v>
      </c>
      <c r="E23">
        <v>75.88</v>
      </c>
      <c r="F23" s="35"/>
    </row>
    <row r="24" spans="1:6" x14ac:dyDescent="0.55000000000000004">
      <c r="A24" s="1">
        <v>21</v>
      </c>
      <c r="B24" t="s">
        <v>294</v>
      </c>
      <c r="C24" t="s">
        <v>202</v>
      </c>
      <c r="D24" s="35">
        <v>45062</v>
      </c>
      <c r="E24">
        <v>32.9</v>
      </c>
      <c r="F24" s="35"/>
    </row>
    <row r="25" spans="1:6" x14ac:dyDescent="0.55000000000000004">
      <c r="A25" s="1">
        <v>22</v>
      </c>
      <c r="B25" t="s">
        <v>157</v>
      </c>
      <c r="C25" t="s">
        <v>240</v>
      </c>
      <c r="D25" s="35">
        <v>45170</v>
      </c>
      <c r="E25">
        <v>101.97</v>
      </c>
      <c r="F25" s="35"/>
    </row>
    <row r="26" spans="1:6" x14ac:dyDescent="0.55000000000000004">
      <c r="A26" s="1">
        <v>23</v>
      </c>
      <c r="B26" t="s">
        <v>294</v>
      </c>
      <c r="C26" t="s">
        <v>202</v>
      </c>
      <c r="D26" s="35">
        <v>45200</v>
      </c>
      <c r="E26">
        <v>262.02</v>
      </c>
      <c r="F26" s="35"/>
    </row>
    <row r="27" spans="1:6" x14ac:dyDescent="0.55000000000000004">
      <c r="A27" s="1">
        <v>24</v>
      </c>
      <c r="B27" t="s">
        <v>294</v>
      </c>
      <c r="C27" t="s">
        <v>197</v>
      </c>
      <c r="D27" s="35">
        <v>45200</v>
      </c>
      <c r="E27">
        <v>411.51</v>
      </c>
      <c r="F27" s="35"/>
    </row>
    <row r="28" spans="1:6" x14ac:dyDescent="0.55000000000000004">
      <c r="A28" s="1">
        <v>25</v>
      </c>
      <c r="B28" t="s">
        <v>294</v>
      </c>
      <c r="C28" t="s">
        <v>192</v>
      </c>
      <c r="D28" s="35">
        <v>45161</v>
      </c>
      <c r="E28">
        <v>92.35</v>
      </c>
      <c r="F28" s="35"/>
    </row>
    <row r="29" spans="1:6" x14ac:dyDescent="0.55000000000000004">
      <c r="A29" s="1">
        <v>26</v>
      </c>
      <c r="B29" t="s">
        <v>157</v>
      </c>
      <c r="C29" t="s">
        <v>240</v>
      </c>
      <c r="D29" s="35">
        <v>45065</v>
      </c>
      <c r="E29">
        <v>101.97</v>
      </c>
      <c r="F29" s="35"/>
    </row>
    <row r="30" spans="1:6" x14ac:dyDescent="0.55000000000000004">
      <c r="A30" s="1">
        <v>27</v>
      </c>
      <c r="B30" t="s">
        <v>157</v>
      </c>
      <c r="C30" t="s">
        <v>230</v>
      </c>
      <c r="D30" s="35">
        <v>45079</v>
      </c>
      <c r="E30">
        <v>75.88</v>
      </c>
      <c r="F30" s="35"/>
    </row>
    <row r="31" spans="1:6" x14ac:dyDescent="0.55000000000000004">
      <c r="A31" s="1">
        <v>28</v>
      </c>
      <c r="B31" t="s">
        <v>294</v>
      </c>
      <c r="C31" t="s">
        <v>202</v>
      </c>
      <c r="D31" s="35">
        <v>45079</v>
      </c>
      <c r="E31">
        <v>32.9</v>
      </c>
      <c r="F31" s="35"/>
    </row>
    <row r="32" spans="1:6" x14ac:dyDescent="0.55000000000000004">
      <c r="A32" s="1">
        <v>29</v>
      </c>
      <c r="B32" t="s">
        <v>157</v>
      </c>
      <c r="C32" t="s">
        <v>240</v>
      </c>
      <c r="D32" s="35">
        <v>45111</v>
      </c>
      <c r="E32">
        <v>101.97</v>
      </c>
      <c r="F32" s="35"/>
    </row>
    <row r="33" spans="1:6" x14ac:dyDescent="0.55000000000000004">
      <c r="A33" s="1">
        <v>30</v>
      </c>
      <c r="B33" t="s">
        <v>294</v>
      </c>
      <c r="C33" t="s">
        <v>202</v>
      </c>
      <c r="D33" s="35">
        <v>45111</v>
      </c>
      <c r="E33">
        <v>262.02</v>
      </c>
      <c r="F33" s="35"/>
    </row>
    <row r="34" spans="1:6" x14ac:dyDescent="0.55000000000000004">
      <c r="A34" s="1">
        <v>31</v>
      </c>
      <c r="B34" t="s">
        <v>294</v>
      </c>
      <c r="C34" t="s">
        <v>197</v>
      </c>
      <c r="D34" s="35">
        <v>45139</v>
      </c>
      <c r="E34">
        <v>411.51</v>
      </c>
      <c r="F34" s="35"/>
    </row>
    <row r="35" spans="1:6" x14ac:dyDescent="0.55000000000000004">
      <c r="A35" s="1">
        <v>32</v>
      </c>
      <c r="B35" t="s">
        <v>294</v>
      </c>
      <c r="C35" t="s">
        <v>192</v>
      </c>
      <c r="D35" s="35">
        <v>45047</v>
      </c>
      <c r="E35">
        <v>92.35</v>
      </c>
      <c r="F35" s="35"/>
    </row>
    <row r="36" spans="1:6" x14ac:dyDescent="0.55000000000000004">
      <c r="A36" s="1">
        <v>33</v>
      </c>
      <c r="B36" t="s">
        <v>157</v>
      </c>
      <c r="C36" t="s">
        <v>230</v>
      </c>
      <c r="D36" s="35">
        <v>45051</v>
      </c>
      <c r="E36" s="30">
        <v>38.229999999999997</v>
      </c>
      <c r="F36" s="35"/>
    </row>
    <row r="37" spans="1:6" x14ac:dyDescent="0.55000000000000004">
      <c r="A37" s="1">
        <v>34</v>
      </c>
      <c r="B37" t="s">
        <v>294</v>
      </c>
      <c r="C37" t="s">
        <v>202</v>
      </c>
      <c r="D37" s="35">
        <v>45056</v>
      </c>
      <c r="E37">
        <v>32.9</v>
      </c>
      <c r="F37" s="35"/>
    </row>
    <row r="38" spans="1:6" x14ac:dyDescent="0.55000000000000004">
      <c r="A38" s="1">
        <v>35</v>
      </c>
      <c r="B38" t="s">
        <v>157</v>
      </c>
      <c r="C38" t="s">
        <v>240</v>
      </c>
      <c r="D38" s="35">
        <v>45170</v>
      </c>
      <c r="E38">
        <v>101.97</v>
      </c>
      <c r="F38" s="35"/>
    </row>
    <row r="39" spans="1:6" x14ac:dyDescent="0.55000000000000004">
      <c r="A39" s="1">
        <v>36</v>
      </c>
      <c r="B39" t="s">
        <v>294</v>
      </c>
      <c r="C39" t="s">
        <v>202</v>
      </c>
      <c r="D39" s="35">
        <v>45200</v>
      </c>
      <c r="E39">
        <v>262.02</v>
      </c>
      <c r="F39" s="35"/>
    </row>
    <row r="40" spans="1:6" x14ac:dyDescent="0.55000000000000004">
      <c r="A40" s="1">
        <v>37</v>
      </c>
      <c r="B40" t="s">
        <v>294</v>
      </c>
      <c r="C40" t="s">
        <v>197</v>
      </c>
      <c r="D40" s="35">
        <v>45057</v>
      </c>
      <c r="E40">
        <v>411.51</v>
      </c>
      <c r="F40" s="35"/>
    </row>
    <row r="41" spans="1:6" x14ac:dyDescent="0.55000000000000004">
      <c r="A41" s="1">
        <v>38</v>
      </c>
      <c r="B41" t="s">
        <v>294</v>
      </c>
      <c r="C41" t="s">
        <v>192</v>
      </c>
      <c r="D41" s="35">
        <v>45073</v>
      </c>
      <c r="E41">
        <v>92.35</v>
      </c>
      <c r="F41" s="35"/>
    </row>
    <row r="42" spans="1:6" x14ac:dyDescent="0.55000000000000004">
      <c r="A42" s="1">
        <v>39</v>
      </c>
      <c r="B42" t="s">
        <v>157</v>
      </c>
      <c r="C42" t="s">
        <v>240</v>
      </c>
      <c r="D42" s="35">
        <v>45200</v>
      </c>
      <c r="E42">
        <v>101.97</v>
      </c>
      <c r="F42" s="35"/>
    </row>
  </sheetData>
  <mergeCells count="1">
    <mergeCell ref="A1:E2"/>
  </mergeCells>
  <conditionalFormatting sqref="A4:E9997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0F74-9B3A-4B5F-AB3F-EFC1BDA7062C}">
  <sheetPr codeName="OrderItems"/>
  <dimension ref="A1:X122"/>
  <sheetViews>
    <sheetView topLeftCell="A10" workbookViewId="0">
      <selection activeCell="A120" sqref="A120:I123"/>
    </sheetView>
  </sheetViews>
  <sheetFormatPr defaultRowHeight="14.4" x14ac:dyDescent="0.55000000000000004"/>
  <cols>
    <col min="1" max="1" width="8" style="1" bestFit="1" customWidth="1"/>
    <col min="2" max="2" width="10.1015625" bestFit="1" customWidth="1"/>
    <col min="3" max="3" width="22.5234375" bestFit="1" customWidth="1"/>
    <col min="4" max="4" width="32.41796875" bestFit="1" customWidth="1"/>
    <col min="5" max="5" width="3.89453125" bestFit="1" customWidth="1"/>
    <col min="6" max="6" width="6" bestFit="1" customWidth="1"/>
    <col min="7" max="7" width="8" bestFit="1" customWidth="1"/>
    <col min="8" max="8" width="9.89453125" bestFit="1" customWidth="1"/>
    <col min="9" max="9" width="7.3125" bestFit="1" customWidth="1"/>
    <col min="10" max="12" width="3.1015625" customWidth="1"/>
    <col min="13" max="13" width="10.5234375" bestFit="1" customWidth="1"/>
    <col min="14" max="15" width="3.89453125" customWidth="1"/>
    <col min="16" max="16" width="8" bestFit="1" customWidth="1"/>
    <col min="17" max="17" width="10.1015625" bestFit="1" customWidth="1"/>
    <col min="18" max="18" width="22.5234375" bestFit="1" customWidth="1"/>
    <col min="19" max="19" width="32.41796875" bestFit="1" customWidth="1"/>
    <col min="20" max="20" width="3.89453125" bestFit="1" customWidth="1"/>
    <col min="21" max="21" width="6" bestFit="1" customWidth="1"/>
    <col min="22" max="22" width="7" bestFit="1" customWidth="1"/>
    <col min="23" max="23" width="8.89453125" bestFit="1" customWidth="1"/>
    <col min="24" max="24" width="7.3125" bestFit="1" customWidth="1"/>
  </cols>
  <sheetData>
    <row r="1" spans="1:24" ht="14.4" customHeight="1" x14ac:dyDescent="0.55000000000000004">
      <c r="A1" s="137" t="s">
        <v>162</v>
      </c>
      <c r="B1" s="137"/>
      <c r="C1" s="137"/>
      <c r="D1" s="137"/>
      <c r="E1" s="137"/>
      <c r="F1" s="137"/>
      <c r="G1" s="137"/>
      <c r="H1" s="137"/>
      <c r="I1" s="137"/>
      <c r="M1" s="34" t="s">
        <v>282</v>
      </c>
      <c r="P1" s="139" t="s">
        <v>282</v>
      </c>
      <c r="Q1" s="139"/>
      <c r="R1" s="139"/>
      <c r="S1" s="139"/>
      <c r="T1" s="139"/>
      <c r="U1" s="139"/>
      <c r="V1" s="139"/>
      <c r="W1" s="139"/>
      <c r="X1" s="139"/>
    </row>
    <row r="2" spans="1:24" ht="14.4" customHeight="1" x14ac:dyDescent="0.55000000000000004">
      <c r="A2" s="138"/>
      <c r="B2" s="138"/>
      <c r="C2" s="138"/>
      <c r="D2" s="138"/>
      <c r="E2" s="138"/>
      <c r="F2" s="138"/>
      <c r="G2" s="138"/>
      <c r="H2" s="138"/>
      <c r="I2" s="138"/>
      <c r="M2" s="19" t="s">
        <v>159</v>
      </c>
      <c r="P2" s="13" t="s">
        <v>159</v>
      </c>
      <c r="Q2" s="13" t="s">
        <v>19</v>
      </c>
      <c r="R2" s="13" t="s">
        <v>295</v>
      </c>
      <c r="S2" s="13" t="s">
        <v>0</v>
      </c>
      <c r="T2" s="13" t="s">
        <v>2</v>
      </c>
      <c r="U2" s="13" t="s">
        <v>160</v>
      </c>
      <c r="V2" s="13" t="s">
        <v>3</v>
      </c>
      <c r="W2" s="13" t="s">
        <v>296</v>
      </c>
      <c r="X2" s="13" t="s">
        <v>161</v>
      </c>
    </row>
    <row r="3" spans="1:24" x14ac:dyDescent="0.55000000000000004">
      <c r="A3" s="13" t="s">
        <v>159</v>
      </c>
      <c r="B3" s="13" t="s">
        <v>19</v>
      </c>
      <c r="C3" s="13" t="s">
        <v>295</v>
      </c>
      <c r="D3" s="13" t="s">
        <v>0</v>
      </c>
      <c r="E3" s="13" t="s">
        <v>2</v>
      </c>
      <c r="F3" s="13" t="s">
        <v>160</v>
      </c>
      <c r="G3" s="13" t="s">
        <v>3</v>
      </c>
      <c r="H3" s="13" t="s">
        <v>296</v>
      </c>
      <c r="I3" s="13" t="s">
        <v>161</v>
      </c>
      <c r="M3" s="28">
        <f>'Inventory Management'!B4</f>
        <v>40</v>
      </c>
      <c r="P3" s="1">
        <v>1</v>
      </c>
      <c r="Q3" t="s">
        <v>157</v>
      </c>
      <c r="R3" t="s">
        <v>288</v>
      </c>
      <c r="S3" t="s">
        <v>56</v>
      </c>
      <c r="T3">
        <v>10</v>
      </c>
      <c r="U3" s="30">
        <v>1.66</v>
      </c>
      <c r="V3" s="30">
        <v>16.600000000000001</v>
      </c>
      <c r="W3">
        <v>9</v>
      </c>
      <c r="X3">
        <v>4</v>
      </c>
    </row>
    <row r="4" spans="1:24" x14ac:dyDescent="0.55000000000000004">
      <c r="A4" s="1">
        <v>1</v>
      </c>
      <c r="B4" t="s">
        <v>157</v>
      </c>
      <c r="C4" t="s">
        <v>288</v>
      </c>
      <c r="D4" t="s">
        <v>56</v>
      </c>
      <c r="E4">
        <v>10</v>
      </c>
      <c r="F4" s="30">
        <v>1.66</v>
      </c>
      <c r="G4" s="30">
        <v>16.600000000000001</v>
      </c>
      <c r="H4">
        <v>9</v>
      </c>
      <c r="I4">
        <f>ROW()</f>
        <v>4</v>
      </c>
      <c r="P4" s="1">
        <v>1</v>
      </c>
      <c r="Q4" t="s">
        <v>157</v>
      </c>
      <c r="R4" t="s">
        <v>286</v>
      </c>
      <c r="S4" t="s">
        <v>40</v>
      </c>
      <c r="T4">
        <v>1</v>
      </c>
      <c r="U4" s="30">
        <v>1.48</v>
      </c>
      <c r="V4" s="30">
        <v>1.48</v>
      </c>
      <c r="W4">
        <v>10</v>
      </c>
      <c r="X4">
        <v>5</v>
      </c>
    </row>
    <row r="5" spans="1:24" x14ac:dyDescent="0.55000000000000004">
      <c r="A5" s="1">
        <v>1</v>
      </c>
      <c r="B5" t="s">
        <v>157</v>
      </c>
      <c r="C5" t="s">
        <v>286</v>
      </c>
      <c r="D5" t="s">
        <v>40</v>
      </c>
      <c r="E5">
        <v>1</v>
      </c>
      <c r="F5" s="30">
        <v>1.48</v>
      </c>
      <c r="G5" s="30">
        <v>1.48</v>
      </c>
      <c r="H5">
        <v>10</v>
      </c>
      <c r="I5">
        <f>ROW()</f>
        <v>5</v>
      </c>
      <c r="P5" s="1">
        <v>1</v>
      </c>
      <c r="Q5" t="s">
        <v>157</v>
      </c>
      <c r="R5" t="s">
        <v>287</v>
      </c>
      <c r="S5" t="s">
        <v>43</v>
      </c>
      <c r="T5">
        <v>10</v>
      </c>
      <c r="U5" s="30">
        <v>1.93</v>
      </c>
      <c r="V5" s="30">
        <v>19.3</v>
      </c>
      <c r="W5">
        <v>11</v>
      </c>
      <c r="X5">
        <v>6</v>
      </c>
    </row>
    <row r="6" spans="1:24" x14ac:dyDescent="0.55000000000000004">
      <c r="A6" s="1">
        <v>1</v>
      </c>
      <c r="B6" t="s">
        <v>157</v>
      </c>
      <c r="C6" t="s">
        <v>287</v>
      </c>
      <c r="D6" t="s">
        <v>43</v>
      </c>
      <c r="E6">
        <v>10</v>
      </c>
      <c r="F6" s="30">
        <v>1.93</v>
      </c>
      <c r="G6" s="30">
        <v>19.3</v>
      </c>
      <c r="H6">
        <v>11</v>
      </c>
      <c r="I6">
        <f>ROW()</f>
        <v>6</v>
      </c>
      <c r="P6" s="1">
        <v>1</v>
      </c>
      <c r="Q6" t="s">
        <v>157</v>
      </c>
      <c r="R6" t="s">
        <v>289</v>
      </c>
      <c r="S6" t="s">
        <v>61</v>
      </c>
      <c r="T6">
        <v>10</v>
      </c>
      <c r="U6" s="30">
        <v>1.48</v>
      </c>
      <c r="V6" s="30">
        <v>14.8</v>
      </c>
      <c r="W6">
        <v>12</v>
      </c>
      <c r="X6">
        <v>7</v>
      </c>
    </row>
    <row r="7" spans="1:24" x14ac:dyDescent="0.55000000000000004">
      <c r="A7" s="1">
        <v>1</v>
      </c>
      <c r="B7" t="s">
        <v>157</v>
      </c>
      <c r="C7" t="s">
        <v>289</v>
      </c>
      <c r="D7" t="s">
        <v>61</v>
      </c>
      <c r="E7">
        <v>10</v>
      </c>
      <c r="F7" s="30">
        <v>1.48</v>
      </c>
      <c r="G7" s="30">
        <v>14.8</v>
      </c>
      <c r="H7">
        <v>12</v>
      </c>
      <c r="I7">
        <f>ROW()</f>
        <v>7</v>
      </c>
      <c r="P7" s="1">
        <v>1</v>
      </c>
      <c r="Q7" t="s">
        <v>157</v>
      </c>
      <c r="R7" t="s">
        <v>290</v>
      </c>
      <c r="S7" t="s">
        <v>68</v>
      </c>
      <c r="T7">
        <v>5</v>
      </c>
      <c r="U7" s="30">
        <v>1.7</v>
      </c>
      <c r="V7" s="30">
        <v>8.5</v>
      </c>
      <c r="W7">
        <v>13</v>
      </c>
      <c r="X7">
        <v>8</v>
      </c>
    </row>
    <row r="8" spans="1:24" x14ac:dyDescent="0.55000000000000004">
      <c r="A8" s="1">
        <v>1</v>
      </c>
      <c r="B8" t="s">
        <v>157</v>
      </c>
      <c r="C8" t="s">
        <v>290</v>
      </c>
      <c r="D8" t="s">
        <v>68</v>
      </c>
      <c r="E8">
        <v>5</v>
      </c>
      <c r="F8" s="30">
        <v>1.7</v>
      </c>
      <c r="G8" s="30">
        <v>8.5</v>
      </c>
      <c r="H8">
        <v>13</v>
      </c>
      <c r="I8">
        <f>ROW()</f>
        <v>8</v>
      </c>
      <c r="P8" s="1">
        <v>1</v>
      </c>
      <c r="Q8" t="s">
        <v>157</v>
      </c>
      <c r="R8" t="s">
        <v>291</v>
      </c>
      <c r="S8" t="s">
        <v>69</v>
      </c>
      <c r="T8">
        <v>5</v>
      </c>
      <c r="U8" s="30">
        <v>1.66</v>
      </c>
      <c r="V8" s="30">
        <v>8.3000000000000007</v>
      </c>
      <c r="W8">
        <v>14</v>
      </c>
      <c r="X8">
        <v>9</v>
      </c>
    </row>
    <row r="9" spans="1:24" x14ac:dyDescent="0.55000000000000004">
      <c r="A9" s="1">
        <v>1</v>
      </c>
      <c r="B9" t="s">
        <v>157</v>
      </c>
      <c r="C9" t="s">
        <v>291</v>
      </c>
      <c r="D9" t="s">
        <v>69</v>
      </c>
      <c r="E9">
        <v>5</v>
      </c>
      <c r="F9" s="30">
        <v>1.66</v>
      </c>
      <c r="G9" s="30">
        <v>8.3000000000000007</v>
      </c>
      <c r="H9">
        <v>14</v>
      </c>
      <c r="I9">
        <f>ROW()</f>
        <v>9</v>
      </c>
    </row>
    <row r="10" spans="1:24" x14ac:dyDescent="0.55000000000000004">
      <c r="A10" s="1">
        <v>2</v>
      </c>
      <c r="B10" t="s">
        <v>294</v>
      </c>
      <c r="C10" t="s">
        <v>287</v>
      </c>
      <c r="D10" t="s">
        <v>43</v>
      </c>
      <c r="E10">
        <v>1</v>
      </c>
      <c r="F10" s="30">
        <v>2.85</v>
      </c>
      <c r="G10" s="30">
        <v>2.85</v>
      </c>
      <c r="H10">
        <v>9</v>
      </c>
      <c r="I10">
        <f>ROW()</f>
        <v>10</v>
      </c>
    </row>
    <row r="11" spans="1:24" x14ac:dyDescent="0.55000000000000004">
      <c r="A11" s="1">
        <v>2</v>
      </c>
      <c r="B11" t="s">
        <v>294</v>
      </c>
      <c r="C11" t="s">
        <v>289</v>
      </c>
      <c r="D11" t="s">
        <v>61</v>
      </c>
      <c r="E11">
        <v>1</v>
      </c>
      <c r="F11" s="30">
        <v>3.5</v>
      </c>
      <c r="G11" s="30">
        <v>3.5</v>
      </c>
      <c r="H11">
        <v>10</v>
      </c>
      <c r="I11">
        <f>ROW()</f>
        <v>11</v>
      </c>
    </row>
    <row r="12" spans="1:24" x14ac:dyDescent="0.55000000000000004">
      <c r="A12" s="1">
        <v>2</v>
      </c>
      <c r="B12" t="s">
        <v>294</v>
      </c>
      <c r="C12" t="s">
        <v>288</v>
      </c>
      <c r="D12" t="s">
        <v>56</v>
      </c>
      <c r="E12">
        <v>5</v>
      </c>
      <c r="F12" s="30">
        <v>3.94</v>
      </c>
      <c r="G12" s="30">
        <v>19.7</v>
      </c>
      <c r="H12">
        <v>11</v>
      </c>
      <c r="I12">
        <f>ROW()</f>
        <v>12</v>
      </c>
    </row>
    <row r="13" spans="1:24" x14ac:dyDescent="0.55000000000000004">
      <c r="A13" s="1">
        <v>2</v>
      </c>
      <c r="B13" t="s">
        <v>294</v>
      </c>
      <c r="C13" t="s">
        <v>291</v>
      </c>
      <c r="D13" t="s">
        <v>69</v>
      </c>
      <c r="E13">
        <v>1</v>
      </c>
      <c r="F13" s="30">
        <v>3.86</v>
      </c>
      <c r="G13" s="30">
        <v>3.86</v>
      </c>
      <c r="H13">
        <v>12</v>
      </c>
      <c r="I13">
        <f>ROW()</f>
        <v>13</v>
      </c>
    </row>
    <row r="14" spans="1:24" x14ac:dyDescent="0.55000000000000004">
      <c r="A14" s="1">
        <v>3</v>
      </c>
      <c r="B14" t="s">
        <v>157</v>
      </c>
      <c r="C14" t="s">
        <v>289</v>
      </c>
      <c r="D14" t="s">
        <v>61</v>
      </c>
      <c r="E14">
        <v>20</v>
      </c>
      <c r="F14" s="30">
        <v>1.48</v>
      </c>
      <c r="G14" s="30">
        <v>29.6</v>
      </c>
      <c r="H14">
        <v>9</v>
      </c>
      <c r="I14">
        <f>ROW()</f>
        <v>14</v>
      </c>
    </row>
    <row r="15" spans="1:24" x14ac:dyDescent="0.55000000000000004">
      <c r="A15" s="1">
        <v>3</v>
      </c>
      <c r="B15" t="s">
        <v>157</v>
      </c>
      <c r="C15" t="s">
        <v>290</v>
      </c>
      <c r="D15" t="s">
        <v>68</v>
      </c>
      <c r="E15">
        <v>10</v>
      </c>
      <c r="F15" s="30">
        <v>1.7</v>
      </c>
      <c r="G15" s="30">
        <v>17</v>
      </c>
      <c r="H15">
        <v>10</v>
      </c>
      <c r="I15">
        <f>ROW()</f>
        <v>15</v>
      </c>
    </row>
    <row r="16" spans="1:24" x14ac:dyDescent="0.55000000000000004">
      <c r="A16" s="1">
        <v>3</v>
      </c>
      <c r="B16" t="s">
        <v>157</v>
      </c>
      <c r="C16" t="s">
        <v>293</v>
      </c>
      <c r="D16" t="s">
        <v>89</v>
      </c>
      <c r="E16">
        <v>10</v>
      </c>
      <c r="F16" s="30">
        <v>1.78</v>
      </c>
      <c r="G16" s="30">
        <v>17.8</v>
      </c>
      <c r="H16">
        <v>11</v>
      </c>
      <c r="I16">
        <f>ROW()</f>
        <v>16</v>
      </c>
    </row>
    <row r="17" spans="1:9" x14ac:dyDescent="0.55000000000000004">
      <c r="A17" s="1">
        <v>3</v>
      </c>
      <c r="B17" t="s">
        <v>157</v>
      </c>
      <c r="C17" t="s">
        <v>292</v>
      </c>
      <c r="D17" t="s">
        <v>77</v>
      </c>
      <c r="E17">
        <v>10</v>
      </c>
      <c r="F17" s="30">
        <v>1.17</v>
      </c>
      <c r="G17" s="30">
        <v>11.7</v>
      </c>
      <c r="H17">
        <v>12</v>
      </c>
      <c r="I17">
        <f>ROW()</f>
        <v>17</v>
      </c>
    </row>
    <row r="18" spans="1:9" x14ac:dyDescent="0.55000000000000004">
      <c r="A18" s="1">
        <v>3</v>
      </c>
      <c r="B18" t="s">
        <v>157</v>
      </c>
      <c r="C18" t="s">
        <v>291</v>
      </c>
      <c r="D18" t="s">
        <v>69</v>
      </c>
      <c r="E18">
        <v>10</v>
      </c>
      <c r="F18" s="30">
        <v>1.66</v>
      </c>
      <c r="G18" s="30">
        <v>16.600000000000001</v>
      </c>
      <c r="H18">
        <v>13</v>
      </c>
      <c r="I18">
        <f>ROW()</f>
        <v>18</v>
      </c>
    </row>
    <row r="19" spans="1:9" x14ac:dyDescent="0.55000000000000004">
      <c r="A19" s="1">
        <v>4</v>
      </c>
      <c r="B19" t="s">
        <v>294</v>
      </c>
      <c r="C19" t="s">
        <v>335</v>
      </c>
      <c r="D19" t="s">
        <v>40</v>
      </c>
      <c r="E19">
        <v>10</v>
      </c>
      <c r="F19" s="30">
        <v>3.22</v>
      </c>
      <c r="G19" s="30">
        <v>32.200000000000003</v>
      </c>
      <c r="H19">
        <v>9</v>
      </c>
      <c r="I19">
        <f>ROW()</f>
        <v>19</v>
      </c>
    </row>
    <row r="20" spans="1:9" x14ac:dyDescent="0.55000000000000004">
      <c r="A20" s="1">
        <v>4</v>
      </c>
      <c r="B20" t="s">
        <v>294</v>
      </c>
      <c r="C20" t="s">
        <v>335</v>
      </c>
      <c r="D20" t="s">
        <v>40</v>
      </c>
      <c r="E20">
        <v>15</v>
      </c>
      <c r="F20" s="30">
        <v>3.22</v>
      </c>
      <c r="G20" s="30">
        <v>48.3</v>
      </c>
      <c r="H20">
        <v>10</v>
      </c>
      <c r="I20">
        <f>ROW()</f>
        <v>20</v>
      </c>
    </row>
    <row r="21" spans="1:9" x14ac:dyDescent="0.55000000000000004">
      <c r="A21" s="1">
        <v>4</v>
      </c>
      <c r="B21" t="s">
        <v>294</v>
      </c>
      <c r="C21" t="s">
        <v>337</v>
      </c>
      <c r="D21" t="s">
        <v>69</v>
      </c>
      <c r="E21">
        <v>20</v>
      </c>
      <c r="F21" s="30">
        <v>3.86</v>
      </c>
      <c r="G21" s="30">
        <v>77.2</v>
      </c>
      <c r="H21">
        <v>11</v>
      </c>
      <c r="I21">
        <f>ROW()</f>
        <v>21</v>
      </c>
    </row>
    <row r="22" spans="1:9" x14ac:dyDescent="0.55000000000000004">
      <c r="A22" s="1">
        <v>4</v>
      </c>
      <c r="B22" t="s">
        <v>294</v>
      </c>
      <c r="C22" t="s">
        <v>335</v>
      </c>
      <c r="D22" t="s">
        <v>40</v>
      </c>
      <c r="E22">
        <v>25</v>
      </c>
      <c r="F22" s="30">
        <v>3.22</v>
      </c>
      <c r="G22" s="30">
        <v>80.5</v>
      </c>
      <c r="H22">
        <v>12</v>
      </c>
      <c r="I22">
        <f>ROW()</f>
        <v>22</v>
      </c>
    </row>
    <row r="23" spans="1:9" x14ac:dyDescent="0.55000000000000004">
      <c r="A23" s="1">
        <v>5</v>
      </c>
      <c r="B23" t="s">
        <v>294</v>
      </c>
      <c r="C23" t="s">
        <v>331</v>
      </c>
      <c r="D23" t="s">
        <v>56</v>
      </c>
      <c r="E23">
        <v>5</v>
      </c>
      <c r="F23" s="30">
        <v>3.94</v>
      </c>
      <c r="G23" s="30">
        <v>19.7</v>
      </c>
      <c r="H23">
        <v>9</v>
      </c>
      <c r="I23">
        <f>ROW()</f>
        <v>23</v>
      </c>
    </row>
    <row r="24" spans="1:9" x14ac:dyDescent="0.55000000000000004">
      <c r="A24" s="1">
        <v>5</v>
      </c>
      <c r="B24" t="s">
        <v>294</v>
      </c>
      <c r="C24" t="s">
        <v>334</v>
      </c>
      <c r="D24" t="s">
        <v>61</v>
      </c>
      <c r="E24">
        <v>10</v>
      </c>
      <c r="F24" s="30">
        <v>3.5</v>
      </c>
      <c r="G24" s="30">
        <v>35</v>
      </c>
      <c r="H24">
        <v>10</v>
      </c>
      <c r="I24">
        <f>ROW()</f>
        <v>24</v>
      </c>
    </row>
    <row r="25" spans="1:9" x14ac:dyDescent="0.55000000000000004">
      <c r="A25" s="1">
        <v>5</v>
      </c>
      <c r="B25" t="s">
        <v>294</v>
      </c>
      <c r="C25" t="s">
        <v>337</v>
      </c>
      <c r="D25" t="s">
        <v>69</v>
      </c>
      <c r="E25">
        <v>15</v>
      </c>
      <c r="F25" s="30">
        <v>3.86</v>
      </c>
      <c r="G25" s="30">
        <v>57.9</v>
      </c>
      <c r="H25">
        <v>11</v>
      </c>
      <c r="I25">
        <f>ROW()</f>
        <v>25</v>
      </c>
    </row>
    <row r="26" spans="1:9" x14ac:dyDescent="0.55000000000000004">
      <c r="A26" s="1">
        <v>5</v>
      </c>
      <c r="B26" t="s">
        <v>294</v>
      </c>
      <c r="C26" t="s">
        <v>336</v>
      </c>
      <c r="D26" t="s">
        <v>68</v>
      </c>
      <c r="E26">
        <v>5</v>
      </c>
      <c r="F26" s="30">
        <v>2.02</v>
      </c>
      <c r="G26" s="30">
        <v>10.1</v>
      </c>
      <c r="H26">
        <v>12</v>
      </c>
      <c r="I26">
        <f>ROW()</f>
        <v>26</v>
      </c>
    </row>
    <row r="27" spans="1:9" x14ac:dyDescent="0.55000000000000004">
      <c r="A27" s="1">
        <v>5</v>
      </c>
      <c r="B27" t="s">
        <v>294</v>
      </c>
      <c r="C27" t="s">
        <v>342</v>
      </c>
      <c r="D27" t="s">
        <v>72</v>
      </c>
      <c r="E27">
        <v>4</v>
      </c>
      <c r="F27" s="30">
        <v>3.1</v>
      </c>
      <c r="G27" s="30">
        <v>12.4</v>
      </c>
      <c r="H27">
        <v>13</v>
      </c>
      <c r="I27">
        <f>ROW()</f>
        <v>27</v>
      </c>
    </row>
    <row r="28" spans="1:9" x14ac:dyDescent="0.55000000000000004">
      <c r="A28" s="1">
        <v>5</v>
      </c>
      <c r="B28" t="s">
        <v>294</v>
      </c>
      <c r="C28" t="s">
        <v>341</v>
      </c>
      <c r="D28" t="s">
        <v>45</v>
      </c>
      <c r="E28">
        <v>50</v>
      </c>
      <c r="F28" s="30">
        <v>3.17</v>
      </c>
      <c r="G28" s="30">
        <v>158.5</v>
      </c>
      <c r="H28">
        <v>14</v>
      </c>
      <c r="I28">
        <f>ROW()</f>
        <v>28</v>
      </c>
    </row>
    <row r="29" spans="1:9" x14ac:dyDescent="0.55000000000000004">
      <c r="A29" s="1">
        <v>5</v>
      </c>
      <c r="B29" t="s">
        <v>294</v>
      </c>
      <c r="C29" t="s">
        <v>335</v>
      </c>
      <c r="D29" t="s">
        <v>40</v>
      </c>
      <c r="E29">
        <v>25</v>
      </c>
      <c r="F29" s="30">
        <v>3.22</v>
      </c>
      <c r="G29" s="30">
        <v>80.5</v>
      </c>
      <c r="H29">
        <v>15</v>
      </c>
      <c r="I29">
        <f>ROW()</f>
        <v>29</v>
      </c>
    </row>
    <row r="30" spans="1:9" x14ac:dyDescent="0.55000000000000004">
      <c r="A30" s="1">
        <v>6</v>
      </c>
      <c r="B30" t="s">
        <v>294</v>
      </c>
      <c r="C30" t="s">
        <v>334</v>
      </c>
      <c r="D30" t="s">
        <v>61</v>
      </c>
      <c r="E30">
        <v>10</v>
      </c>
      <c r="F30" s="30">
        <v>3.5</v>
      </c>
      <c r="G30" s="30">
        <v>35</v>
      </c>
      <c r="H30">
        <v>9</v>
      </c>
      <c r="I30">
        <f>ROW()</f>
        <v>30</v>
      </c>
    </row>
    <row r="31" spans="1:9" x14ac:dyDescent="0.55000000000000004">
      <c r="A31" s="1">
        <v>6</v>
      </c>
      <c r="B31" t="s">
        <v>294</v>
      </c>
      <c r="C31" t="s">
        <v>338</v>
      </c>
      <c r="D31" t="s">
        <v>64</v>
      </c>
      <c r="E31">
        <v>5</v>
      </c>
      <c r="F31" s="30">
        <v>3.59</v>
      </c>
      <c r="G31" s="30">
        <v>17.95</v>
      </c>
      <c r="H31">
        <v>10</v>
      </c>
      <c r="I31">
        <f>ROW()</f>
        <v>31</v>
      </c>
    </row>
    <row r="32" spans="1:9" x14ac:dyDescent="0.55000000000000004">
      <c r="A32" s="1">
        <v>6</v>
      </c>
      <c r="B32" t="s">
        <v>294</v>
      </c>
      <c r="C32" t="s">
        <v>342</v>
      </c>
      <c r="D32" t="s">
        <v>72</v>
      </c>
      <c r="E32">
        <v>10</v>
      </c>
      <c r="F32" s="30">
        <v>3.1</v>
      </c>
      <c r="G32" s="30">
        <v>31</v>
      </c>
      <c r="H32">
        <v>11</v>
      </c>
      <c r="I32">
        <f>ROW()</f>
        <v>32</v>
      </c>
    </row>
    <row r="33" spans="1:9" x14ac:dyDescent="0.55000000000000004">
      <c r="A33" s="1">
        <v>7</v>
      </c>
      <c r="B33" t="s">
        <v>157</v>
      </c>
      <c r="C33" t="s">
        <v>288</v>
      </c>
      <c r="D33" t="s">
        <v>56</v>
      </c>
      <c r="E33">
        <v>10</v>
      </c>
      <c r="F33" s="30">
        <v>1.66</v>
      </c>
      <c r="G33" s="30">
        <v>16.600000000000001</v>
      </c>
      <c r="H33">
        <v>9</v>
      </c>
      <c r="I33">
        <f>ROW()</f>
        <v>33</v>
      </c>
    </row>
    <row r="34" spans="1:9" x14ac:dyDescent="0.55000000000000004">
      <c r="A34" s="1">
        <v>7</v>
      </c>
      <c r="B34" t="s">
        <v>157</v>
      </c>
      <c r="C34" t="s">
        <v>286</v>
      </c>
      <c r="D34" t="s">
        <v>40</v>
      </c>
      <c r="E34">
        <v>1</v>
      </c>
      <c r="F34" s="30">
        <v>1.48</v>
      </c>
      <c r="G34" s="30">
        <v>1.48</v>
      </c>
      <c r="H34">
        <v>10</v>
      </c>
      <c r="I34">
        <f>ROW()</f>
        <v>34</v>
      </c>
    </row>
    <row r="35" spans="1:9" x14ac:dyDescent="0.55000000000000004">
      <c r="A35" s="1">
        <v>7</v>
      </c>
      <c r="B35" t="s">
        <v>157</v>
      </c>
      <c r="C35" t="s">
        <v>287</v>
      </c>
      <c r="D35" t="s">
        <v>43</v>
      </c>
      <c r="E35">
        <v>10</v>
      </c>
      <c r="F35" s="30">
        <v>1.93</v>
      </c>
      <c r="G35" s="30">
        <v>19.3</v>
      </c>
      <c r="H35">
        <v>11</v>
      </c>
      <c r="I35">
        <f>ROW()</f>
        <v>35</v>
      </c>
    </row>
    <row r="36" spans="1:9" x14ac:dyDescent="0.55000000000000004">
      <c r="A36" s="1">
        <v>7</v>
      </c>
      <c r="B36" t="s">
        <v>157</v>
      </c>
      <c r="C36" t="s">
        <v>289</v>
      </c>
      <c r="D36" t="s">
        <v>61</v>
      </c>
      <c r="E36">
        <v>10</v>
      </c>
      <c r="F36" s="30">
        <v>1.48</v>
      </c>
      <c r="G36" s="30">
        <v>14.8</v>
      </c>
      <c r="H36">
        <v>12</v>
      </c>
      <c r="I36">
        <f>ROW()</f>
        <v>36</v>
      </c>
    </row>
    <row r="37" spans="1:9" x14ac:dyDescent="0.55000000000000004">
      <c r="A37" s="1">
        <v>8</v>
      </c>
      <c r="B37" t="s">
        <v>294</v>
      </c>
      <c r="C37" t="s">
        <v>287</v>
      </c>
      <c r="D37" t="s">
        <v>43</v>
      </c>
      <c r="E37">
        <v>1</v>
      </c>
      <c r="F37" s="30">
        <v>2.85</v>
      </c>
      <c r="G37" s="30">
        <v>2.85</v>
      </c>
      <c r="H37">
        <v>9</v>
      </c>
      <c r="I37">
        <f>ROW()</f>
        <v>37</v>
      </c>
    </row>
    <row r="38" spans="1:9" x14ac:dyDescent="0.55000000000000004">
      <c r="A38" s="1">
        <v>8</v>
      </c>
      <c r="B38" t="s">
        <v>294</v>
      </c>
      <c r="C38" t="s">
        <v>289</v>
      </c>
      <c r="D38" t="s">
        <v>61</v>
      </c>
      <c r="E38">
        <v>1</v>
      </c>
      <c r="F38" s="30">
        <v>3.5</v>
      </c>
      <c r="G38" s="30">
        <v>3.5</v>
      </c>
      <c r="H38">
        <v>10</v>
      </c>
      <c r="I38">
        <f>ROW()</f>
        <v>38</v>
      </c>
    </row>
    <row r="39" spans="1:9" x14ac:dyDescent="0.55000000000000004">
      <c r="A39" s="1">
        <v>8</v>
      </c>
      <c r="B39" t="s">
        <v>294</v>
      </c>
      <c r="C39" t="s">
        <v>288</v>
      </c>
      <c r="D39" t="s">
        <v>56</v>
      </c>
      <c r="E39">
        <v>5</v>
      </c>
      <c r="F39" s="30">
        <v>3.94</v>
      </c>
      <c r="G39" s="30">
        <v>19.7</v>
      </c>
      <c r="H39">
        <v>11</v>
      </c>
      <c r="I39">
        <f>ROW()</f>
        <v>39</v>
      </c>
    </row>
    <row r="40" spans="1:9" x14ac:dyDescent="0.55000000000000004">
      <c r="A40" s="1">
        <v>8</v>
      </c>
      <c r="B40" t="s">
        <v>294</v>
      </c>
      <c r="C40" t="s">
        <v>291</v>
      </c>
      <c r="D40" t="s">
        <v>69</v>
      </c>
      <c r="E40">
        <v>1</v>
      </c>
      <c r="F40" s="30">
        <v>3.86</v>
      </c>
      <c r="G40" s="30">
        <v>3.86</v>
      </c>
      <c r="H40">
        <v>12</v>
      </c>
      <c r="I40">
        <f>ROW()</f>
        <v>40</v>
      </c>
    </row>
    <row r="41" spans="1:9" x14ac:dyDescent="0.55000000000000004">
      <c r="A41" s="1">
        <v>9</v>
      </c>
      <c r="B41" t="s">
        <v>157</v>
      </c>
      <c r="C41" t="s">
        <v>290</v>
      </c>
      <c r="D41" t="s">
        <v>68</v>
      </c>
      <c r="E41">
        <v>5</v>
      </c>
      <c r="F41" s="30">
        <v>1.7</v>
      </c>
      <c r="G41" s="30">
        <v>8.5</v>
      </c>
      <c r="H41">
        <v>13</v>
      </c>
      <c r="I41">
        <f>ROW()</f>
        <v>41</v>
      </c>
    </row>
    <row r="42" spans="1:9" x14ac:dyDescent="0.55000000000000004">
      <c r="A42" s="1">
        <v>9</v>
      </c>
      <c r="B42" t="s">
        <v>157</v>
      </c>
      <c r="C42" t="s">
        <v>291</v>
      </c>
      <c r="D42" t="s">
        <v>69</v>
      </c>
      <c r="E42">
        <v>5</v>
      </c>
      <c r="F42" s="30">
        <v>1.66</v>
      </c>
      <c r="G42" s="30">
        <v>8.3000000000000007</v>
      </c>
      <c r="H42">
        <v>14</v>
      </c>
      <c r="I42">
        <f>ROW()</f>
        <v>42</v>
      </c>
    </row>
    <row r="43" spans="1:9" x14ac:dyDescent="0.55000000000000004">
      <c r="A43" s="1">
        <v>10</v>
      </c>
      <c r="B43" t="s">
        <v>157</v>
      </c>
      <c r="C43" t="s">
        <v>289</v>
      </c>
      <c r="D43" t="s">
        <v>61</v>
      </c>
      <c r="E43">
        <v>20</v>
      </c>
      <c r="F43" s="30">
        <v>1.48</v>
      </c>
      <c r="G43" s="30">
        <v>29.6</v>
      </c>
      <c r="H43">
        <v>9</v>
      </c>
      <c r="I43">
        <f>ROW()</f>
        <v>43</v>
      </c>
    </row>
    <row r="44" spans="1:9" x14ac:dyDescent="0.55000000000000004">
      <c r="A44" s="1">
        <v>10</v>
      </c>
      <c r="B44" t="s">
        <v>157</v>
      </c>
      <c r="C44" t="s">
        <v>290</v>
      </c>
      <c r="D44" t="s">
        <v>68</v>
      </c>
      <c r="E44">
        <v>10</v>
      </c>
      <c r="F44" s="30">
        <v>1.7</v>
      </c>
      <c r="G44" s="30">
        <v>17</v>
      </c>
      <c r="H44">
        <v>10</v>
      </c>
      <c r="I44">
        <f>ROW()</f>
        <v>44</v>
      </c>
    </row>
    <row r="45" spans="1:9" x14ac:dyDescent="0.55000000000000004">
      <c r="A45" s="1">
        <v>10</v>
      </c>
      <c r="B45" t="s">
        <v>157</v>
      </c>
      <c r="C45" t="s">
        <v>293</v>
      </c>
      <c r="D45" t="s">
        <v>89</v>
      </c>
      <c r="E45">
        <v>10</v>
      </c>
      <c r="F45" s="30">
        <v>1.78</v>
      </c>
      <c r="G45" s="30">
        <v>17.8</v>
      </c>
      <c r="H45">
        <v>11</v>
      </c>
      <c r="I45">
        <f>ROW()</f>
        <v>45</v>
      </c>
    </row>
    <row r="46" spans="1:9" x14ac:dyDescent="0.55000000000000004">
      <c r="A46" s="1">
        <v>10</v>
      </c>
      <c r="B46" t="s">
        <v>157</v>
      </c>
      <c r="C46" t="s">
        <v>292</v>
      </c>
      <c r="D46" t="s">
        <v>77</v>
      </c>
      <c r="E46">
        <v>10</v>
      </c>
      <c r="F46" s="30">
        <v>1.17</v>
      </c>
      <c r="G46" s="30">
        <v>11.7</v>
      </c>
      <c r="H46">
        <v>12</v>
      </c>
      <c r="I46">
        <f>ROW()</f>
        <v>46</v>
      </c>
    </row>
    <row r="47" spans="1:9" x14ac:dyDescent="0.55000000000000004">
      <c r="A47" s="1">
        <v>10</v>
      </c>
      <c r="B47" t="s">
        <v>157</v>
      </c>
      <c r="C47" t="s">
        <v>291</v>
      </c>
      <c r="D47" t="s">
        <v>69</v>
      </c>
      <c r="E47">
        <v>10</v>
      </c>
      <c r="F47" s="30">
        <v>1.66</v>
      </c>
      <c r="G47" s="30">
        <v>16.600000000000001</v>
      </c>
      <c r="H47">
        <v>13</v>
      </c>
      <c r="I47">
        <f>ROW()</f>
        <v>47</v>
      </c>
    </row>
    <row r="48" spans="1:9" x14ac:dyDescent="0.55000000000000004">
      <c r="A48" s="1">
        <v>11</v>
      </c>
      <c r="B48" t="s">
        <v>294</v>
      </c>
      <c r="C48" t="s">
        <v>335</v>
      </c>
      <c r="D48" t="s">
        <v>40</v>
      </c>
      <c r="E48">
        <v>10</v>
      </c>
      <c r="F48" s="30">
        <v>3.22</v>
      </c>
      <c r="G48" s="30">
        <v>32.200000000000003</v>
      </c>
      <c r="H48">
        <v>9</v>
      </c>
      <c r="I48">
        <f>ROW()</f>
        <v>48</v>
      </c>
    </row>
    <row r="49" spans="1:9" x14ac:dyDescent="0.55000000000000004">
      <c r="A49" s="1">
        <v>11</v>
      </c>
      <c r="B49" t="s">
        <v>294</v>
      </c>
      <c r="C49" t="s">
        <v>335</v>
      </c>
      <c r="D49" t="s">
        <v>40</v>
      </c>
      <c r="E49">
        <v>15</v>
      </c>
      <c r="F49" s="30">
        <v>3.22</v>
      </c>
      <c r="G49" s="30">
        <v>48.3</v>
      </c>
      <c r="H49">
        <v>10</v>
      </c>
      <c r="I49">
        <f>ROW()</f>
        <v>49</v>
      </c>
    </row>
    <row r="50" spans="1:9" x14ac:dyDescent="0.55000000000000004">
      <c r="A50" s="1">
        <v>11</v>
      </c>
      <c r="B50" t="s">
        <v>294</v>
      </c>
      <c r="C50" t="s">
        <v>337</v>
      </c>
      <c r="D50" t="s">
        <v>69</v>
      </c>
      <c r="E50">
        <v>20</v>
      </c>
      <c r="F50" s="30">
        <v>3.86</v>
      </c>
      <c r="G50" s="30">
        <v>77.2</v>
      </c>
      <c r="H50">
        <v>11</v>
      </c>
      <c r="I50">
        <f>ROW()</f>
        <v>50</v>
      </c>
    </row>
    <row r="51" spans="1:9" x14ac:dyDescent="0.55000000000000004">
      <c r="A51" s="1">
        <v>11</v>
      </c>
      <c r="B51" t="s">
        <v>294</v>
      </c>
      <c r="C51" t="s">
        <v>335</v>
      </c>
      <c r="D51" t="s">
        <v>40</v>
      </c>
      <c r="E51">
        <v>25</v>
      </c>
      <c r="F51" s="30">
        <v>3.22</v>
      </c>
      <c r="G51" s="30">
        <v>80.5</v>
      </c>
      <c r="H51">
        <v>12</v>
      </c>
      <c r="I51">
        <f>ROW()</f>
        <v>51</v>
      </c>
    </row>
    <row r="52" spans="1:9" x14ac:dyDescent="0.55000000000000004">
      <c r="A52" s="1">
        <v>12</v>
      </c>
      <c r="B52" t="s">
        <v>294</v>
      </c>
      <c r="C52" t="s">
        <v>331</v>
      </c>
      <c r="D52" t="s">
        <v>56</v>
      </c>
      <c r="E52">
        <v>5</v>
      </c>
      <c r="F52" s="30">
        <v>3.94</v>
      </c>
      <c r="G52" s="30">
        <v>19.7</v>
      </c>
      <c r="H52">
        <v>9</v>
      </c>
      <c r="I52">
        <f>ROW()</f>
        <v>52</v>
      </c>
    </row>
    <row r="53" spans="1:9" x14ac:dyDescent="0.55000000000000004">
      <c r="A53" s="1">
        <v>12</v>
      </c>
      <c r="B53" t="s">
        <v>294</v>
      </c>
      <c r="C53" t="s">
        <v>334</v>
      </c>
      <c r="D53" t="s">
        <v>61</v>
      </c>
      <c r="E53">
        <v>10</v>
      </c>
      <c r="F53" s="30">
        <v>3.5</v>
      </c>
      <c r="G53" s="30">
        <v>35</v>
      </c>
      <c r="H53">
        <v>10</v>
      </c>
      <c r="I53">
        <f>ROW()</f>
        <v>53</v>
      </c>
    </row>
    <row r="54" spans="1:9" x14ac:dyDescent="0.55000000000000004">
      <c r="A54" s="1">
        <v>12</v>
      </c>
      <c r="B54" t="s">
        <v>294</v>
      </c>
      <c r="C54" t="s">
        <v>337</v>
      </c>
      <c r="D54" t="s">
        <v>69</v>
      </c>
      <c r="E54">
        <v>15</v>
      </c>
      <c r="F54" s="30">
        <v>3.86</v>
      </c>
      <c r="G54" s="30">
        <v>57.9</v>
      </c>
      <c r="H54">
        <v>11</v>
      </c>
      <c r="I54">
        <f>ROW()</f>
        <v>54</v>
      </c>
    </row>
    <row r="55" spans="1:9" x14ac:dyDescent="0.55000000000000004">
      <c r="A55" s="1">
        <v>12</v>
      </c>
      <c r="B55" t="s">
        <v>294</v>
      </c>
      <c r="C55" t="s">
        <v>336</v>
      </c>
      <c r="D55" t="s">
        <v>68</v>
      </c>
      <c r="E55">
        <v>5</v>
      </c>
      <c r="F55" s="30">
        <v>2.02</v>
      </c>
      <c r="G55" s="30">
        <v>10.1</v>
      </c>
      <c r="H55">
        <v>12</v>
      </c>
      <c r="I55">
        <f>ROW()</f>
        <v>55</v>
      </c>
    </row>
    <row r="56" spans="1:9" x14ac:dyDescent="0.55000000000000004">
      <c r="A56" s="1">
        <v>12</v>
      </c>
      <c r="B56" t="s">
        <v>294</v>
      </c>
      <c r="C56" t="s">
        <v>342</v>
      </c>
      <c r="D56" t="s">
        <v>72</v>
      </c>
      <c r="E56">
        <v>4</v>
      </c>
      <c r="F56" s="30">
        <v>3.1</v>
      </c>
      <c r="G56" s="30">
        <v>12.4</v>
      </c>
      <c r="H56">
        <v>13</v>
      </c>
      <c r="I56">
        <f>ROW()</f>
        <v>56</v>
      </c>
    </row>
    <row r="57" spans="1:9" x14ac:dyDescent="0.55000000000000004">
      <c r="A57" s="1">
        <v>12</v>
      </c>
      <c r="B57" t="s">
        <v>294</v>
      </c>
      <c r="C57" t="s">
        <v>341</v>
      </c>
      <c r="D57" t="s">
        <v>45</v>
      </c>
      <c r="E57">
        <v>50</v>
      </c>
      <c r="F57" s="30">
        <v>3.17</v>
      </c>
      <c r="G57" s="30">
        <v>158.5</v>
      </c>
      <c r="H57">
        <v>14</v>
      </c>
      <c r="I57">
        <f>ROW()</f>
        <v>57</v>
      </c>
    </row>
    <row r="58" spans="1:9" x14ac:dyDescent="0.55000000000000004">
      <c r="A58" s="1">
        <v>12</v>
      </c>
      <c r="B58" t="s">
        <v>294</v>
      </c>
      <c r="C58" t="s">
        <v>335</v>
      </c>
      <c r="D58" t="s">
        <v>40</v>
      </c>
      <c r="E58">
        <v>25</v>
      </c>
      <c r="F58" s="30">
        <v>3.22</v>
      </c>
      <c r="G58" s="30">
        <v>80.5</v>
      </c>
      <c r="H58">
        <v>15</v>
      </c>
      <c r="I58">
        <f>ROW()</f>
        <v>58</v>
      </c>
    </row>
    <row r="59" spans="1:9" x14ac:dyDescent="0.55000000000000004">
      <c r="A59" s="1">
        <v>13</v>
      </c>
      <c r="B59" t="s">
        <v>294</v>
      </c>
      <c r="C59" t="s">
        <v>334</v>
      </c>
      <c r="D59" t="s">
        <v>61</v>
      </c>
      <c r="E59">
        <v>10</v>
      </c>
      <c r="F59" s="30">
        <v>3.5</v>
      </c>
      <c r="G59" s="30">
        <v>35</v>
      </c>
      <c r="H59">
        <v>9</v>
      </c>
      <c r="I59">
        <f>ROW()</f>
        <v>59</v>
      </c>
    </row>
    <row r="60" spans="1:9" x14ac:dyDescent="0.55000000000000004">
      <c r="A60" s="1">
        <v>13</v>
      </c>
      <c r="B60" t="s">
        <v>294</v>
      </c>
      <c r="C60" t="s">
        <v>338</v>
      </c>
      <c r="D60" t="s">
        <v>64</v>
      </c>
      <c r="E60">
        <v>5</v>
      </c>
      <c r="F60" s="30">
        <v>3.59</v>
      </c>
      <c r="G60" s="30">
        <v>17.95</v>
      </c>
      <c r="H60">
        <v>10</v>
      </c>
      <c r="I60">
        <f>ROW()</f>
        <v>60</v>
      </c>
    </row>
    <row r="61" spans="1:9" x14ac:dyDescent="0.55000000000000004">
      <c r="A61" s="1">
        <v>13</v>
      </c>
      <c r="B61" t="s">
        <v>294</v>
      </c>
      <c r="C61" t="s">
        <v>342</v>
      </c>
      <c r="D61" t="s">
        <v>72</v>
      </c>
      <c r="E61">
        <v>10</v>
      </c>
      <c r="F61" s="30">
        <v>3.1</v>
      </c>
      <c r="G61" s="30">
        <v>31</v>
      </c>
      <c r="H61">
        <v>11</v>
      </c>
      <c r="I61">
        <f>ROW()</f>
        <v>61</v>
      </c>
    </row>
    <row r="62" spans="1:9" x14ac:dyDescent="0.55000000000000004">
      <c r="A62" s="1">
        <v>14</v>
      </c>
      <c r="B62" t="s">
        <v>157</v>
      </c>
      <c r="C62" t="s">
        <v>288</v>
      </c>
      <c r="D62" t="s">
        <v>56</v>
      </c>
      <c r="E62">
        <v>10</v>
      </c>
      <c r="F62">
        <v>1.66</v>
      </c>
      <c r="G62">
        <v>16.600000000000001</v>
      </c>
      <c r="H62">
        <v>9</v>
      </c>
      <c r="I62">
        <f>ROW()</f>
        <v>62</v>
      </c>
    </row>
    <row r="63" spans="1:9" x14ac:dyDescent="0.55000000000000004">
      <c r="A63" s="1">
        <v>14</v>
      </c>
      <c r="B63" t="s">
        <v>157</v>
      </c>
      <c r="C63" t="s">
        <v>286</v>
      </c>
      <c r="D63" t="s">
        <v>40</v>
      </c>
      <c r="E63">
        <v>1</v>
      </c>
      <c r="F63">
        <v>1.48</v>
      </c>
      <c r="G63">
        <v>1.48</v>
      </c>
      <c r="H63">
        <v>10</v>
      </c>
      <c r="I63">
        <f>ROW()</f>
        <v>63</v>
      </c>
    </row>
    <row r="64" spans="1:9" x14ac:dyDescent="0.55000000000000004">
      <c r="A64" s="1">
        <v>14</v>
      </c>
      <c r="B64" t="s">
        <v>157</v>
      </c>
      <c r="C64" t="s">
        <v>287</v>
      </c>
      <c r="D64" t="s">
        <v>43</v>
      </c>
      <c r="E64">
        <v>10</v>
      </c>
      <c r="F64">
        <v>1.93</v>
      </c>
      <c r="G64">
        <v>19.3</v>
      </c>
      <c r="H64">
        <v>11</v>
      </c>
      <c r="I64">
        <f>ROW()</f>
        <v>64</v>
      </c>
    </row>
    <row r="65" spans="1:9" x14ac:dyDescent="0.55000000000000004">
      <c r="A65" s="1">
        <v>15</v>
      </c>
      <c r="B65" t="s">
        <v>157</v>
      </c>
      <c r="C65" t="s">
        <v>289</v>
      </c>
      <c r="D65" t="s">
        <v>61</v>
      </c>
      <c r="E65">
        <v>10</v>
      </c>
      <c r="F65">
        <v>1.48</v>
      </c>
      <c r="G65">
        <v>14.8</v>
      </c>
      <c r="H65">
        <v>12</v>
      </c>
      <c r="I65">
        <f>ROW()</f>
        <v>65</v>
      </c>
    </row>
    <row r="66" spans="1:9" x14ac:dyDescent="0.55000000000000004">
      <c r="A66" s="1">
        <v>15</v>
      </c>
      <c r="B66" t="s">
        <v>294</v>
      </c>
      <c r="C66" t="s">
        <v>287</v>
      </c>
      <c r="D66" t="s">
        <v>43</v>
      </c>
      <c r="E66">
        <v>1</v>
      </c>
      <c r="F66">
        <v>2.85</v>
      </c>
      <c r="G66">
        <v>2.85</v>
      </c>
      <c r="H66">
        <v>9</v>
      </c>
      <c r="I66">
        <f>ROW()</f>
        <v>66</v>
      </c>
    </row>
    <row r="67" spans="1:9" x14ac:dyDescent="0.55000000000000004">
      <c r="A67" s="1">
        <v>15</v>
      </c>
      <c r="B67" t="s">
        <v>294</v>
      </c>
      <c r="C67" t="s">
        <v>289</v>
      </c>
      <c r="D67" t="s">
        <v>61</v>
      </c>
      <c r="E67">
        <v>1</v>
      </c>
      <c r="F67">
        <v>3.5</v>
      </c>
      <c r="G67">
        <v>3.5</v>
      </c>
      <c r="H67">
        <v>10</v>
      </c>
      <c r="I67">
        <f>ROW()</f>
        <v>67</v>
      </c>
    </row>
    <row r="68" spans="1:9" x14ac:dyDescent="0.55000000000000004">
      <c r="A68" s="1">
        <v>16</v>
      </c>
      <c r="B68" t="s">
        <v>294</v>
      </c>
      <c r="C68" t="s">
        <v>288</v>
      </c>
      <c r="D68" t="s">
        <v>56</v>
      </c>
      <c r="E68">
        <v>5</v>
      </c>
      <c r="F68">
        <v>3.94</v>
      </c>
      <c r="G68">
        <v>19.7</v>
      </c>
      <c r="H68">
        <v>11</v>
      </c>
      <c r="I68">
        <f>ROW()</f>
        <v>68</v>
      </c>
    </row>
    <row r="69" spans="1:9" x14ac:dyDescent="0.55000000000000004">
      <c r="A69" s="1">
        <v>16</v>
      </c>
      <c r="B69" t="s">
        <v>294</v>
      </c>
      <c r="C69" t="s">
        <v>291</v>
      </c>
      <c r="D69" t="s">
        <v>69</v>
      </c>
      <c r="E69">
        <v>1</v>
      </c>
      <c r="F69">
        <v>3.86</v>
      </c>
      <c r="G69">
        <v>3.86</v>
      </c>
      <c r="H69">
        <v>12</v>
      </c>
      <c r="I69">
        <f>ROW()</f>
        <v>69</v>
      </c>
    </row>
    <row r="70" spans="1:9" x14ac:dyDescent="0.55000000000000004">
      <c r="A70" s="1">
        <v>16</v>
      </c>
      <c r="B70" t="s">
        <v>157</v>
      </c>
      <c r="C70" t="s">
        <v>290</v>
      </c>
      <c r="D70" t="s">
        <v>68</v>
      </c>
      <c r="E70">
        <v>5</v>
      </c>
      <c r="F70">
        <v>1.7</v>
      </c>
      <c r="G70">
        <v>8.5</v>
      </c>
      <c r="H70">
        <v>13</v>
      </c>
      <c r="I70">
        <f>ROW()</f>
        <v>70</v>
      </c>
    </row>
    <row r="71" spans="1:9" x14ac:dyDescent="0.55000000000000004">
      <c r="A71" s="1">
        <v>17</v>
      </c>
      <c r="B71" t="s">
        <v>157</v>
      </c>
      <c r="C71" t="s">
        <v>291</v>
      </c>
      <c r="D71" t="s">
        <v>69</v>
      </c>
      <c r="E71">
        <v>5</v>
      </c>
      <c r="F71">
        <v>1.66</v>
      </c>
      <c r="G71">
        <v>8.3000000000000007</v>
      </c>
      <c r="H71">
        <v>14</v>
      </c>
      <c r="I71">
        <f>ROW()</f>
        <v>71</v>
      </c>
    </row>
    <row r="72" spans="1:9" x14ac:dyDescent="0.55000000000000004">
      <c r="A72" s="1">
        <v>17</v>
      </c>
      <c r="B72" t="s">
        <v>157</v>
      </c>
      <c r="C72" t="s">
        <v>289</v>
      </c>
      <c r="D72" t="s">
        <v>61</v>
      </c>
      <c r="E72">
        <v>20</v>
      </c>
      <c r="F72">
        <v>1.48</v>
      </c>
      <c r="G72">
        <v>29.6</v>
      </c>
      <c r="H72">
        <v>9</v>
      </c>
      <c r="I72">
        <f>ROW()</f>
        <v>72</v>
      </c>
    </row>
    <row r="73" spans="1:9" x14ac:dyDescent="0.55000000000000004">
      <c r="A73" s="1">
        <v>17</v>
      </c>
      <c r="B73" t="s">
        <v>157</v>
      </c>
      <c r="C73" t="s">
        <v>290</v>
      </c>
      <c r="D73" t="s">
        <v>68</v>
      </c>
      <c r="E73">
        <v>10</v>
      </c>
      <c r="F73">
        <v>1.7</v>
      </c>
      <c r="G73">
        <v>17</v>
      </c>
      <c r="H73">
        <v>10</v>
      </c>
      <c r="I73">
        <f>ROW()</f>
        <v>73</v>
      </c>
    </row>
    <row r="74" spans="1:9" x14ac:dyDescent="0.55000000000000004">
      <c r="A74" s="1">
        <v>18</v>
      </c>
      <c r="B74" t="s">
        <v>157</v>
      </c>
      <c r="C74" t="s">
        <v>293</v>
      </c>
      <c r="D74" t="s">
        <v>89</v>
      </c>
      <c r="E74">
        <v>10</v>
      </c>
      <c r="F74">
        <v>1.78</v>
      </c>
      <c r="G74">
        <v>17.8</v>
      </c>
      <c r="H74">
        <v>11</v>
      </c>
      <c r="I74">
        <f>ROW()</f>
        <v>74</v>
      </c>
    </row>
    <row r="75" spans="1:9" x14ac:dyDescent="0.55000000000000004">
      <c r="A75" s="1">
        <v>18</v>
      </c>
      <c r="B75" t="s">
        <v>157</v>
      </c>
      <c r="C75" t="s">
        <v>292</v>
      </c>
      <c r="D75" t="s">
        <v>77</v>
      </c>
      <c r="E75">
        <v>10</v>
      </c>
      <c r="F75">
        <v>1.17</v>
      </c>
      <c r="G75">
        <v>11.7</v>
      </c>
      <c r="H75">
        <v>12</v>
      </c>
      <c r="I75">
        <f>ROW()</f>
        <v>75</v>
      </c>
    </row>
    <row r="76" spans="1:9" x14ac:dyDescent="0.55000000000000004">
      <c r="A76" s="1">
        <v>18</v>
      </c>
      <c r="B76" t="s">
        <v>157</v>
      </c>
      <c r="C76" t="s">
        <v>291</v>
      </c>
      <c r="D76" t="s">
        <v>69</v>
      </c>
      <c r="E76">
        <v>10</v>
      </c>
      <c r="F76">
        <v>1.66</v>
      </c>
      <c r="G76">
        <v>16.600000000000001</v>
      </c>
      <c r="H76">
        <v>13</v>
      </c>
      <c r="I76">
        <f>ROW()</f>
        <v>76</v>
      </c>
    </row>
    <row r="77" spans="1:9" x14ac:dyDescent="0.55000000000000004">
      <c r="A77" s="1">
        <v>19</v>
      </c>
      <c r="B77" t="s">
        <v>294</v>
      </c>
      <c r="C77" t="s">
        <v>335</v>
      </c>
      <c r="D77" t="s">
        <v>40</v>
      </c>
      <c r="E77">
        <v>10</v>
      </c>
      <c r="F77">
        <v>3.22</v>
      </c>
      <c r="G77">
        <v>32.200000000000003</v>
      </c>
      <c r="H77">
        <v>9</v>
      </c>
      <c r="I77">
        <f>ROW()</f>
        <v>77</v>
      </c>
    </row>
    <row r="78" spans="1:9" x14ac:dyDescent="0.55000000000000004">
      <c r="A78" s="1">
        <v>19</v>
      </c>
      <c r="B78" t="s">
        <v>294</v>
      </c>
      <c r="C78" t="s">
        <v>335</v>
      </c>
      <c r="D78" t="s">
        <v>40</v>
      </c>
      <c r="E78">
        <v>15</v>
      </c>
      <c r="F78">
        <v>3.22</v>
      </c>
      <c r="G78">
        <v>48.3</v>
      </c>
      <c r="H78">
        <v>10</v>
      </c>
      <c r="I78">
        <f>ROW()</f>
        <v>78</v>
      </c>
    </row>
    <row r="79" spans="1:9" x14ac:dyDescent="0.55000000000000004">
      <c r="A79" s="1">
        <v>19</v>
      </c>
      <c r="B79" t="s">
        <v>294</v>
      </c>
      <c r="C79" t="s">
        <v>337</v>
      </c>
      <c r="D79" t="s">
        <v>69</v>
      </c>
      <c r="E79">
        <v>20</v>
      </c>
      <c r="F79">
        <v>3.86</v>
      </c>
      <c r="G79">
        <v>77.2</v>
      </c>
      <c r="H79">
        <v>11</v>
      </c>
      <c r="I79">
        <f>ROW()</f>
        <v>79</v>
      </c>
    </row>
    <row r="80" spans="1:9" x14ac:dyDescent="0.55000000000000004">
      <c r="A80" s="1">
        <v>20</v>
      </c>
      <c r="B80" t="s">
        <v>294</v>
      </c>
      <c r="C80" t="s">
        <v>335</v>
      </c>
      <c r="D80" t="s">
        <v>40</v>
      </c>
      <c r="E80">
        <v>25</v>
      </c>
      <c r="F80">
        <v>3.22</v>
      </c>
      <c r="G80">
        <v>80.5</v>
      </c>
      <c r="H80">
        <v>12</v>
      </c>
      <c r="I80">
        <f>ROW()</f>
        <v>80</v>
      </c>
    </row>
    <row r="81" spans="1:9" x14ac:dyDescent="0.55000000000000004">
      <c r="A81" s="1">
        <v>20</v>
      </c>
      <c r="B81" t="s">
        <v>294</v>
      </c>
      <c r="C81" t="s">
        <v>331</v>
      </c>
      <c r="D81" t="s">
        <v>56</v>
      </c>
      <c r="E81">
        <v>5</v>
      </c>
      <c r="F81">
        <v>3.94</v>
      </c>
      <c r="G81">
        <v>19.7</v>
      </c>
      <c r="H81">
        <v>9</v>
      </c>
      <c r="I81">
        <f>ROW()</f>
        <v>81</v>
      </c>
    </row>
    <row r="82" spans="1:9" x14ac:dyDescent="0.55000000000000004">
      <c r="A82" s="1">
        <v>20</v>
      </c>
      <c r="B82" t="s">
        <v>294</v>
      </c>
      <c r="C82" t="s">
        <v>334</v>
      </c>
      <c r="D82" t="s">
        <v>61</v>
      </c>
      <c r="E82">
        <v>10</v>
      </c>
      <c r="F82">
        <v>3.5</v>
      </c>
      <c r="G82">
        <v>35</v>
      </c>
      <c r="H82">
        <v>10</v>
      </c>
      <c r="I82">
        <f>ROW()</f>
        <v>82</v>
      </c>
    </row>
    <row r="83" spans="1:9" x14ac:dyDescent="0.55000000000000004">
      <c r="A83" s="1">
        <v>21</v>
      </c>
      <c r="B83" t="s">
        <v>294</v>
      </c>
      <c r="C83" t="s">
        <v>337</v>
      </c>
      <c r="D83" t="s">
        <v>69</v>
      </c>
      <c r="E83">
        <v>15</v>
      </c>
      <c r="F83">
        <v>3.86</v>
      </c>
      <c r="G83">
        <v>57.9</v>
      </c>
      <c r="H83">
        <v>11</v>
      </c>
      <c r="I83">
        <f>ROW()</f>
        <v>83</v>
      </c>
    </row>
    <row r="84" spans="1:9" x14ac:dyDescent="0.55000000000000004">
      <c r="A84" s="1">
        <v>21</v>
      </c>
      <c r="B84" t="s">
        <v>294</v>
      </c>
      <c r="C84" t="s">
        <v>336</v>
      </c>
      <c r="D84" t="s">
        <v>68</v>
      </c>
      <c r="E84">
        <v>5</v>
      </c>
      <c r="F84">
        <v>2.02</v>
      </c>
      <c r="G84">
        <v>10.1</v>
      </c>
      <c r="H84">
        <v>12</v>
      </c>
      <c r="I84">
        <f>ROW()</f>
        <v>84</v>
      </c>
    </row>
    <row r="85" spans="1:9" x14ac:dyDescent="0.55000000000000004">
      <c r="A85" s="1">
        <v>21</v>
      </c>
      <c r="B85" t="s">
        <v>294</v>
      </c>
      <c r="C85" t="s">
        <v>342</v>
      </c>
      <c r="D85" t="s">
        <v>72</v>
      </c>
      <c r="E85">
        <v>4</v>
      </c>
      <c r="F85">
        <v>3.1</v>
      </c>
      <c r="G85">
        <v>12.4</v>
      </c>
      <c r="H85">
        <v>13</v>
      </c>
      <c r="I85">
        <f>ROW()</f>
        <v>85</v>
      </c>
    </row>
    <row r="86" spans="1:9" x14ac:dyDescent="0.55000000000000004">
      <c r="A86" s="1">
        <v>22</v>
      </c>
      <c r="B86" t="s">
        <v>294</v>
      </c>
      <c r="C86" t="s">
        <v>341</v>
      </c>
      <c r="D86" t="s">
        <v>45</v>
      </c>
      <c r="E86">
        <v>50</v>
      </c>
      <c r="F86">
        <v>3.17</v>
      </c>
      <c r="G86">
        <v>158.5</v>
      </c>
      <c r="H86">
        <v>14</v>
      </c>
      <c r="I86">
        <f>ROW()</f>
        <v>86</v>
      </c>
    </row>
    <row r="87" spans="1:9" x14ac:dyDescent="0.55000000000000004">
      <c r="A87" s="1">
        <v>22</v>
      </c>
      <c r="B87" t="s">
        <v>294</v>
      </c>
      <c r="C87" t="s">
        <v>335</v>
      </c>
      <c r="D87" t="s">
        <v>40</v>
      </c>
      <c r="E87">
        <v>25</v>
      </c>
      <c r="F87">
        <v>3.22</v>
      </c>
      <c r="G87">
        <v>80.5</v>
      </c>
      <c r="H87">
        <v>15</v>
      </c>
      <c r="I87">
        <f>ROW()</f>
        <v>87</v>
      </c>
    </row>
    <row r="88" spans="1:9" x14ac:dyDescent="0.55000000000000004">
      <c r="A88" s="1">
        <v>22</v>
      </c>
      <c r="B88" t="s">
        <v>294</v>
      </c>
      <c r="C88" t="s">
        <v>334</v>
      </c>
      <c r="D88" t="s">
        <v>61</v>
      </c>
      <c r="E88">
        <v>10</v>
      </c>
      <c r="F88">
        <v>3.5</v>
      </c>
      <c r="G88">
        <v>35</v>
      </c>
      <c r="H88">
        <v>9</v>
      </c>
      <c r="I88">
        <f>ROW()</f>
        <v>88</v>
      </c>
    </row>
    <row r="89" spans="1:9" x14ac:dyDescent="0.55000000000000004">
      <c r="A89" s="1">
        <v>23</v>
      </c>
      <c r="B89" t="s">
        <v>294</v>
      </c>
      <c r="C89" t="s">
        <v>338</v>
      </c>
      <c r="D89" t="s">
        <v>64</v>
      </c>
      <c r="E89">
        <v>5</v>
      </c>
      <c r="F89">
        <v>3.59</v>
      </c>
      <c r="G89">
        <v>17.95</v>
      </c>
      <c r="H89">
        <v>10</v>
      </c>
      <c r="I89">
        <f>ROW()</f>
        <v>89</v>
      </c>
    </row>
    <row r="90" spans="1:9" x14ac:dyDescent="0.55000000000000004">
      <c r="A90" s="1">
        <v>23</v>
      </c>
      <c r="B90" t="s">
        <v>294</v>
      </c>
      <c r="C90" t="s">
        <v>342</v>
      </c>
      <c r="D90" t="s">
        <v>72</v>
      </c>
      <c r="E90">
        <v>10</v>
      </c>
      <c r="F90">
        <v>3.1</v>
      </c>
      <c r="G90">
        <v>31</v>
      </c>
      <c r="H90">
        <v>11</v>
      </c>
      <c r="I90">
        <f>ROW()</f>
        <v>90</v>
      </c>
    </row>
    <row r="91" spans="1:9" x14ac:dyDescent="0.55000000000000004">
      <c r="A91" s="1">
        <v>23</v>
      </c>
      <c r="B91" t="s">
        <v>157</v>
      </c>
      <c r="C91" t="s">
        <v>288</v>
      </c>
      <c r="D91" t="s">
        <v>56</v>
      </c>
      <c r="E91">
        <v>10</v>
      </c>
      <c r="F91">
        <v>1.66</v>
      </c>
      <c r="G91">
        <v>16.600000000000001</v>
      </c>
      <c r="H91">
        <v>9</v>
      </c>
      <c r="I91">
        <f>ROW()</f>
        <v>91</v>
      </c>
    </row>
    <row r="92" spans="1:9" x14ac:dyDescent="0.55000000000000004">
      <c r="A92" s="1">
        <v>24</v>
      </c>
      <c r="B92" t="s">
        <v>157</v>
      </c>
      <c r="C92" t="s">
        <v>286</v>
      </c>
      <c r="D92" t="s">
        <v>40</v>
      </c>
      <c r="E92">
        <v>1</v>
      </c>
      <c r="F92">
        <v>1.48</v>
      </c>
      <c r="G92">
        <v>1.48</v>
      </c>
      <c r="H92">
        <v>10</v>
      </c>
      <c r="I92">
        <f>ROW()</f>
        <v>92</v>
      </c>
    </row>
    <row r="93" spans="1:9" x14ac:dyDescent="0.55000000000000004">
      <c r="A93" s="1">
        <v>24</v>
      </c>
      <c r="B93" t="s">
        <v>157</v>
      </c>
      <c r="C93" t="s">
        <v>287</v>
      </c>
      <c r="D93" t="s">
        <v>43</v>
      </c>
      <c r="E93">
        <v>10</v>
      </c>
      <c r="F93">
        <v>1.93</v>
      </c>
      <c r="G93">
        <v>19.3</v>
      </c>
      <c r="H93">
        <v>11</v>
      </c>
      <c r="I93">
        <f>ROW()</f>
        <v>93</v>
      </c>
    </row>
    <row r="94" spans="1:9" x14ac:dyDescent="0.55000000000000004">
      <c r="A94" s="1">
        <v>24</v>
      </c>
      <c r="B94" t="s">
        <v>157</v>
      </c>
      <c r="C94" t="s">
        <v>289</v>
      </c>
      <c r="D94" t="s">
        <v>61</v>
      </c>
      <c r="E94">
        <v>10</v>
      </c>
      <c r="F94">
        <v>1.48</v>
      </c>
      <c r="G94">
        <v>14.8</v>
      </c>
      <c r="H94">
        <v>12</v>
      </c>
      <c r="I94">
        <f>ROW()</f>
        <v>94</v>
      </c>
    </row>
    <row r="95" spans="1:9" x14ac:dyDescent="0.55000000000000004">
      <c r="A95" s="1">
        <v>25</v>
      </c>
      <c r="B95" t="s">
        <v>294</v>
      </c>
      <c r="C95" t="s">
        <v>287</v>
      </c>
      <c r="D95" t="s">
        <v>43</v>
      </c>
      <c r="E95">
        <v>1</v>
      </c>
      <c r="F95">
        <v>2.85</v>
      </c>
      <c r="G95">
        <v>2.85</v>
      </c>
      <c r="H95">
        <v>9</v>
      </c>
      <c r="I95">
        <f>ROW()</f>
        <v>95</v>
      </c>
    </row>
    <row r="96" spans="1:9" x14ac:dyDescent="0.55000000000000004">
      <c r="A96" s="1">
        <v>25</v>
      </c>
      <c r="B96" t="s">
        <v>294</v>
      </c>
      <c r="C96" t="s">
        <v>289</v>
      </c>
      <c r="D96" t="s">
        <v>61</v>
      </c>
      <c r="E96">
        <v>1</v>
      </c>
      <c r="F96">
        <v>3.5</v>
      </c>
      <c r="G96">
        <v>3.5</v>
      </c>
      <c r="H96">
        <v>10</v>
      </c>
      <c r="I96">
        <f>ROW()</f>
        <v>96</v>
      </c>
    </row>
    <row r="97" spans="1:9" x14ac:dyDescent="0.55000000000000004">
      <c r="A97" s="1">
        <v>25</v>
      </c>
      <c r="B97" t="s">
        <v>294</v>
      </c>
      <c r="C97" t="s">
        <v>288</v>
      </c>
      <c r="D97" t="s">
        <v>56</v>
      </c>
      <c r="E97">
        <v>5</v>
      </c>
      <c r="F97">
        <v>3.94</v>
      </c>
      <c r="G97">
        <v>19.7</v>
      </c>
      <c r="H97">
        <v>11</v>
      </c>
      <c r="I97">
        <f>ROW()</f>
        <v>97</v>
      </c>
    </row>
    <row r="98" spans="1:9" x14ac:dyDescent="0.55000000000000004">
      <c r="A98" s="1">
        <v>26</v>
      </c>
      <c r="B98" t="s">
        <v>294</v>
      </c>
      <c r="C98" t="s">
        <v>291</v>
      </c>
      <c r="D98" t="s">
        <v>69</v>
      </c>
      <c r="E98">
        <v>1</v>
      </c>
      <c r="F98">
        <v>3.86</v>
      </c>
      <c r="G98">
        <v>3.86</v>
      </c>
      <c r="H98">
        <v>12</v>
      </c>
      <c r="I98">
        <f>ROW()</f>
        <v>98</v>
      </c>
    </row>
    <row r="99" spans="1:9" x14ac:dyDescent="0.55000000000000004">
      <c r="A99" s="1">
        <v>26</v>
      </c>
      <c r="B99" t="s">
        <v>157</v>
      </c>
      <c r="C99" t="s">
        <v>290</v>
      </c>
      <c r="D99" t="s">
        <v>68</v>
      </c>
      <c r="E99">
        <v>5</v>
      </c>
      <c r="F99">
        <v>1.7</v>
      </c>
      <c r="G99">
        <v>8.5</v>
      </c>
      <c r="H99">
        <v>13</v>
      </c>
      <c r="I99">
        <f>ROW()</f>
        <v>99</v>
      </c>
    </row>
    <row r="100" spans="1:9" x14ac:dyDescent="0.55000000000000004">
      <c r="A100" s="1">
        <v>26</v>
      </c>
      <c r="B100" t="s">
        <v>157</v>
      </c>
      <c r="C100" t="s">
        <v>291</v>
      </c>
      <c r="D100" t="s">
        <v>69</v>
      </c>
      <c r="E100">
        <v>5</v>
      </c>
      <c r="F100">
        <v>1.66</v>
      </c>
      <c r="G100">
        <v>8.3000000000000007</v>
      </c>
      <c r="H100">
        <v>14</v>
      </c>
      <c r="I100">
        <f>ROW()</f>
        <v>100</v>
      </c>
    </row>
    <row r="101" spans="1:9" x14ac:dyDescent="0.55000000000000004">
      <c r="A101" s="1">
        <v>27</v>
      </c>
      <c r="B101" t="s">
        <v>157</v>
      </c>
      <c r="C101" t="s">
        <v>289</v>
      </c>
      <c r="D101" t="s">
        <v>61</v>
      </c>
      <c r="E101">
        <v>20</v>
      </c>
      <c r="F101">
        <v>1.48</v>
      </c>
      <c r="G101">
        <v>29.6</v>
      </c>
      <c r="H101">
        <v>9</v>
      </c>
      <c r="I101">
        <f>ROW()</f>
        <v>101</v>
      </c>
    </row>
    <row r="102" spans="1:9" x14ac:dyDescent="0.55000000000000004">
      <c r="A102" s="1">
        <v>27</v>
      </c>
      <c r="B102" t="s">
        <v>157</v>
      </c>
      <c r="C102" t="s">
        <v>290</v>
      </c>
      <c r="D102" t="s">
        <v>68</v>
      </c>
      <c r="E102">
        <v>10</v>
      </c>
      <c r="F102">
        <v>1.7</v>
      </c>
      <c r="G102">
        <v>17</v>
      </c>
      <c r="H102">
        <v>10</v>
      </c>
      <c r="I102">
        <f>ROW()</f>
        <v>102</v>
      </c>
    </row>
    <row r="103" spans="1:9" x14ac:dyDescent="0.55000000000000004">
      <c r="A103" s="1">
        <v>27</v>
      </c>
      <c r="B103" t="s">
        <v>157</v>
      </c>
      <c r="C103" t="s">
        <v>293</v>
      </c>
      <c r="D103" t="s">
        <v>89</v>
      </c>
      <c r="E103">
        <v>10</v>
      </c>
      <c r="F103">
        <v>1.78</v>
      </c>
      <c r="G103">
        <v>17.8</v>
      </c>
      <c r="H103">
        <v>11</v>
      </c>
      <c r="I103">
        <f>ROW()</f>
        <v>103</v>
      </c>
    </row>
    <row r="104" spans="1:9" x14ac:dyDescent="0.55000000000000004">
      <c r="A104" s="1">
        <v>28</v>
      </c>
      <c r="B104" t="s">
        <v>157</v>
      </c>
      <c r="C104" t="s">
        <v>292</v>
      </c>
      <c r="D104" t="s">
        <v>77</v>
      </c>
      <c r="E104">
        <v>10</v>
      </c>
      <c r="F104">
        <v>1.17</v>
      </c>
      <c r="G104">
        <v>11.7</v>
      </c>
      <c r="H104">
        <v>12</v>
      </c>
      <c r="I104">
        <f>ROW()</f>
        <v>104</v>
      </c>
    </row>
    <row r="105" spans="1:9" x14ac:dyDescent="0.55000000000000004">
      <c r="A105" s="1">
        <v>28</v>
      </c>
      <c r="B105" t="s">
        <v>157</v>
      </c>
      <c r="C105" t="s">
        <v>291</v>
      </c>
      <c r="D105" t="s">
        <v>69</v>
      </c>
      <c r="E105">
        <v>10</v>
      </c>
      <c r="F105">
        <v>1.66</v>
      </c>
      <c r="G105">
        <v>16.600000000000001</v>
      </c>
      <c r="H105">
        <v>13</v>
      </c>
      <c r="I105">
        <f>ROW()</f>
        <v>105</v>
      </c>
    </row>
    <row r="106" spans="1:9" x14ac:dyDescent="0.55000000000000004">
      <c r="A106" s="1">
        <v>28</v>
      </c>
      <c r="B106" t="s">
        <v>294</v>
      </c>
      <c r="C106" t="s">
        <v>335</v>
      </c>
      <c r="D106" t="s">
        <v>40</v>
      </c>
      <c r="E106">
        <v>10</v>
      </c>
      <c r="F106">
        <v>3.22</v>
      </c>
      <c r="G106">
        <v>32.200000000000003</v>
      </c>
      <c r="H106">
        <v>9</v>
      </c>
      <c r="I106">
        <f>ROW()</f>
        <v>106</v>
      </c>
    </row>
    <row r="107" spans="1:9" x14ac:dyDescent="0.55000000000000004">
      <c r="A107" s="1">
        <v>29</v>
      </c>
      <c r="B107" t="s">
        <v>294</v>
      </c>
      <c r="C107" t="s">
        <v>335</v>
      </c>
      <c r="D107" t="s">
        <v>40</v>
      </c>
      <c r="E107">
        <v>15</v>
      </c>
      <c r="F107">
        <v>3.22</v>
      </c>
      <c r="G107">
        <v>48.3</v>
      </c>
      <c r="H107">
        <v>10</v>
      </c>
      <c r="I107">
        <f>ROW()</f>
        <v>107</v>
      </c>
    </row>
    <row r="108" spans="1:9" x14ac:dyDescent="0.55000000000000004">
      <c r="A108" s="1">
        <v>29</v>
      </c>
      <c r="B108" t="s">
        <v>294</v>
      </c>
      <c r="C108" t="s">
        <v>337</v>
      </c>
      <c r="D108" t="s">
        <v>69</v>
      </c>
      <c r="E108">
        <v>20</v>
      </c>
      <c r="F108">
        <v>3.86</v>
      </c>
      <c r="G108">
        <v>77.2</v>
      </c>
      <c r="H108">
        <v>11</v>
      </c>
      <c r="I108">
        <f>ROW()</f>
        <v>108</v>
      </c>
    </row>
    <row r="109" spans="1:9" x14ac:dyDescent="0.55000000000000004">
      <c r="A109" s="1">
        <v>29</v>
      </c>
      <c r="B109" t="s">
        <v>294</v>
      </c>
      <c r="C109" t="s">
        <v>335</v>
      </c>
      <c r="D109" t="s">
        <v>40</v>
      </c>
      <c r="E109">
        <v>25</v>
      </c>
      <c r="F109">
        <v>3.22</v>
      </c>
      <c r="G109">
        <v>80.5</v>
      </c>
      <c r="H109">
        <v>12</v>
      </c>
      <c r="I109">
        <f>ROW()</f>
        <v>109</v>
      </c>
    </row>
    <row r="110" spans="1:9" x14ac:dyDescent="0.55000000000000004">
      <c r="A110" s="1">
        <v>30</v>
      </c>
      <c r="B110" t="s">
        <v>294</v>
      </c>
      <c r="C110" t="s">
        <v>331</v>
      </c>
      <c r="D110" t="s">
        <v>56</v>
      </c>
      <c r="E110">
        <v>5</v>
      </c>
      <c r="F110">
        <v>3.94</v>
      </c>
      <c r="G110">
        <v>19.7</v>
      </c>
      <c r="H110">
        <v>9</v>
      </c>
      <c r="I110">
        <f>ROW()</f>
        <v>110</v>
      </c>
    </row>
    <row r="111" spans="1:9" x14ac:dyDescent="0.55000000000000004">
      <c r="A111" s="1">
        <v>30</v>
      </c>
      <c r="B111" t="s">
        <v>294</v>
      </c>
      <c r="C111" t="s">
        <v>334</v>
      </c>
      <c r="D111" t="s">
        <v>61</v>
      </c>
      <c r="E111">
        <v>10</v>
      </c>
      <c r="F111">
        <v>3.5</v>
      </c>
      <c r="G111">
        <v>35</v>
      </c>
      <c r="H111">
        <v>10</v>
      </c>
      <c r="I111">
        <f>ROW()</f>
        <v>111</v>
      </c>
    </row>
    <row r="112" spans="1:9" x14ac:dyDescent="0.55000000000000004">
      <c r="A112" s="1">
        <v>30</v>
      </c>
      <c r="B112" t="s">
        <v>294</v>
      </c>
      <c r="C112" t="s">
        <v>337</v>
      </c>
      <c r="D112" t="s">
        <v>69</v>
      </c>
      <c r="E112">
        <v>15</v>
      </c>
      <c r="F112">
        <v>3.86</v>
      </c>
      <c r="G112">
        <v>57.9</v>
      </c>
      <c r="H112">
        <v>11</v>
      </c>
      <c r="I112">
        <f>ROW()</f>
        <v>112</v>
      </c>
    </row>
    <row r="113" spans="1:9" x14ac:dyDescent="0.55000000000000004">
      <c r="A113" s="1">
        <v>31</v>
      </c>
      <c r="B113" t="s">
        <v>294</v>
      </c>
      <c r="C113" t="s">
        <v>336</v>
      </c>
      <c r="D113" t="s">
        <v>68</v>
      </c>
      <c r="E113">
        <v>5</v>
      </c>
      <c r="F113">
        <v>2.02</v>
      </c>
      <c r="G113">
        <v>10.1</v>
      </c>
      <c r="H113">
        <v>12</v>
      </c>
      <c r="I113">
        <f>ROW()</f>
        <v>113</v>
      </c>
    </row>
    <row r="114" spans="1:9" x14ac:dyDescent="0.55000000000000004">
      <c r="A114" s="1">
        <v>31</v>
      </c>
      <c r="B114" t="s">
        <v>294</v>
      </c>
      <c r="C114" t="s">
        <v>342</v>
      </c>
      <c r="D114" t="s">
        <v>72</v>
      </c>
      <c r="E114">
        <v>4</v>
      </c>
      <c r="F114">
        <v>3.1</v>
      </c>
      <c r="G114">
        <v>12.4</v>
      </c>
      <c r="H114">
        <v>13</v>
      </c>
      <c r="I114">
        <f>ROW()</f>
        <v>114</v>
      </c>
    </row>
    <row r="115" spans="1:9" x14ac:dyDescent="0.55000000000000004">
      <c r="A115" s="1">
        <v>31</v>
      </c>
      <c r="B115" t="s">
        <v>294</v>
      </c>
      <c r="C115" t="s">
        <v>341</v>
      </c>
      <c r="D115" t="s">
        <v>45</v>
      </c>
      <c r="E115">
        <v>50</v>
      </c>
      <c r="F115">
        <v>3.17</v>
      </c>
      <c r="G115">
        <v>158.5</v>
      </c>
      <c r="H115">
        <v>14</v>
      </c>
      <c r="I115">
        <f>ROW()</f>
        <v>115</v>
      </c>
    </row>
    <row r="116" spans="1:9" x14ac:dyDescent="0.55000000000000004">
      <c r="A116" s="1">
        <v>32</v>
      </c>
      <c r="B116" t="s">
        <v>294</v>
      </c>
      <c r="C116" t="s">
        <v>335</v>
      </c>
      <c r="D116" t="s">
        <v>40</v>
      </c>
      <c r="E116">
        <v>25</v>
      </c>
      <c r="F116">
        <v>3.22</v>
      </c>
      <c r="G116">
        <v>80.5</v>
      </c>
      <c r="H116">
        <v>15</v>
      </c>
      <c r="I116">
        <f>ROW()</f>
        <v>116</v>
      </c>
    </row>
    <row r="117" spans="1:9" x14ac:dyDescent="0.55000000000000004">
      <c r="A117" s="1">
        <v>32</v>
      </c>
      <c r="B117" t="s">
        <v>294</v>
      </c>
      <c r="C117" t="s">
        <v>334</v>
      </c>
      <c r="D117" t="s">
        <v>61</v>
      </c>
      <c r="E117">
        <v>10</v>
      </c>
      <c r="F117">
        <v>3.5</v>
      </c>
      <c r="G117">
        <v>35</v>
      </c>
      <c r="H117">
        <v>9</v>
      </c>
      <c r="I117">
        <f>ROW()</f>
        <v>117</v>
      </c>
    </row>
    <row r="118" spans="1:9" x14ac:dyDescent="0.55000000000000004">
      <c r="A118" s="1">
        <v>32</v>
      </c>
      <c r="B118" t="s">
        <v>294</v>
      </c>
      <c r="C118" t="s">
        <v>338</v>
      </c>
      <c r="D118" t="s">
        <v>64</v>
      </c>
      <c r="E118">
        <v>5</v>
      </c>
      <c r="F118">
        <v>3.59</v>
      </c>
      <c r="G118">
        <v>17.95</v>
      </c>
      <c r="H118">
        <v>10</v>
      </c>
      <c r="I118">
        <f>ROW()</f>
        <v>118</v>
      </c>
    </row>
    <row r="119" spans="1:9" x14ac:dyDescent="0.55000000000000004">
      <c r="A119" s="1">
        <v>33</v>
      </c>
      <c r="B119" t="s">
        <v>294</v>
      </c>
      <c r="C119" t="s">
        <v>342</v>
      </c>
      <c r="D119" t="s">
        <v>72</v>
      </c>
      <c r="E119">
        <v>10</v>
      </c>
      <c r="F119" s="30">
        <v>3.1</v>
      </c>
      <c r="G119" s="30">
        <v>31</v>
      </c>
      <c r="H119">
        <v>11</v>
      </c>
      <c r="I119">
        <f>ROW()</f>
        <v>119</v>
      </c>
    </row>
    <row r="120" spans="1:9" x14ac:dyDescent="0.55000000000000004">
      <c r="A120" s="1">
        <v>33</v>
      </c>
      <c r="B120" t="s">
        <v>157</v>
      </c>
      <c r="C120" t="s">
        <v>332</v>
      </c>
      <c r="D120" t="s">
        <v>44</v>
      </c>
      <c r="E120">
        <v>1</v>
      </c>
      <c r="F120" s="30">
        <v>1.82</v>
      </c>
      <c r="G120" s="30">
        <v>1.82</v>
      </c>
      <c r="H120">
        <v>9</v>
      </c>
      <c r="I120">
        <f>ROW()</f>
        <v>120</v>
      </c>
    </row>
    <row r="121" spans="1:9" x14ac:dyDescent="0.55000000000000004">
      <c r="A121" s="1">
        <v>33</v>
      </c>
      <c r="B121" t="s">
        <v>157</v>
      </c>
      <c r="C121" t="s">
        <v>333</v>
      </c>
      <c r="D121" t="s">
        <v>43</v>
      </c>
      <c r="E121">
        <v>1</v>
      </c>
      <c r="F121" s="30">
        <v>1.93</v>
      </c>
      <c r="G121" s="30">
        <v>1.93</v>
      </c>
      <c r="H121">
        <v>10</v>
      </c>
      <c r="I121">
        <f>ROW()</f>
        <v>121</v>
      </c>
    </row>
    <row r="122" spans="1:9" x14ac:dyDescent="0.55000000000000004">
      <c r="F122" s="30"/>
      <c r="G122" s="30"/>
    </row>
  </sheetData>
  <sortState xmlns:xlrd2="http://schemas.microsoft.com/office/spreadsheetml/2017/richdata2" ref="A4:I122">
    <sortCondition ref="A4"/>
  </sortState>
  <mergeCells count="2">
    <mergeCell ref="A1:I2"/>
    <mergeCell ref="P1:X1"/>
  </mergeCells>
  <conditionalFormatting sqref="A4:I999">
    <cfRule type="expression" dxfId="0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Admin</vt:lpstr>
      <vt:lpstr>Inventory Management</vt:lpstr>
      <vt:lpstr>Dashboard Data</vt:lpstr>
      <vt:lpstr>Customers</vt:lpstr>
      <vt:lpstr>Suppliers</vt:lpstr>
      <vt:lpstr>Products</vt:lpstr>
      <vt:lpstr>Orders</vt:lpstr>
      <vt:lpstr>Order Items</vt:lpstr>
      <vt:lpstr>Customers!Criteria</vt:lpstr>
      <vt:lpstr>'Order Items'!Criteria</vt:lpstr>
      <vt:lpstr>Products!Criteria</vt:lpstr>
      <vt:lpstr>Suppliers!Criteria</vt:lpstr>
      <vt:lpstr>DateRange</vt:lpstr>
      <vt:lpstr>Customers!Extract</vt:lpstr>
      <vt:lpstr>'Order Items'!Extract</vt:lpstr>
      <vt:lpstr>Products!Extract</vt:lpstr>
      <vt:lpstr>Suppliers!Extract</vt:lpstr>
      <vt:lpstr>Months</vt:lpstr>
      <vt:lpstr>'Inventory Management'!Print_Area</vt:lpstr>
      <vt:lpstr>ProdFolder</vt:lpstr>
      <vt:lpstr>PurchTax</vt:lpstr>
      <vt:lpstr>PurchTaxOpt</vt:lpstr>
      <vt:lpstr>SalesTax</vt:lpstr>
      <vt:lpstr>SalestaxOpt</vt:lpstr>
    </vt:vector>
  </TitlesOfParts>
  <Company>Dell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Shadreck Soko</dc:creator>
  <cp:lastModifiedBy>Shadreck soko</cp:lastModifiedBy>
  <cp:lastPrinted>2023-05-24T08:58:15Z</cp:lastPrinted>
  <dcterms:created xsi:type="dcterms:W3CDTF">2023-05-22T07:01:39Z</dcterms:created>
  <dcterms:modified xsi:type="dcterms:W3CDTF">2024-05-26T23:10:59Z</dcterms:modified>
</cp:coreProperties>
</file>