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Shafiqul\Shafiqul Islam ( 01-041-10)\"/>
    </mc:Choice>
  </mc:AlternateContent>
  <bookViews>
    <workbookView xWindow="0" yWindow="0" windowWidth="10710" windowHeight="4420"/>
  </bookViews>
  <sheets>
    <sheet name="ANSWER 1.  A, B, C, E" sheetId="1" r:id="rId1"/>
    <sheet name="ANSWER 1. D" sheetId="4" r:id="rId2"/>
    <sheet name="ANSWER 2" sheetId="5" r:id="rId3"/>
    <sheet name="ANSWER 3" sheetId="6" r:id="rId4"/>
    <sheet name="ANSWER 4" sheetId="7" r:id="rId5"/>
  </sheets>
  <definedNames>
    <definedName name="_xlnm._FilterDatabase" localSheetId="2" hidden="1">'ANSWER 2'!$B$6:$B$12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7" l="1"/>
  <c r="G19" i="7"/>
  <c r="G18" i="7"/>
  <c r="G17" i="7"/>
  <c r="G16" i="7"/>
  <c r="G15" i="7"/>
  <c r="G14" i="7"/>
  <c r="G13" i="7"/>
  <c r="G12" i="7"/>
  <c r="G11" i="7"/>
  <c r="G10" i="7"/>
  <c r="G9" i="7"/>
  <c r="N35" i="6" l="1"/>
  <c r="H35" i="6"/>
  <c r="G35" i="6"/>
  <c r="Q13" i="6"/>
  <c r="P13" i="6"/>
  <c r="H13" i="6"/>
  <c r="G13" i="6"/>
  <c r="D7" i="6"/>
  <c r="E7" i="6" s="1"/>
  <c r="F7" i="6" s="1"/>
  <c r="D6" i="6"/>
  <c r="E6" i="6" s="1"/>
  <c r="F6" i="6" s="1"/>
  <c r="D5" i="6"/>
  <c r="E5" i="6" s="1"/>
  <c r="F5" i="6" s="1"/>
  <c r="P4" i="1" l="1"/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E11" i="5" s="1"/>
  <c r="F11" i="5" s="1"/>
  <c r="G11" i="5" s="1"/>
  <c r="G13" i="1"/>
  <c r="G12" i="1"/>
  <c r="G11" i="1"/>
  <c r="G10" i="1"/>
  <c r="G9" i="1"/>
  <c r="G8" i="1"/>
  <c r="G7" i="1"/>
  <c r="G6" i="1"/>
  <c r="G5" i="1"/>
  <c r="E10" i="5" l="1"/>
  <c r="F10" i="5" s="1"/>
  <c r="G10" i="5" s="1"/>
  <c r="L8" i="1"/>
  <c r="E12" i="5"/>
  <c r="F12" i="5" s="1"/>
  <c r="G12" i="5" s="1"/>
  <c r="L9" i="1"/>
  <c r="E8" i="5"/>
  <c r="F8" i="5" s="1"/>
  <c r="G8" i="5" s="1"/>
  <c r="L4" i="1"/>
  <c r="I4" i="1"/>
  <c r="L5" i="1"/>
  <c r="E7" i="5"/>
  <c r="F7" i="5" s="1"/>
  <c r="G7" i="5" s="1"/>
  <c r="L6" i="1"/>
  <c r="E9" i="5"/>
  <c r="F9" i="5" s="1"/>
  <c r="G9" i="5" s="1"/>
  <c r="L7" i="1"/>
  <c r="E17" i="5" l="1"/>
  <c r="E19" i="5" s="1"/>
</calcChain>
</file>

<file path=xl/sharedStrings.xml><?xml version="1.0" encoding="utf-8"?>
<sst xmlns="http://schemas.openxmlformats.org/spreadsheetml/2006/main" count="412" uniqueCount="85">
  <si>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</si>
  <si>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</si>
  <si>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</si>
  <si>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</si>
  <si>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</si>
  <si>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</si>
  <si>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</si>
  <si>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</si>
  <si>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</si>
  <si>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</si>
  <si>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</si>
  <si>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</si>
  <si>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</si>
  <si>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</si>
  <si>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</si>
  <si>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</si>
  <si>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</si>
  <si>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</si>
  <si>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</si>
  <si>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</si>
  <si>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</si>
  <si>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</si>
  <si>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</si>
  <si>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</si>
  <si>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B. Total sales of 3 months</t>
  </si>
  <si>
    <t xml:space="preserve">C. Total sales every region </t>
  </si>
  <si>
    <t>Khulan</t>
  </si>
  <si>
    <t>Row Labels</t>
  </si>
  <si>
    <t>Grand Total</t>
  </si>
  <si>
    <t>Sum of Total Sales (BDT)</t>
  </si>
  <si>
    <t>E. Total number of smartphones sold by “Arif Hossain”</t>
  </si>
  <si>
    <t>Statistics of salaes representative</t>
  </si>
  <si>
    <t>January</t>
  </si>
  <si>
    <t>ID</t>
  </si>
  <si>
    <t>Name</t>
  </si>
  <si>
    <t>Salary</t>
  </si>
  <si>
    <t>Sales</t>
  </si>
  <si>
    <t xml:space="preserve">Bonus </t>
  </si>
  <si>
    <t>Total</t>
  </si>
  <si>
    <t xml:space="preserve"> </t>
  </si>
  <si>
    <t>Average</t>
  </si>
  <si>
    <t>Round</t>
  </si>
  <si>
    <t xml:space="preserve">Answer: A, B,C </t>
  </si>
  <si>
    <t>Answer D. Average salary of every sales representative</t>
  </si>
  <si>
    <t>Month</t>
  </si>
  <si>
    <t>Expenses</t>
  </si>
  <si>
    <t>Retail Profit</t>
  </si>
  <si>
    <t>Profit/Loss</t>
  </si>
  <si>
    <t>February</t>
  </si>
  <si>
    <t>March</t>
  </si>
  <si>
    <t>Answer: A</t>
  </si>
  <si>
    <t>Item</t>
  </si>
  <si>
    <t>Caterory</t>
  </si>
  <si>
    <t>Unite Price</t>
  </si>
  <si>
    <t>Destop</t>
  </si>
  <si>
    <t>Office rent</t>
  </si>
  <si>
    <t>Adertisment</t>
  </si>
  <si>
    <t>Warehouse rent</t>
  </si>
  <si>
    <t>Internet</t>
  </si>
  <si>
    <t>Staff salary</t>
  </si>
  <si>
    <t>Administration</t>
  </si>
  <si>
    <t>Computer bill</t>
  </si>
  <si>
    <t>Voucher</t>
  </si>
  <si>
    <t>Printing materials</t>
  </si>
  <si>
    <t>Additional cost</t>
  </si>
  <si>
    <t>Rent expenses</t>
  </si>
  <si>
    <t>Marketing expenses</t>
  </si>
  <si>
    <t>Office expenses</t>
  </si>
  <si>
    <t>Operation expenses</t>
  </si>
  <si>
    <t>Product Category</t>
  </si>
  <si>
    <t>Total Product Quantity</t>
  </si>
  <si>
    <t>Items under"Product" Category</t>
  </si>
  <si>
    <t>Lowest Product Quantity</t>
  </si>
  <si>
    <t>Answer: B</t>
  </si>
  <si>
    <t>Yearly Report</t>
  </si>
  <si>
    <t>Profit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</si>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</sst>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9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6" fillId="6" borderId="1" xfId="0" applyFont="1" applyFill="1" applyBorder="1"/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0" fillId="5" borderId="1" xfId="0" applyFill="1" applyBorder="1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8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1" fillId="8" borderId="1" xfId="0" applyFont="1" applyFill="1" applyBorder="1"/>
    <xf numFmtId="0" fontId="1" fillId="3" borderId="1" xfId="0" applyFont="1" applyFill="1" applyBorder="1"/>
    <xf numFmtId="0" fontId="1" fillId="11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8" borderId="0" xfId="0" applyFont="1" applyFill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rgb="FF1DE326"/>
        </patternFill>
      </fill>
    </dxf>
    <dxf>
      <fill>
        <patternFill>
          <bgColor rgb="FFFF0000"/>
        </patternFill>
      </fill>
    </dxf>
    <dxf>
      <fill>
        <patternFill>
          <bgColor rgb="FFFF5353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5353"/>
      <color rgb="FF1DE3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sales every region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011-421C-AC62-0AC0A17166E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11-421C-AC62-0AC0A17166E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011-421C-AC62-0AC0A17166EC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011-421C-AC62-0AC0A17166E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011-421C-AC62-0AC0A17166EC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011-421C-AC62-0AC0A17166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'ANSWER 1.  A, B, C, E'!$K$4:$K$9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Khulan</c:v>
                </c:pt>
                <c:pt idx="3">
                  <c:v>Rajshahi</c:v>
                </c:pt>
                <c:pt idx="4">
                  <c:v>Sylhet</c:v>
                </c:pt>
                <c:pt idx="5">
                  <c:v>Dhaka</c:v>
                </c:pt>
              </c:strCache>
            </c:strRef>
          </c:cat>
          <c:val>
            <c:numRef>
              <c:f>'ANSWER 1.  A, B, C, E'!$L$4:$L$9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4110000</c:v>
                </c:pt>
                <c:pt idx="3">
                  <c:v>4760000</c:v>
                </c:pt>
                <c:pt idx="4">
                  <c:v>4600000</c:v>
                </c:pt>
                <c:pt idx="5">
                  <c:v>5850000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B7-4EB0-B5C0-DC4216E11F7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[MD Shafiqul Islam 01-041-10 (1) - Copy.xlsx]ANSWER 1. D!PivotTable18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'ANSWER 1. 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'ANSWER 1. D'!$A$4:$A$8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'ANSWER 1. D'!$B$4:$B$8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6A-41C6-927E-B92816F73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1897600"/>
        <c:axId val="921895424"/>
        <c:axId val="0"/>
      </c:bar3DChart>
      <c:catAx>
        <c:axId val="9218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95424"/>
        <c:crosses val="autoZero"/>
        <c:auto val="1"/>
        <c:lblAlgn val="ctr"/>
        <c:lblOffset val="100"/>
        <c:noMultiLvlLbl val="0"/>
      </c:catAx>
      <c:valAx>
        <c:axId val="9218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1400" b="1" i="0" u="none" strike="noStrike" cap="none" normalizeH="0" baseline="0">
                <a:solidFill>
                  <a:sysClr val="windowText" lastClr="000000"/>
                </a:solidFill>
              </a:rPr>
              <a:t>Total salary</a:t>
            </a:r>
            <a:endParaRPr lang="en-US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8.5938242280285043E-2"/>
          <c:w val="0.85219685039370074"/>
          <c:h val="0.60492453288944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'ANSWER 2'!$C$7</c:f>
              <c:strCache>
                <c:ptCount val="1"/>
                <c:pt idx="0">
                  <c:v>Parvez Hasan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'ANSWER 2'!$D$6:$G$6</c15:sqref>
                  </c15:fullRef>
                </c:ext>
              </c:extLst>
              <c:f>'ANSWER 2'!$G$6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'ANSWER 2'!$D$7:$G$7</c15:sqref>
                  </c15:fullRef>
                </c:ext>
              </c:extLst>
              <c:f>'ANSWER 2'!$G$7</c:f>
              <c:numCache>
                <c:formatCode>General</c:formatCode>
                <c:ptCount val="1"/>
                <c:pt idx="0">
                  <c:v>501000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CF5-4688-B6BE-BC76F70F4917}"/>
            </c:ext>
          </c:extLst>
        </c:ser>
        <c:ser>
          <c:idx val="1"/>
          <c:order val="1"/>
          <c:tx>
            <c:strRef>
              <c:f>'ANSWER 2'!$C$8</c:f>
              <c:strCache>
                <c:ptCount val="1"/>
                <c:pt idx="0">
                  <c:v>Arif Hossain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'ANSWER 2'!$D$6:$G$6</c15:sqref>
                  </c15:fullRef>
                </c:ext>
              </c:extLst>
              <c:f>'ANSWER 2'!$G$6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'ANSWER 2'!$D$8:$G$8</c15:sqref>
                  </c15:fullRef>
                </c:ext>
              </c:extLst>
              <c:f>'ANSWER 2'!$G$8</c:f>
              <c:numCache>
                <c:formatCode>General</c:formatCode>
                <c:ptCount val="1"/>
                <c:pt idx="0">
                  <c:v>508000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CF5-4688-B6BE-BC76F70F4917}"/>
            </c:ext>
          </c:extLst>
        </c:ser>
        <c:ser>
          <c:idx val="2"/>
          <c:order val="2"/>
          <c:tx>
            <c:strRef>
              <c:f>'ANSWER 2'!$C$9</c:f>
              <c:strCache>
                <c:ptCount val="1"/>
                <c:pt idx="0">
                  <c:v>Nabila Sultana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'ANSWER 2'!$D$6:$G$6</c15:sqref>
                  </c15:fullRef>
                </c:ext>
              </c:extLst>
              <c:f>'ANSWER 2'!$G$6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'ANSWER 2'!$D$9:$G$9</c15:sqref>
                  </c15:fullRef>
                </c:ext>
              </c:extLst>
              <c:f>'ANSWER 2'!$G$9</c:f>
              <c:numCache>
                <c:formatCode>General</c:formatCode>
                <c:ptCount val="1"/>
                <c:pt idx="0">
                  <c:v>723000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CF5-4688-B6BE-BC76F70F4917}"/>
            </c:ext>
          </c:extLst>
        </c:ser>
        <c:ser>
          <c:idx val="3"/>
          <c:order val="3"/>
          <c:tx>
            <c:strRef>
              <c:f>'ANSWER 2'!$C$10</c:f>
              <c:strCache>
                <c:ptCount val="1"/>
                <c:pt idx="0">
                  <c:v>Eva Karim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'ANSWER 2'!$D$6:$G$6</c15:sqref>
                  </c15:fullRef>
                </c:ext>
              </c:extLst>
              <c:f>'ANSWER 2'!$G$6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'ANSWER 2'!$D$10:$G$10</c15:sqref>
                  </c15:fullRef>
                </c:ext>
              </c:extLst>
              <c:f>'ANSWER 2'!$G$10</c:f>
              <c:numCache>
                <c:formatCode>General</c:formatCode>
                <c:ptCount val="1"/>
                <c:pt idx="0">
                  <c:v>449000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CF5-4688-B6BE-BC76F70F4917}"/>
            </c:ext>
          </c:extLst>
        </c:ser>
        <c:ser>
          <c:idx val="4"/>
          <c:order val="4"/>
          <c:tx>
            <c:strRef>
              <c:f>'ANSWER 2'!$C$11</c:f>
              <c:strCache>
                <c:ptCount val="1"/>
                <c:pt idx="0">
                  <c:v>Oishi Das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'ANSWER 2'!$D$6:$G$6</c15:sqref>
                  </c15:fullRef>
                </c:ext>
              </c:extLst>
              <c:f>'ANSWER 2'!$G$6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'ANSWER 2'!$D$11:$G$11</c15:sqref>
                  </c15:fullRef>
                </c:ext>
              </c:extLst>
              <c:f>'ANSWER 2'!$G$11</c:f>
              <c:numCache>
                <c:formatCode>General</c:formatCode>
                <c:ptCount val="1"/>
                <c:pt idx="0">
                  <c:v>181200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CF5-4688-B6BE-BC76F70F4917}"/>
            </c:ext>
          </c:extLst>
        </c:ser>
        <c:ser>
          <c:idx val="5"/>
          <c:order val="5"/>
          <c:tx>
            <c:strRef>
              <c:f>'ANSWER 2'!$C$12</c:f>
              <c:strCache>
                <c:ptCount val="1"/>
                <c:pt idx="0">
                  <c:v>Farhan Islam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'ANSWER 2'!$D$6:$G$6</c15:sqref>
                  </c15:fullRef>
                </c:ext>
              </c:extLst>
              <c:f>'ANSWER 2'!$G$6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'ANSWER 2'!$D$12:$G$12</c15:sqref>
                  </c15:fullRef>
                </c:ext>
              </c:extLst>
              <c:f>'ANSWER 2'!$G$12</c:f>
              <c:numCache>
                <c:formatCode>General</c:formatCode>
                <c:ptCount val="1"/>
                <c:pt idx="0">
                  <c:v>562000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CF5-4688-B6BE-BC76F70F49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921895968"/>
        <c:axId val="921310512"/>
      </c:barChart>
      <c:catAx>
        <c:axId val="92189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310512"/>
        <c:crosses val="autoZero"/>
        <c:auto val="1"/>
        <c:lblAlgn val="ctr"/>
        <c:lblOffset val="100"/>
        <c:noMultiLvlLbl val="0"/>
      </c:catAx>
      <c:valAx>
        <c:axId val="9213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959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report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'ANSWER 4'!$E$8</c:f>
              <c:strCache>
                <c:ptCount val="1"/>
                <c:pt idx="0">
                  <c:v>Expenses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'ANSWER 4'!$D$9:$D$20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'ANSWER 4'!$E$9:$E$20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</c:ser>
        <c:ser>
          <c:idx val="1"/>
          <c:order val="1"/>
          <c:tx>
            <c:strRef>
              <c:f>'ANSWER 4'!$F$8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'ANSWER 4'!$D$9:$D$20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'ANSWER 4'!$F$9:$F$20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</c:ser>
        <c:ser>
          <c:idx val="2"/>
          <c:order val="2"/>
          <c:tx>
            <c:strRef>
              <c:f>'ANSWER 4'!$G$8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'ANSWER 4'!$D$9:$D$20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'ANSWER 4'!$G$9:$G$20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'ANSWER 4'!$E$8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'ANSWER 4'!$D$9:$D$20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'ANSWER 4'!$E$9:$E$20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'ANSWER 4'!$F$8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'ANSWER 4'!$D$9:$D$20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'ANSWER 4'!$F$9:$F$20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'ANSWER 4'!$G$8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'ANSWER 4'!$D$9:$D$20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'ANSWER 4'!$G$9:$G$20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240368"/>
        <c:axId val="1125248528"/>
      </c:lineChart>
      <c:catAx>
        <c:axId val="11252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48528"/>
        <c:crosses val="autoZero"/>
        <c:auto val="1"/>
        <c:lblAlgn val="ctr"/>
        <c:lblOffset val="100"/>
        <c:noMultiLvlLbl val="0"/>
      </c:catAx>
      <c:valAx>
        <c:axId val="11252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2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10</xdr:row>
      <xdr:rowOff>33337</xdr:rowOff>
    </xdr:from>
    <xdr:to>
      <xdr:col>14</xdr:col>
      <xdr:colOff>285750</xdr:colOff>
      <xdr:row>24</xdr:row>
      <xdr:rowOff>371475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4946BED-5E43-E9CD-F93C-C5A7FE528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</xdr:row>
      <xdr:rowOff>147637</xdr:rowOff>
    </xdr:from>
    <xdr:to>
      <xdr:col>10</xdr:col>
      <xdr:colOff>590550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69B042A-C888-B8D0-3C41-A4CED8C43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2</xdr:row>
      <xdr:rowOff>138112</xdr:rowOff>
    </xdr:from>
    <xdr:to>
      <xdr:col>15</xdr:col>
      <xdr:colOff>9525</xdr:colOff>
      <xdr:row>15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862D521-B897-6B2D-68FA-E03F4E0DC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180975</xdr:rowOff>
    </xdr:from>
    <xdr:to>
      <xdr:col>14</xdr:col>
      <xdr:colOff>485774</xdr:colOff>
      <xdr:row>16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155575</xdr:colOff>
      <xdr:row>19</xdr:row>
      <xdr:rowOff>53975</xdr:rowOff>
    </xdr:from>
    <xdr:to>
      <xdr:col>15</xdr:col>
      <xdr:colOff>460375</xdr:colOff>
      <xdr:row>34</xdr:row>
      <xdr:rowOff>34925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se" refreshedDate="45619.587503703704" createdVersion="8" refreshedVersion="8" minRefreshableVersion="3" recordCount="76">
  <cacheSource type="worksheet">
    <worksheetSource ref="A3:G79" sheet="ANSWER 1.  A, B, C, E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x v="0"/>
    <x v="0"/>
    <n v="5"/>
    <n v="70000"/>
    <n v="350000"/>
  </r>
  <r>
    <d v="2024-01-06T00:00:00"/>
    <s v="Chittagong"/>
    <x v="1"/>
    <x v="1"/>
    <n v="10"/>
    <n v="50000"/>
    <n v="500000"/>
  </r>
  <r>
    <d v="2024-01-07T00:00:00"/>
    <s v="Khulna"/>
    <x v="2"/>
    <x v="2"/>
    <n v="7"/>
    <n v="20000"/>
    <n v="140000"/>
  </r>
  <r>
    <d v="2024-01-08T00:00:00"/>
    <s v="Rajshahi"/>
    <x v="3"/>
    <x v="3"/>
    <n v="15"/>
    <n v="30000"/>
    <n v="450000"/>
  </r>
  <r>
    <d v="2024-01-09T00:00:00"/>
    <s v="Sylhet"/>
    <x v="4"/>
    <x v="0"/>
    <n v="3"/>
    <n v="70000"/>
    <n v="210000"/>
  </r>
  <r>
    <d v="2024-01-10T00:00:00"/>
    <s v="Dhaka"/>
    <x v="5"/>
    <x v="1"/>
    <n v="6"/>
    <n v="50000"/>
    <n v="300000"/>
  </r>
  <r>
    <d v="2024-01-11T00:00:00"/>
    <s v="Chittagong"/>
    <x v="2"/>
    <x v="2"/>
    <n v="4"/>
    <n v="20000"/>
    <n v="80000"/>
  </r>
  <r>
    <d v="2024-01-12T00:00:00"/>
    <s v="Khulna"/>
    <x v="3"/>
    <x v="3"/>
    <n v="10"/>
    <n v="30000"/>
    <n v="300000"/>
  </r>
  <r>
    <d v="2024-01-13T00:00:00"/>
    <s v="Barishal"/>
    <x v="0"/>
    <x v="0"/>
    <n v="8"/>
    <n v="70000"/>
    <n v="560000"/>
  </r>
  <r>
    <d v="2024-01-14T00:00:00"/>
    <s v="Sylhet"/>
    <x v="0"/>
    <x v="1"/>
    <n v="12"/>
    <n v="50000"/>
    <n v="600000"/>
  </r>
  <r>
    <d v="2024-01-15T00:00:00"/>
    <s v="Dhaka"/>
    <x v="1"/>
    <x v="2"/>
    <n v="9"/>
    <n v="20000"/>
    <n v="180000"/>
  </r>
  <r>
    <d v="2024-01-16T00:00:00"/>
    <s v="Chittagong"/>
    <x v="2"/>
    <x v="3"/>
    <n v="5"/>
    <n v="30000"/>
    <n v="150000"/>
  </r>
  <r>
    <d v="2024-01-17T00:00:00"/>
    <s v="Khulna"/>
    <x v="3"/>
    <x v="0"/>
    <n v="11"/>
    <n v="70000"/>
    <n v="770000"/>
  </r>
  <r>
    <d v="2024-01-18T00:00:00"/>
    <s v="Rajshahi"/>
    <x v="4"/>
    <x v="1"/>
    <n v="7"/>
    <n v="50000"/>
    <n v="350000"/>
  </r>
  <r>
    <d v="2024-01-19T00:00:00"/>
    <s v="Sylhet"/>
    <x v="5"/>
    <x v="2"/>
    <n v="6"/>
    <n v="20000"/>
    <n v="120000"/>
  </r>
  <r>
    <d v="2024-01-20T00:00:00"/>
    <s v="Dhaka"/>
    <x v="2"/>
    <x v="3"/>
    <n v="13"/>
    <n v="30000"/>
    <n v="390000"/>
  </r>
  <r>
    <d v="2024-01-21T00:00:00"/>
    <s v="Barishal"/>
    <x v="3"/>
    <x v="0"/>
    <n v="9"/>
    <n v="70000"/>
    <n v="630000"/>
  </r>
  <r>
    <d v="2024-01-22T00:00:00"/>
    <s v="Khulna"/>
    <x v="4"/>
    <x v="1"/>
    <n v="8"/>
    <n v="50000"/>
    <n v="400000"/>
  </r>
  <r>
    <d v="2024-01-23T00:00:00"/>
    <s v="Rajshahi"/>
    <x v="5"/>
    <x v="2"/>
    <n v="14"/>
    <n v="20000"/>
    <n v="280000"/>
  </r>
  <r>
    <d v="2024-01-24T00:00:00"/>
    <s v="Sylhet"/>
    <x v="2"/>
    <x v="3"/>
    <n v="7"/>
    <n v="30000"/>
    <n v="210000"/>
  </r>
  <r>
    <d v="2024-01-25T00:00:00"/>
    <s v="Dhaka"/>
    <x v="3"/>
    <x v="0"/>
    <n v="10"/>
    <n v="70000"/>
    <n v="700000"/>
  </r>
  <r>
    <d v="2024-01-26T00:00:00"/>
    <s v="Chittagong"/>
    <x v="0"/>
    <x v="1"/>
    <n v="5"/>
    <n v="50000"/>
    <n v="250000"/>
  </r>
  <r>
    <d v="2024-01-27T00:00:00"/>
    <s v="Barishal"/>
    <x v="1"/>
    <x v="2"/>
    <n v="8"/>
    <n v="20000"/>
    <n v="160000"/>
  </r>
  <r>
    <d v="2024-01-28T00:00:00"/>
    <s v="Rajshahi"/>
    <x v="2"/>
    <x v="3"/>
    <n v="6"/>
    <n v="30000"/>
    <n v="180000"/>
  </r>
  <r>
    <d v="2024-01-29T00:00:00"/>
    <s v="Sylhet"/>
    <x v="3"/>
    <x v="0"/>
    <n v="7"/>
    <n v="70000"/>
    <n v="490000"/>
  </r>
  <r>
    <d v="2024-02-01T00:00:00"/>
    <s v="Dhaka"/>
    <x v="4"/>
    <x v="0"/>
    <n v="8"/>
    <n v="70000"/>
    <n v="560000"/>
  </r>
  <r>
    <d v="2024-02-02T00:00:00"/>
    <s v="Chittagong"/>
    <x v="5"/>
    <x v="1"/>
    <n v="6"/>
    <n v="50000"/>
    <n v="300000"/>
  </r>
  <r>
    <d v="2024-02-03T00:00:00"/>
    <s v="Khulna"/>
    <x v="2"/>
    <x v="2"/>
    <n v="10"/>
    <n v="20000"/>
    <n v="200000"/>
  </r>
  <r>
    <d v="2024-02-04T00:00:00"/>
    <s v="Rajshahi"/>
    <x v="0"/>
    <x v="3"/>
    <n v="20"/>
    <n v="30000"/>
    <n v="600000"/>
  </r>
  <r>
    <d v="2024-02-05T00:00:00"/>
    <s v="Barishal"/>
    <x v="4"/>
    <x v="0"/>
    <n v="4"/>
    <n v="70000"/>
    <n v="280000"/>
  </r>
  <r>
    <d v="2024-02-06T00:00:00"/>
    <s v="Dhaka"/>
    <x v="5"/>
    <x v="1"/>
    <n v="9"/>
    <n v="50000"/>
    <n v="450000"/>
  </r>
  <r>
    <d v="2024-02-07T00:00:00"/>
    <s v="Chittagong"/>
    <x v="4"/>
    <x v="2"/>
    <n v="5"/>
    <n v="20000"/>
    <n v="100000"/>
  </r>
  <r>
    <d v="2024-02-08T00:00:00"/>
    <s v="Barishal"/>
    <x v="5"/>
    <x v="3"/>
    <n v="15"/>
    <n v="30000"/>
    <n v="450000"/>
  </r>
  <r>
    <d v="2024-02-09T00:00:00"/>
    <s v="Rajshahi"/>
    <x v="2"/>
    <x v="0"/>
    <n v="7"/>
    <n v="70000"/>
    <n v="490000"/>
  </r>
  <r>
    <d v="2024-02-10T00:00:00"/>
    <s v="Sylhet"/>
    <x v="3"/>
    <x v="1"/>
    <n v="11"/>
    <n v="50000"/>
    <n v="550000"/>
  </r>
  <r>
    <d v="2024-02-11T00:00:00"/>
    <s v="Dhaka"/>
    <x v="0"/>
    <x v="2"/>
    <n v="12"/>
    <n v="20000"/>
    <n v="240000"/>
  </r>
  <r>
    <d v="2024-02-12T00:00:00"/>
    <s v="Chittagong"/>
    <x v="0"/>
    <x v="3"/>
    <n v="10"/>
    <n v="30000"/>
    <n v="300000"/>
  </r>
  <r>
    <d v="2024-02-13T00:00:00"/>
    <s v="Khulna"/>
    <x v="1"/>
    <x v="0"/>
    <n v="9"/>
    <n v="70000"/>
    <n v="630000"/>
  </r>
  <r>
    <d v="2024-02-14T00:00:00"/>
    <s v="Rajshahi"/>
    <x v="2"/>
    <x v="1"/>
    <n v="8"/>
    <n v="50000"/>
    <n v="400000"/>
  </r>
  <r>
    <d v="2024-02-15T00:00:00"/>
    <s v="Sylhet"/>
    <x v="3"/>
    <x v="2"/>
    <n v="11"/>
    <n v="20000"/>
    <n v="220000"/>
  </r>
  <r>
    <d v="2024-02-16T00:00:00"/>
    <s v="Barishal"/>
    <x v="4"/>
    <x v="3"/>
    <n v="14"/>
    <n v="30000"/>
    <n v="420000"/>
  </r>
  <r>
    <d v="2024-02-17T00:00:00"/>
    <s v="Chittagong"/>
    <x v="5"/>
    <x v="0"/>
    <n v="10"/>
    <n v="70000"/>
    <n v="700000"/>
  </r>
  <r>
    <d v="2024-02-18T00:00:00"/>
    <s v="Khulna"/>
    <x v="2"/>
    <x v="1"/>
    <n v="9"/>
    <n v="50000"/>
    <n v="450000"/>
  </r>
  <r>
    <d v="2024-02-19T00:00:00"/>
    <s v="Rajshahi"/>
    <x v="3"/>
    <x v="2"/>
    <n v="13"/>
    <n v="20000"/>
    <n v="260000"/>
  </r>
  <r>
    <d v="2024-02-20T00:00:00"/>
    <s v="Sylhet"/>
    <x v="4"/>
    <x v="3"/>
    <n v="8"/>
    <n v="30000"/>
    <n v="240000"/>
  </r>
  <r>
    <d v="2024-02-21T00:00:00"/>
    <s v="Dhaka"/>
    <x v="5"/>
    <x v="0"/>
    <n v="12"/>
    <n v="70000"/>
    <n v="840000"/>
  </r>
  <r>
    <d v="2024-02-22T00:00:00"/>
    <s v="Chittagong"/>
    <x v="2"/>
    <x v="1"/>
    <n v="7"/>
    <n v="50000"/>
    <n v="350000"/>
  </r>
  <r>
    <d v="2024-02-23T00:00:00"/>
    <s v="Khulna"/>
    <x v="3"/>
    <x v="2"/>
    <n v="9"/>
    <n v="20000"/>
    <n v="180000"/>
  </r>
  <r>
    <d v="2024-02-24T00:00:00"/>
    <s v="Barishal"/>
    <x v="0"/>
    <x v="3"/>
    <n v="12"/>
    <n v="30000"/>
    <n v="360000"/>
  </r>
  <r>
    <d v="2024-02-25T00:00:00"/>
    <s v="Sylhet"/>
    <x v="1"/>
    <x v="0"/>
    <n v="5"/>
    <n v="70000"/>
    <n v="350000"/>
  </r>
  <r>
    <d v="2024-03-01T00:00:00"/>
    <s v="Dhaka"/>
    <x v="0"/>
    <x v="0"/>
    <n v="12"/>
    <n v="70000"/>
    <n v="840000"/>
  </r>
  <r>
    <d v="2024-03-02T00:00:00"/>
    <s v="Chittagong"/>
    <x v="0"/>
    <x v="1"/>
    <n v="8"/>
    <n v="50000"/>
    <n v="400000"/>
  </r>
  <r>
    <d v="2024-03-03T00:00:00"/>
    <s v="Khulna"/>
    <x v="4"/>
    <x v="2"/>
    <n v="7"/>
    <n v="20000"/>
    <n v="140000"/>
  </r>
  <r>
    <d v="2024-03-04T00:00:00"/>
    <s v="Rajshahi"/>
    <x v="5"/>
    <x v="3"/>
    <n v="9"/>
    <n v="30000"/>
    <n v="270000"/>
  </r>
  <r>
    <d v="2024-03-05T00:00:00"/>
    <s v="Sylhet"/>
    <x v="4"/>
    <x v="0"/>
    <n v="6"/>
    <n v="70000"/>
    <n v="420000"/>
  </r>
  <r>
    <d v="2024-03-06T00:00:00"/>
    <s v="Barishal"/>
    <x v="5"/>
    <x v="1"/>
    <n v="10"/>
    <n v="50000"/>
    <n v="500000"/>
  </r>
  <r>
    <d v="2024-03-07T00:00:00"/>
    <s v="Chittagong"/>
    <x v="2"/>
    <x v="2"/>
    <n v="8"/>
    <n v="20000"/>
    <n v="160000"/>
  </r>
  <r>
    <d v="2024-03-08T00:00:00"/>
    <s v="Barishal"/>
    <x v="3"/>
    <x v="3"/>
    <n v="13"/>
    <n v="30000"/>
    <n v="390000"/>
  </r>
  <r>
    <d v="2024-03-09T00:00:00"/>
    <s v="Rajshahi"/>
    <x v="0"/>
    <x v="0"/>
    <n v="9"/>
    <n v="70000"/>
    <n v="630000"/>
  </r>
  <r>
    <d v="2024-03-10T00:00:00"/>
    <s v="Sylhet"/>
    <x v="2"/>
    <x v="1"/>
    <n v="5"/>
    <n v="50000"/>
    <n v="250000"/>
  </r>
  <r>
    <d v="2024-03-11T00:00:00"/>
    <s v="Dhaka"/>
    <x v="1"/>
    <x v="2"/>
    <n v="11"/>
    <n v="20000"/>
    <n v="220000"/>
  </r>
  <r>
    <d v="2024-03-12T00:00:00"/>
    <s v="Chittagong"/>
    <x v="2"/>
    <x v="3"/>
    <n v="14"/>
    <n v="30000"/>
    <n v="420000"/>
  </r>
  <r>
    <d v="2024-03-13T00:00:00"/>
    <s v="Khulna"/>
    <x v="3"/>
    <x v="0"/>
    <n v="10"/>
    <n v="70000"/>
    <n v="700000"/>
  </r>
  <r>
    <d v="2024-03-14T00:00:00"/>
    <s v="Rajshahi"/>
    <x v="4"/>
    <x v="1"/>
    <n v="6"/>
    <n v="50000"/>
    <n v="300000"/>
  </r>
  <r>
    <d v="2024-03-15T00:00:00"/>
    <s v="Barishal"/>
    <x v="5"/>
    <x v="2"/>
    <n v="8"/>
    <n v="20000"/>
    <n v="160000"/>
  </r>
  <r>
    <d v="2024-03-16T00:00:00"/>
    <s v="Dhaka"/>
    <x v="2"/>
    <x v="3"/>
    <n v="12"/>
    <n v="30000"/>
    <n v="360000"/>
  </r>
  <r>
    <d v="2024-03-17T00:00:00"/>
    <s v="Chittagong"/>
    <x v="3"/>
    <x v="0"/>
    <n v="9"/>
    <n v="70000"/>
    <n v="630000"/>
  </r>
  <r>
    <d v="2024-03-18T00:00:00"/>
    <s v="Barishal"/>
    <x v="1"/>
    <x v="1"/>
    <n v="7"/>
    <n v="50000"/>
    <n v="350000"/>
  </r>
  <r>
    <d v="2024-03-19T00:00:00"/>
    <s v="Rajshahi"/>
    <x v="2"/>
    <x v="2"/>
    <n v="14"/>
    <n v="20000"/>
    <n v="280000"/>
  </r>
  <r>
    <d v="2024-03-20T00:00:00"/>
    <s v="Sylhet"/>
    <x v="3"/>
    <x v="3"/>
    <n v="8"/>
    <n v="30000"/>
    <n v="240000"/>
  </r>
  <r>
    <d v="2024-03-21T00:00:00"/>
    <s v="Dhaka"/>
    <x v="4"/>
    <x v="0"/>
    <n v="11"/>
    <n v="70000"/>
    <n v="770000"/>
  </r>
  <r>
    <d v="2024-03-22T00:00:00"/>
    <s v="Barishal"/>
    <x v="5"/>
    <x v="1"/>
    <n v="5"/>
    <n v="50000"/>
    <n v="250000"/>
  </r>
  <r>
    <d v="2024-03-23T00:00:00"/>
    <s v="Khulna"/>
    <x v="2"/>
    <x v="2"/>
    <n v="10"/>
    <n v="20000"/>
    <n v="200000"/>
  </r>
  <r>
    <d v="2024-03-24T00:00:00"/>
    <s v="Rajshahi"/>
    <x v="3"/>
    <x v="3"/>
    <n v="9"/>
    <n v="30000"/>
    <n v="270000"/>
  </r>
  <r>
    <d v="2024-03-25T00:00:00"/>
    <s v="Sylhet"/>
    <x v="5"/>
    <x v="0"/>
    <n v="10"/>
    <n v="70000"/>
    <n v="700000"/>
  </r>
  <r>
    <d v="2024-03-30T00:00:00"/>
    <s v="Barishal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8" firstHeaderRow="1" firstDataRow="1" firstDataCol="1"/>
  <pivotFields count="7">
    <pivotField numFmtId="14" showAll="0"/>
    <pivotField showAll="0"/>
    <pivotField showAll="0">
      <items count="7">
        <item x="0"/>
        <item x="4"/>
        <item x="5"/>
        <item x="3"/>
        <item x="1"/>
        <item x="2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2">
    <format dxfId="6">
      <pivotArea collapsedLevelsAreSubtotals="1" fieldPosition="0">
        <references count="1">
          <reference field="3" count="0"/>
        </references>
      </pivotArea>
    </format>
    <format dxfId="5">
      <pivotArea dataOnly="0" labelOnly="1" fieldPosition="0">
        <references count="1">
          <reference field="3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abSelected="1" topLeftCell="C1" zoomScale="85" zoomScaleNormal="85" workbookViewId="0">
      <selection activeCell="R8" sqref="R8"/>
    </sheetView>
  </sheetViews>
  <sheetFormatPr defaultRowHeight="14.5" x14ac:dyDescent="0.35"/>
  <cols>
    <col min="1" max="1" width="12.26953125" customWidth="1"/>
    <col min="2" max="2" width="10.26953125" customWidth="1"/>
    <col min="3" max="3" width="14.54296875" customWidth="1"/>
    <col min="4" max="4" width="12.7265625" customWidth="1"/>
    <col min="7" max="7" width="14.7265625" customWidth="1"/>
    <col min="9" max="9" width="21.54296875" customWidth="1"/>
    <col min="11" max="11" width="21.7265625" customWidth="1"/>
    <col min="16" max="16" width="21.26953125" customWidth="1"/>
  </cols>
  <sheetData>
    <row r="1" spans="1:16" x14ac:dyDescent="0.35">
      <c r="A1" s="26" t="s">
        <v>0</v>
      </c>
      <c r="B1" s="26"/>
      <c r="C1" s="26"/>
      <c r="D1" s="26"/>
      <c r="E1" s="26"/>
      <c r="F1" s="26"/>
      <c r="G1" s="26"/>
    </row>
    <row r="2" spans="1:16" x14ac:dyDescent="0.35">
      <c r="A2" s="26"/>
      <c r="B2" s="26"/>
      <c r="C2" s="26"/>
      <c r="D2" s="26"/>
      <c r="E2" s="26"/>
      <c r="F2" s="26"/>
      <c r="G2" s="26"/>
    </row>
    <row r="3" spans="1:16" ht="56.25" customHeight="1" x14ac:dyDescent="0.3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I3" s="40" t="s">
        <v>24</v>
      </c>
      <c r="K3" s="27" t="s">
        <v>25</v>
      </c>
      <c r="L3" s="27"/>
      <c r="P3" s="20" t="s">
        <v>30</v>
      </c>
    </row>
    <row r="4" spans="1:16" x14ac:dyDescent="0.3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4">
        <v>350000</v>
      </c>
      <c r="I4" s="11">
        <f>SUM(G4:G79)</f>
        <v>28670000</v>
      </c>
      <c r="K4" s="5" t="s">
        <v>8</v>
      </c>
      <c r="L4" s="5">
        <f>SUMIF(B4:B79,"Barishal",G4:G79)</f>
        <v>5010000</v>
      </c>
      <c r="P4" s="21">
        <f>SUMIFS(E4:E79,C4:C79,"Arif Hossain",D4:D79,"Smartphone")</f>
        <v>42</v>
      </c>
    </row>
    <row r="5" spans="1:16" ht="15.75" customHeight="1" x14ac:dyDescent="0.3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  <c r="K5" s="5" t="s">
        <v>11</v>
      </c>
      <c r="L5" s="5">
        <f>SUMIF(B4:B79,"Chittagong",G4:G79)</f>
        <v>4340000</v>
      </c>
    </row>
    <row r="6" spans="1:16" x14ac:dyDescent="0.3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  <c r="K6" s="5" t="s">
        <v>26</v>
      </c>
      <c r="L6" s="5">
        <f>SUMIF(B5:B80,"Khulna",G5:G80)</f>
        <v>4110000</v>
      </c>
    </row>
    <row r="7" spans="1:16" x14ac:dyDescent="0.3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  <c r="K7" s="5" t="s">
        <v>17</v>
      </c>
      <c r="L7" s="5">
        <f>SUMIF(B6:B81,"Rajshahi",G6:G81)</f>
        <v>4760000</v>
      </c>
    </row>
    <row r="8" spans="1:16" x14ac:dyDescent="0.3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  <c r="K8" s="5" t="s">
        <v>20</v>
      </c>
      <c r="L8" s="5">
        <f>SUMIF(B7:B82,"Sylhet",G7:G82)</f>
        <v>4600000</v>
      </c>
    </row>
    <row r="9" spans="1:16" x14ac:dyDescent="0.3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  <c r="K9" s="5" t="s">
        <v>22</v>
      </c>
      <c r="L9" s="5">
        <f>SUMIF(B8:B83,"Dhaka",G8:G83)</f>
        <v>5850000</v>
      </c>
    </row>
    <row r="10" spans="1:16" x14ac:dyDescent="0.3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16" x14ac:dyDescent="0.3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16" x14ac:dyDescent="0.3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16" x14ac:dyDescent="0.3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16" x14ac:dyDescent="0.3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16" x14ac:dyDescent="0.3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16" x14ac:dyDescent="0.3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3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3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3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3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3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3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3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3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x14ac:dyDescent="0.3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3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3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3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3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x14ac:dyDescent="0.3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3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3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3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3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x14ac:dyDescent="0.3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3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3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3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3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x14ac:dyDescent="0.3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3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3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3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3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x14ac:dyDescent="0.3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3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3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3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3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x14ac:dyDescent="0.3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3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3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3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3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x14ac:dyDescent="0.3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3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3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3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3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x14ac:dyDescent="0.3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3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3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3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3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x14ac:dyDescent="0.3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3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3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3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3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x14ac:dyDescent="0.3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3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3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3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3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3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3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3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3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3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</sheetData>
  <mergeCells count="2">
    <mergeCell ref="A1:G2"/>
    <mergeCell ref="K3:L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opLeftCell="A9" workbookViewId="0">
      <selection activeCell="B31" sqref="B31"/>
    </sheetView>
  </sheetViews>
  <sheetFormatPr defaultRowHeight="14.5" x14ac:dyDescent="0.35"/>
  <cols>
    <col min="1" max="1" width="13.1796875" bestFit="1" customWidth="1"/>
    <col min="2" max="2" width="22.7265625" bestFit="1" customWidth="1"/>
  </cols>
  <sheetData>
    <row r="3" spans="1:2" x14ac:dyDescent="0.35">
      <c r="A3" s="6" t="s">
        <v>27</v>
      </c>
      <c r="B3" t="s">
        <v>29</v>
      </c>
    </row>
    <row r="4" spans="1:2" x14ac:dyDescent="0.35">
      <c r="A4" s="19" t="s">
        <v>13</v>
      </c>
      <c r="B4" s="5">
        <v>6950000</v>
      </c>
    </row>
    <row r="5" spans="1:2" x14ac:dyDescent="0.35">
      <c r="A5" s="19" t="s">
        <v>10</v>
      </c>
      <c r="B5" s="5">
        <v>12250000</v>
      </c>
    </row>
    <row r="6" spans="1:2" x14ac:dyDescent="0.35">
      <c r="A6" s="19" t="s">
        <v>19</v>
      </c>
      <c r="B6" s="5">
        <v>6150000</v>
      </c>
    </row>
    <row r="7" spans="1:2" x14ac:dyDescent="0.35">
      <c r="A7" s="19" t="s">
        <v>16</v>
      </c>
      <c r="B7" s="5">
        <v>3320000</v>
      </c>
    </row>
    <row r="8" spans="1:2" x14ac:dyDescent="0.35">
      <c r="A8" s="7" t="s">
        <v>28</v>
      </c>
      <c r="B8">
        <v>28670000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topLeftCell="A36" workbookViewId="0">
      <selection activeCell="Q8" sqref="Q8"/>
    </sheetView>
  </sheetViews>
  <sheetFormatPr defaultRowHeight="14.5" x14ac:dyDescent="0.35"/>
  <cols>
    <col min="3" max="3" width="15.7265625" customWidth="1"/>
    <col min="4" max="4" width="10.54296875" customWidth="1"/>
    <col min="5" max="5" width="14.81640625" customWidth="1"/>
    <col min="6" max="6" width="12.26953125" customWidth="1"/>
    <col min="7" max="7" width="10.7265625" customWidth="1"/>
  </cols>
  <sheetData>
    <row r="2" spans="1:10" ht="26.25" customHeight="1" x14ac:dyDescent="0.35">
      <c r="C2" s="33" t="s">
        <v>42</v>
      </c>
      <c r="D2" s="33"/>
      <c r="E2" s="33"/>
      <c r="F2" s="33"/>
    </row>
    <row r="4" spans="1:10" ht="24" customHeight="1" x14ac:dyDescent="0.35">
      <c r="A4" s="5"/>
      <c r="B4" s="29" t="s">
        <v>31</v>
      </c>
      <c r="C4" s="30"/>
      <c r="D4" s="29"/>
      <c r="E4" s="29"/>
      <c r="F4" s="29"/>
      <c r="G4" s="29"/>
    </row>
    <row r="5" spans="1:10" x14ac:dyDescent="0.35">
      <c r="A5" s="5"/>
      <c r="B5" s="31" t="s">
        <v>32</v>
      </c>
      <c r="C5" s="32"/>
      <c r="D5" s="31"/>
      <c r="E5" s="31"/>
      <c r="F5" s="31"/>
      <c r="G5" s="31"/>
    </row>
    <row r="6" spans="1:10" ht="26.25" customHeight="1" x14ac:dyDescent="0.35">
      <c r="A6" s="5"/>
      <c r="B6" s="8" t="s">
        <v>33</v>
      </c>
      <c r="C6" s="16" t="s">
        <v>34</v>
      </c>
      <c r="D6" s="8" t="s">
        <v>35</v>
      </c>
      <c r="E6" s="8" t="s">
        <v>36</v>
      </c>
      <c r="F6" s="8" t="s">
        <v>37</v>
      </c>
      <c r="G6" s="8" t="s">
        <v>38</v>
      </c>
    </row>
    <row r="7" spans="1:10" x14ac:dyDescent="0.35">
      <c r="A7" s="5"/>
      <c r="B7" s="9">
        <v>1</v>
      </c>
      <c r="C7" s="17" t="s">
        <v>15</v>
      </c>
      <c r="D7" s="5">
        <v>30000</v>
      </c>
      <c r="E7" s="5">
        <f ca="1">SUMIF('ANSWER 1.  A, B, C, E'!C4:C79,"Parvez Hasan",'ANSWER 1.  A, B, C, E'!G4:G28)</f>
        <v>4710000</v>
      </c>
      <c r="F7" s="5">
        <f ca="1">IF(E7&gt;=2000000, E7*10%, IF(E7&gt;=1000000, E7*8%, E7*6%))</f>
        <v>471000</v>
      </c>
      <c r="G7" s="5">
        <f ca="1">SUM(D7,F7)</f>
        <v>501000</v>
      </c>
    </row>
    <row r="8" spans="1:10" x14ac:dyDescent="0.35">
      <c r="B8" s="18">
        <v>2</v>
      </c>
      <c r="C8" s="5" t="s">
        <v>9</v>
      </c>
      <c r="D8" s="5">
        <v>30000</v>
      </c>
      <c r="E8" s="5">
        <f ca="1">SUMIF('ANSWER 1.  A, B, C, E'!C5:C80,"Arif Hossain",'ANSWER 1.  A, B, C, E'!G5:G28)</f>
        <v>4780000</v>
      </c>
      <c r="F8" s="5">
        <f t="shared" ref="F8:F12" ca="1" si="0">IF(E8&gt;=2000000, E8*10%, IF(E8&gt;=1000000, E8*8%, E8*6%))</f>
        <v>478000</v>
      </c>
      <c r="G8" s="5">
        <f t="shared" ref="G8:G12" ca="1" si="1">SUM(D8,F8)</f>
        <v>508000</v>
      </c>
    </row>
    <row r="9" spans="1:10" x14ac:dyDescent="0.35">
      <c r="B9" s="9">
        <v>3</v>
      </c>
      <c r="C9" s="5" t="s">
        <v>18</v>
      </c>
      <c r="D9" s="5">
        <v>30000</v>
      </c>
      <c r="E9" s="22">
        <f ca="1">SUMIF('ANSWER 1.  A, B, C, E'!C6:C81,"Nabila Sultana",'ANSWER 1.  A, B, C, E'!G6:G28)</f>
        <v>6930000</v>
      </c>
      <c r="F9" s="5">
        <f t="shared" ca="1" si="0"/>
        <v>693000</v>
      </c>
      <c r="G9" s="5">
        <f t="shared" ca="1" si="1"/>
        <v>723000</v>
      </c>
    </row>
    <row r="10" spans="1:10" x14ac:dyDescent="0.35">
      <c r="B10" s="9">
        <v>4</v>
      </c>
      <c r="C10" s="5" t="s">
        <v>21</v>
      </c>
      <c r="D10" s="5">
        <v>30000</v>
      </c>
      <c r="E10" s="5">
        <f ca="1">SUMIF('ANSWER 1.  A, B, C, E'!C7:C82,"Eva Karim",'ANSWER 1.  A, B, C, E'!G7:G28)</f>
        <v>4190000</v>
      </c>
      <c r="F10" s="5">
        <f t="shared" ca="1" si="0"/>
        <v>419000</v>
      </c>
      <c r="G10" s="5">
        <f t="shared" ca="1" si="1"/>
        <v>449000</v>
      </c>
    </row>
    <row r="11" spans="1:10" x14ac:dyDescent="0.35">
      <c r="B11" s="9">
        <v>5</v>
      </c>
      <c r="C11" s="5" t="s">
        <v>12</v>
      </c>
      <c r="D11" s="5">
        <v>30000</v>
      </c>
      <c r="E11" s="5">
        <f ca="1">SUMIF('ANSWER 1.  A, B, C, E'!C8:C83,"Oishi Das",'ANSWER 1.  A, B, C, E'!G8:G28)</f>
        <v>1890000</v>
      </c>
      <c r="F11" s="5">
        <f t="shared" ca="1" si="0"/>
        <v>151200</v>
      </c>
      <c r="G11" s="5">
        <f t="shared" ca="1" si="1"/>
        <v>181200</v>
      </c>
    </row>
    <row r="12" spans="1:10" x14ac:dyDescent="0.35">
      <c r="B12" s="9">
        <v>6</v>
      </c>
      <c r="C12" s="5" t="s">
        <v>23</v>
      </c>
      <c r="D12" s="5">
        <v>30000</v>
      </c>
      <c r="E12" s="5">
        <f ca="1">SUMIF('ANSWER 1.  A, B, C, E'!C9:C84,"Farhan Islam",'ANSWER 1.  A, B, C, E'!G9:G28)</f>
        <v>5320000</v>
      </c>
      <c r="F12" s="5">
        <f t="shared" ca="1" si="0"/>
        <v>532000</v>
      </c>
      <c r="G12" s="5">
        <f t="shared" ca="1" si="1"/>
        <v>562000</v>
      </c>
    </row>
    <row r="14" spans="1:10" x14ac:dyDescent="0.35">
      <c r="J14" t="s">
        <v>39</v>
      </c>
    </row>
    <row r="15" spans="1:10" ht="21.75" customHeight="1" x14ac:dyDescent="0.35">
      <c r="C15" s="28" t="s">
        <v>43</v>
      </c>
      <c r="D15" s="28"/>
      <c r="E15" s="28"/>
      <c r="F15" s="28"/>
      <c r="G15" s="28"/>
    </row>
    <row r="17" spans="4:5" x14ac:dyDescent="0.35">
      <c r="D17" s="23" t="s">
        <v>40</v>
      </c>
      <c r="E17" s="15">
        <f ca="1">AVERAGE(G7:G12)</f>
        <v>487366.66666666669</v>
      </c>
    </row>
    <row r="19" spans="4:5" x14ac:dyDescent="0.35">
      <c r="D19" s="24" t="s">
        <v>41</v>
      </c>
      <c r="E19" s="15">
        <f ca="1">ROUND(E17,0)</f>
        <v>487367</v>
      </c>
    </row>
  </sheetData>
  <autoFilter ref="B6:B12"/>
  <sortState ref="B7:G12">
    <sortCondition ref="B7:B12"/>
  </sortState>
  <mergeCells count="4">
    <mergeCell ref="C15:G15"/>
    <mergeCell ref="B4:G4"/>
    <mergeCell ref="B5:G5"/>
    <mergeCell ref="C2:F2"/>
  </mergeCells>
  <conditionalFormatting sqref="D7:G12">
    <cfRule type="top10" dxfId="4" priority="1" rank="1"/>
  </conditionalFormatting>
  <conditionalFormatting sqref="G7:G12">
    <cfRule type="top10" dxfId="3" priority="2" rank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8"/>
  <sheetViews>
    <sheetView zoomScaleNormal="100" workbookViewId="0">
      <selection activeCell="F5" sqref="F5"/>
    </sheetView>
  </sheetViews>
  <sheetFormatPr defaultRowHeight="14.5" x14ac:dyDescent="0.35"/>
  <cols>
    <col min="2" max="2" width="18.1796875" customWidth="1"/>
    <col min="3" max="3" width="23.26953125" customWidth="1"/>
    <col min="4" max="4" width="15.453125" customWidth="1"/>
    <col min="5" max="5" width="17.81640625" customWidth="1"/>
    <col min="6" max="6" width="17.453125" customWidth="1"/>
    <col min="7" max="7" width="20.54296875" customWidth="1"/>
    <col min="8" max="8" width="27" customWidth="1"/>
    <col min="11" max="11" width="24.54296875" customWidth="1"/>
    <col min="12" max="12" width="35.453125" customWidth="1"/>
    <col min="13" max="13" width="24.26953125" customWidth="1"/>
    <col min="14" max="14" width="27.7265625" customWidth="1"/>
    <col min="15" max="15" width="16.1796875" customWidth="1"/>
    <col min="16" max="16" width="24.1796875" customWidth="1"/>
    <col min="17" max="17" width="32.54296875" customWidth="1"/>
    <col min="18" max="18" width="9.1796875" customWidth="1"/>
  </cols>
  <sheetData>
    <row r="2" spans="2:17" ht="23.5" x14ac:dyDescent="0.55000000000000004">
      <c r="B2" s="34" t="s">
        <v>50</v>
      </c>
      <c r="C2" s="34"/>
      <c r="D2" s="34"/>
      <c r="E2" s="34"/>
      <c r="F2" s="34"/>
    </row>
    <row r="4" spans="2:17" x14ac:dyDescent="0.35">
      <c r="B4" s="9" t="s">
        <v>44</v>
      </c>
      <c r="C4" s="9" t="s">
        <v>45</v>
      </c>
      <c r="D4" s="9" t="s">
        <v>36</v>
      </c>
      <c r="E4" s="9" t="s">
        <v>46</v>
      </c>
      <c r="F4" s="9" t="s">
        <v>47</v>
      </c>
    </row>
    <row r="5" spans="2:17" x14ac:dyDescent="0.35">
      <c r="B5" s="5" t="s">
        <v>32</v>
      </c>
      <c r="C5" s="5">
        <v>7854500</v>
      </c>
      <c r="D5" s="5">
        <f>SUM('ANSWER 1.  A, B, C, E'!G4:G28)</f>
        <v>8750000</v>
      </c>
      <c r="E5" s="5">
        <f>D5-C5</f>
        <v>895500</v>
      </c>
      <c r="F5" s="10" t="str">
        <f>IF(E5&gt;0, "Profit", "Loss")</f>
        <v>Profit</v>
      </c>
    </row>
    <row r="6" spans="2:17" x14ac:dyDescent="0.35">
      <c r="B6" s="5" t="s">
        <v>48</v>
      </c>
      <c r="C6" s="5">
        <v>9998300</v>
      </c>
      <c r="D6" s="5">
        <f>SUM('ANSWER 1.  A, B, C, E'!G29:G53)</f>
        <v>9920000</v>
      </c>
      <c r="E6" s="5">
        <f t="shared" ref="E6:E7" si="0">D6-C6</f>
        <v>-78300</v>
      </c>
      <c r="F6" s="10" t="str">
        <f t="shared" ref="F6:F7" si="1">IF(E6&gt;0, "Profit", "Loss")</f>
        <v>Loss</v>
      </c>
    </row>
    <row r="7" spans="2:17" x14ac:dyDescent="0.35">
      <c r="B7" s="5" t="s">
        <v>49</v>
      </c>
      <c r="C7" s="5">
        <v>8985700</v>
      </c>
      <c r="D7" s="5">
        <f>SUM('ANSWER 1.  A, B, C, E'!G54:G79)</f>
        <v>10000000</v>
      </c>
      <c r="E7" s="5">
        <f t="shared" si="0"/>
        <v>1014300</v>
      </c>
      <c r="F7" s="10" t="str">
        <f t="shared" si="1"/>
        <v>Profit</v>
      </c>
    </row>
    <row r="9" spans="2:17" ht="35.25" customHeight="1" x14ac:dyDescent="0.35">
      <c r="B9" s="37" t="s">
        <v>73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</row>
    <row r="11" spans="2:17" ht="29.25" customHeight="1" x14ac:dyDescent="0.35">
      <c r="B11" s="36" t="s">
        <v>32</v>
      </c>
      <c r="C11" s="36"/>
      <c r="D11" s="36"/>
      <c r="E11" s="36"/>
      <c r="F11" s="36"/>
      <c r="G11" s="36"/>
      <c r="H11" s="36"/>
      <c r="K11" s="36" t="s">
        <v>48</v>
      </c>
      <c r="L11" s="36"/>
      <c r="M11" s="36"/>
      <c r="N11" s="36"/>
      <c r="O11" s="36"/>
      <c r="P11" s="36"/>
      <c r="Q11" s="36"/>
    </row>
    <row r="12" spans="2:17" ht="15.5" x14ac:dyDescent="0.35">
      <c r="B12" s="14" t="s">
        <v>51</v>
      </c>
      <c r="C12" s="14" t="s">
        <v>52</v>
      </c>
      <c r="D12" s="14" t="s">
        <v>5</v>
      </c>
      <c r="E12" s="14" t="s">
        <v>53</v>
      </c>
      <c r="F12" s="14" t="s">
        <v>38</v>
      </c>
      <c r="G12" s="14" t="s">
        <v>69</v>
      </c>
      <c r="H12" s="14" t="s">
        <v>70</v>
      </c>
      <c r="K12" s="14" t="s">
        <v>51</v>
      </c>
      <c r="L12" s="14" t="s">
        <v>52</v>
      </c>
      <c r="M12" s="14" t="s">
        <v>5</v>
      </c>
      <c r="N12" s="14" t="s">
        <v>53</v>
      </c>
      <c r="O12" s="14" t="s">
        <v>38</v>
      </c>
      <c r="P12" s="14" t="s">
        <v>69</v>
      </c>
      <c r="Q12" s="14" t="s">
        <v>70</v>
      </c>
    </row>
    <row r="13" spans="2:17" x14ac:dyDescent="0.35">
      <c r="B13" s="5" t="s">
        <v>10</v>
      </c>
      <c r="C13" s="5" t="s">
        <v>4</v>
      </c>
      <c r="D13" s="5">
        <v>53</v>
      </c>
      <c r="E13" s="5">
        <v>60000</v>
      </c>
      <c r="F13" s="5">
        <v>3180000</v>
      </c>
      <c r="G13" s="35">
        <f>COUNTIF(C13:C26,C13)</f>
        <v>4</v>
      </c>
      <c r="H13" s="35">
        <f>SUMIF(C13:C26,C13,D13:D26)</f>
        <v>205</v>
      </c>
      <c r="K13" s="5" t="s">
        <v>10</v>
      </c>
      <c r="L13" s="5" t="s">
        <v>4</v>
      </c>
      <c r="M13" s="5">
        <v>55</v>
      </c>
      <c r="N13" s="5">
        <v>60000</v>
      </c>
      <c r="O13" s="5">
        <v>3300000</v>
      </c>
      <c r="P13" s="35">
        <f>COUNTIF(L13:L26,L13)</f>
        <v>4</v>
      </c>
      <c r="Q13" s="35">
        <f>SUMIF(L13:L26,L13,M13:M26)</f>
        <v>244</v>
      </c>
    </row>
    <row r="14" spans="2:17" x14ac:dyDescent="0.35">
      <c r="B14" s="5" t="s">
        <v>54</v>
      </c>
      <c r="C14" s="5" t="s">
        <v>4</v>
      </c>
      <c r="D14" s="5">
        <v>48</v>
      </c>
      <c r="E14" s="5">
        <v>45000</v>
      </c>
      <c r="F14" s="5">
        <v>2160000</v>
      </c>
      <c r="G14" s="35"/>
      <c r="H14" s="35"/>
      <c r="K14" s="5" t="s">
        <v>54</v>
      </c>
      <c r="L14" s="5" t="s">
        <v>4</v>
      </c>
      <c r="M14" s="5">
        <v>50</v>
      </c>
      <c r="N14" s="5">
        <v>45000</v>
      </c>
      <c r="O14" s="5">
        <v>2250000</v>
      </c>
      <c r="P14" s="35"/>
      <c r="Q14" s="35"/>
    </row>
    <row r="15" spans="2:17" x14ac:dyDescent="0.35">
      <c r="B15" s="5" t="s">
        <v>19</v>
      </c>
      <c r="C15" s="5" t="s">
        <v>4</v>
      </c>
      <c r="D15" s="5">
        <v>56</v>
      </c>
      <c r="E15" s="5">
        <v>26000</v>
      </c>
      <c r="F15" s="5">
        <v>1456000</v>
      </c>
      <c r="G15" s="35"/>
      <c r="H15" s="35"/>
      <c r="K15" s="5" t="s">
        <v>19</v>
      </c>
      <c r="L15" s="5" t="s">
        <v>4</v>
      </c>
      <c r="M15" s="5">
        <v>79</v>
      </c>
      <c r="N15" s="5">
        <v>26000</v>
      </c>
      <c r="O15" s="5">
        <v>2054000</v>
      </c>
      <c r="P15" s="35"/>
      <c r="Q15" s="35"/>
    </row>
    <row r="16" spans="2:17" x14ac:dyDescent="0.35">
      <c r="B16" s="5" t="s">
        <v>16</v>
      </c>
      <c r="C16" s="5" t="s">
        <v>4</v>
      </c>
      <c r="D16" s="5">
        <v>48</v>
      </c>
      <c r="E16" s="5">
        <v>17000</v>
      </c>
      <c r="F16" s="5">
        <v>816000</v>
      </c>
      <c r="G16" s="35"/>
      <c r="H16" s="35"/>
      <c r="K16" s="5" t="s">
        <v>16</v>
      </c>
      <c r="L16" s="5" t="s">
        <v>4</v>
      </c>
      <c r="M16" s="5">
        <v>60</v>
      </c>
      <c r="N16" s="5">
        <v>17000</v>
      </c>
      <c r="O16" s="5">
        <v>1020000</v>
      </c>
      <c r="P16" s="35"/>
      <c r="Q16" s="35"/>
    </row>
    <row r="17" spans="2:17" x14ac:dyDescent="0.35">
      <c r="B17" s="5" t="s">
        <v>55</v>
      </c>
      <c r="C17" s="5" t="s">
        <v>65</v>
      </c>
      <c r="D17" s="5"/>
      <c r="E17" s="5"/>
      <c r="F17" s="5">
        <v>12000</v>
      </c>
      <c r="G17" s="35"/>
      <c r="H17" s="35"/>
      <c r="K17" s="5" t="s">
        <v>55</v>
      </c>
      <c r="L17" s="5" t="s">
        <v>65</v>
      </c>
      <c r="M17" s="5"/>
      <c r="N17" s="5"/>
      <c r="O17" s="5">
        <v>12000</v>
      </c>
      <c r="P17" s="35"/>
      <c r="Q17" s="35"/>
    </row>
    <row r="18" spans="2:17" x14ac:dyDescent="0.35">
      <c r="B18" s="5" t="s">
        <v>56</v>
      </c>
      <c r="C18" s="5" t="s">
        <v>66</v>
      </c>
      <c r="D18" s="5"/>
      <c r="E18" s="5"/>
      <c r="F18" s="5">
        <v>5000</v>
      </c>
      <c r="G18" s="35"/>
      <c r="H18" s="35"/>
      <c r="K18" s="5" t="s">
        <v>56</v>
      </c>
      <c r="L18" s="5" t="s">
        <v>66</v>
      </c>
      <c r="M18" s="5"/>
      <c r="N18" s="5"/>
      <c r="O18" s="5">
        <v>8000</v>
      </c>
      <c r="P18" s="35"/>
      <c r="Q18" s="35"/>
    </row>
    <row r="19" spans="2:17" x14ac:dyDescent="0.35">
      <c r="B19" s="5" t="s">
        <v>57</v>
      </c>
      <c r="C19" s="5" t="s">
        <v>65</v>
      </c>
      <c r="D19" s="5"/>
      <c r="E19" s="5"/>
      <c r="F19" s="5">
        <v>8000</v>
      </c>
      <c r="G19" s="35"/>
      <c r="H19" s="35"/>
      <c r="K19" s="5" t="s">
        <v>57</v>
      </c>
      <c r="L19" s="5" t="s">
        <v>65</v>
      </c>
      <c r="M19" s="5"/>
      <c r="N19" s="5"/>
      <c r="O19" s="5">
        <v>8000</v>
      </c>
      <c r="P19" s="35"/>
      <c r="Q19" s="35"/>
    </row>
    <row r="20" spans="2:17" x14ac:dyDescent="0.35">
      <c r="B20" s="5" t="s">
        <v>58</v>
      </c>
      <c r="C20" s="5" t="s">
        <v>67</v>
      </c>
      <c r="D20" s="5"/>
      <c r="E20" s="5"/>
      <c r="F20" s="5">
        <v>1500</v>
      </c>
      <c r="G20" s="35"/>
      <c r="H20" s="35"/>
      <c r="K20" s="5" t="s">
        <v>58</v>
      </c>
      <c r="L20" s="5" t="s">
        <v>67</v>
      </c>
      <c r="M20" s="5"/>
      <c r="N20" s="5"/>
      <c r="O20" s="5">
        <v>1500</v>
      </c>
      <c r="P20" s="35"/>
      <c r="Q20" s="35"/>
    </row>
    <row r="21" spans="2:17" x14ac:dyDescent="0.35">
      <c r="B21" s="5" t="s">
        <v>59</v>
      </c>
      <c r="C21" s="5" t="s">
        <v>68</v>
      </c>
      <c r="D21" s="5">
        <v>5</v>
      </c>
      <c r="E21" s="5">
        <v>30000</v>
      </c>
      <c r="F21" s="5">
        <v>150000</v>
      </c>
      <c r="G21" s="35"/>
      <c r="H21" s="35"/>
      <c r="K21" s="5" t="s">
        <v>59</v>
      </c>
      <c r="L21" s="5" t="s">
        <v>68</v>
      </c>
      <c r="M21" s="5">
        <v>5</v>
      </c>
      <c r="N21" s="5">
        <v>30000</v>
      </c>
      <c r="O21" s="5">
        <v>150000</v>
      </c>
      <c r="P21" s="35"/>
      <c r="Q21" s="35"/>
    </row>
    <row r="22" spans="2:17" x14ac:dyDescent="0.35">
      <c r="B22" s="5" t="s">
        <v>60</v>
      </c>
      <c r="C22" s="5" t="s">
        <v>68</v>
      </c>
      <c r="D22" s="5"/>
      <c r="E22" s="5"/>
      <c r="F22" s="5">
        <v>20000</v>
      </c>
      <c r="G22" s="35"/>
      <c r="H22" s="35"/>
      <c r="K22" s="5" t="s">
        <v>60</v>
      </c>
      <c r="L22" s="5" t="s">
        <v>68</v>
      </c>
      <c r="M22" s="5"/>
      <c r="N22" s="5"/>
      <c r="O22" s="5">
        <v>20000</v>
      </c>
      <c r="P22" s="35"/>
      <c r="Q22" s="35"/>
    </row>
    <row r="23" spans="2:17" x14ac:dyDescent="0.35">
      <c r="B23" s="5" t="s">
        <v>61</v>
      </c>
      <c r="C23" s="5" t="s">
        <v>67</v>
      </c>
      <c r="D23" s="5"/>
      <c r="E23" s="5"/>
      <c r="F23" s="5">
        <v>2000</v>
      </c>
      <c r="G23" s="35"/>
      <c r="H23" s="35"/>
      <c r="K23" s="5" t="s">
        <v>61</v>
      </c>
      <c r="L23" s="5" t="s">
        <v>67</v>
      </c>
      <c r="M23" s="5"/>
      <c r="N23" s="5"/>
      <c r="O23" s="5">
        <v>3000</v>
      </c>
      <c r="P23" s="35"/>
      <c r="Q23" s="35"/>
    </row>
    <row r="24" spans="2:17" x14ac:dyDescent="0.35">
      <c r="B24" s="5" t="s">
        <v>62</v>
      </c>
      <c r="C24" s="5" t="s">
        <v>66</v>
      </c>
      <c r="D24" s="5"/>
      <c r="E24" s="5"/>
      <c r="F24" s="5">
        <v>3000</v>
      </c>
      <c r="G24" s="35"/>
      <c r="H24" s="35"/>
      <c r="K24" s="5" t="s">
        <v>62</v>
      </c>
      <c r="L24" s="5" t="s">
        <v>66</v>
      </c>
      <c r="M24" s="5"/>
      <c r="N24" s="5"/>
      <c r="O24" s="5">
        <v>1000</v>
      </c>
      <c r="P24" s="35"/>
      <c r="Q24" s="35"/>
    </row>
    <row r="25" spans="2:17" x14ac:dyDescent="0.35">
      <c r="B25" s="5" t="s">
        <v>63</v>
      </c>
      <c r="C25" s="5" t="s">
        <v>67</v>
      </c>
      <c r="D25" s="5"/>
      <c r="E25" s="5"/>
      <c r="F25" s="5">
        <v>1000</v>
      </c>
      <c r="G25" s="35"/>
      <c r="H25" s="35"/>
      <c r="K25" s="5" t="s">
        <v>63</v>
      </c>
      <c r="L25" s="5" t="s">
        <v>67</v>
      </c>
      <c r="M25" s="5"/>
      <c r="N25" s="5"/>
      <c r="O25" s="5">
        <v>800</v>
      </c>
      <c r="P25" s="35"/>
      <c r="Q25" s="35"/>
    </row>
    <row r="26" spans="2:17" x14ac:dyDescent="0.35">
      <c r="B26" s="5" t="s">
        <v>64</v>
      </c>
      <c r="C26" s="5"/>
      <c r="D26" s="5"/>
      <c r="E26" s="5"/>
      <c r="F26" s="5">
        <v>40000</v>
      </c>
      <c r="G26" s="35"/>
      <c r="H26" s="35"/>
      <c r="K26" s="5" t="s">
        <v>64</v>
      </c>
      <c r="L26" s="5"/>
      <c r="M26" s="5"/>
      <c r="N26" s="5"/>
      <c r="O26" s="5">
        <v>1170000</v>
      </c>
      <c r="P26" s="35"/>
      <c r="Q26" s="35"/>
    </row>
    <row r="32" spans="2:17" x14ac:dyDescent="0.35">
      <c r="I32" t="s">
        <v>39</v>
      </c>
    </row>
    <row r="33" spans="2:14" ht="32.25" customHeight="1" x14ac:dyDescent="0.35">
      <c r="B33" s="38" t="s">
        <v>49</v>
      </c>
      <c r="C33" s="38"/>
      <c r="D33" s="38"/>
      <c r="E33" s="38"/>
      <c r="F33" s="38"/>
      <c r="G33" s="38"/>
      <c r="H33" s="38"/>
    </row>
    <row r="34" spans="2:14" ht="15.5" x14ac:dyDescent="0.35">
      <c r="B34" s="14" t="s">
        <v>51</v>
      </c>
      <c r="C34" s="14" t="s">
        <v>52</v>
      </c>
      <c r="D34" s="14" t="s">
        <v>5</v>
      </c>
      <c r="E34" s="14" t="s">
        <v>53</v>
      </c>
      <c r="F34" s="14" t="s">
        <v>38</v>
      </c>
      <c r="G34" s="14" t="s">
        <v>69</v>
      </c>
      <c r="H34" s="14" t="s">
        <v>70</v>
      </c>
      <c r="K34" s="12" t="s">
        <v>44</v>
      </c>
      <c r="L34" s="13" t="s">
        <v>71</v>
      </c>
      <c r="M34" s="13" t="s">
        <v>70</v>
      </c>
      <c r="N34" s="13" t="s">
        <v>72</v>
      </c>
    </row>
    <row r="35" spans="2:14" x14ac:dyDescent="0.35">
      <c r="B35" s="5" t="s">
        <v>10</v>
      </c>
      <c r="C35" s="5" t="s">
        <v>4</v>
      </c>
      <c r="D35" s="5">
        <v>67</v>
      </c>
      <c r="E35" s="5">
        <v>60000</v>
      </c>
      <c r="F35" s="5">
        <v>4020000</v>
      </c>
      <c r="G35" s="35">
        <f>COUNTIF(C35:C48,C35)</f>
        <v>4</v>
      </c>
      <c r="H35" s="35">
        <f>SUMIF(C35:C48,C35,D35:D48)</f>
        <v>236</v>
      </c>
      <c r="K35" s="5" t="s">
        <v>32</v>
      </c>
      <c r="L35" s="5">
        <v>4</v>
      </c>
      <c r="M35" s="5">
        <v>205</v>
      </c>
      <c r="N35" s="35" t="str">
        <f>INDEX(K35:K37,MATCH(MIN(M35:M37),M35:M37))</f>
        <v>January</v>
      </c>
    </row>
    <row r="36" spans="2:14" x14ac:dyDescent="0.35">
      <c r="B36" s="5" t="s">
        <v>54</v>
      </c>
      <c r="C36" s="5" t="s">
        <v>4</v>
      </c>
      <c r="D36" s="5">
        <v>41</v>
      </c>
      <c r="E36" s="5">
        <v>45000</v>
      </c>
      <c r="F36" s="5">
        <v>1840000</v>
      </c>
      <c r="G36" s="35"/>
      <c r="H36" s="35"/>
      <c r="K36" s="5" t="s">
        <v>48</v>
      </c>
      <c r="L36" s="5">
        <v>4</v>
      </c>
      <c r="M36" s="5">
        <v>244</v>
      </c>
      <c r="N36" s="35"/>
    </row>
    <row r="37" spans="2:14" x14ac:dyDescent="0.35">
      <c r="B37" s="5" t="s">
        <v>19</v>
      </c>
      <c r="C37" s="5" t="s">
        <v>4</v>
      </c>
      <c r="D37" s="5">
        <v>70</v>
      </c>
      <c r="E37" s="5">
        <v>26000</v>
      </c>
      <c r="F37" s="5">
        <v>1820000</v>
      </c>
      <c r="G37" s="35"/>
      <c r="H37" s="35"/>
      <c r="K37" s="5" t="s">
        <v>49</v>
      </c>
      <c r="L37" s="5">
        <v>4</v>
      </c>
      <c r="M37" s="5">
        <v>236</v>
      </c>
      <c r="N37" s="35"/>
    </row>
    <row r="38" spans="2:14" x14ac:dyDescent="0.35">
      <c r="B38" s="5" t="s">
        <v>16</v>
      </c>
      <c r="C38" s="5" t="s">
        <v>4</v>
      </c>
      <c r="D38" s="5">
        <v>58</v>
      </c>
      <c r="E38" s="5">
        <v>17000</v>
      </c>
      <c r="F38" s="5">
        <v>986000</v>
      </c>
      <c r="G38" s="35"/>
      <c r="H38" s="35"/>
    </row>
    <row r="39" spans="2:14" x14ac:dyDescent="0.35">
      <c r="B39" s="5" t="s">
        <v>55</v>
      </c>
      <c r="C39" s="5" t="s">
        <v>65</v>
      </c>
      <c r="D39" s="5"/>
      <c r="E39" s="5"/>
      <c r="F39" s="5">
        <v>13000</v>
      </c>
      <c r="G39" s="35"/>
      <c r="H39" s="35"/>
    </row>
    <row r="40" spans="2:14" x14ac:dyDescent="0.35">
      <c r="B40" s="5" t="s">
        <v>56</v>
      </c>
      <c r="C40" s="5" t="s">
        <v>66</v>
      </c>
      <c r="D40" s="5"/>
      <c r="E40" s="5"/>
      <c r="F40" s="5">
        <v>2000</v>
      </c>
      <c r="G40" s="35"/>
      <c r="H40" s="35"/>
    </row>
    <row r="41" spans="2:14" x14ac:dyDescent="0.35">
      <c r="B41" s="5" t="s">
        <v>57</v>
      </c>
      <c r="C41" s="5" t="s">
        <v>65</v>
      </c>
      <c r="D41" s="5"/>
      <c r="E41" s="5"/>
      <c r="F41" s="5">
        <v>8000</v>
      </c>
      <c r="G41" s="35"/>
      <c r="H41" s="35"/>
    </row>
    <row r="42" spans="2:14" x14ac:dyDescent="0.35">
      <c r="B42" s="5" t="s">
        <v>58</v>
      </c>
      <c r="C42" s="5" t="s">
        <v>67</v>
      </c>
      <c r="D42" s="5"/>
      <c r="E42" s="5"/>
      <c r="F42" s="5">
        <v>1500</v>
      </c>
      <c r="G42" s="35"/>
      <c r="H42" s="35"/>
    </row>
    <row r="43" spans="2:14" x14ac:dyDescent="0.35">
      <c r="B43" s="5" t="s">
        <v>59</v>
      </c>
      <c r="C43" s="5" t="s">
        <v>68</v>
      </c>
      <c r="D43" s="5">
        <v>5</v>
      </c>
      <c r="E43" s="5">
        <v>30000</v>
      </c>
      <c r="F43" s="5">
        <v>150000</v>
      </c>
      <c r="G43" s="35"/>
      <c r="H43" s="35"/>
    </row>
    <row r="44" spans="2:14" x14ac:dyDescent="0.35">
      <c r="B44" s="5" t="s">
        <v>60</v>
      </c>
      <c r="C44" s="5" t="s">
        <v>68</v>
      </c>
      <c r="D44" s="5"/>
      <c r="E44" s="5"/>
      <c r="F44" s="5">
        <v>20000</v>
      </c>
      <c r="G44" s="35"/>
      <c r="H44" s="35"/>
      <c r="J44" t="s">
        <v>39</v>
      </c>
    </row>
    <row r="45" spans="2:14" x14ac:dyDescent="0.35">
      <c r="B45" s="5" t="s">
        <v>61</v>
      </c>
      <c r="C45" s="5" t="s">
        <v>67</v>
      </c>
      <c r="D45" s="5"/>
      <c r="E45" s="5"/>
      <c r="F45" s="5">
        <v>2000</v>
      </c>
      <c r="G45" s="35"/>
      <c r="H45" s="35"/>
    </row>
    <row r="46" spans="2:14" x14ac:dyDescent="0.35">
      <c r="B46" s="5" t="s">
        <v>62</v>
      </c>
      <c r="C46" s="5" t="s">
        <v>66</v>
      </c>
      <c r="D46" s="5"/>
      <c r="E46" s="5"/>
      <c r="F46" s="5">
        <v>7000</v>
      </c>
      <c r="G46" s="35"/>
      <c r="H46" s="35"/>
    </row>
    <row r="47" spans="2:14" x14ac:dyDescent="0.35">
      <c r="B47" s="5" t="s">
        <v>63</v>
      </c>
      <c r="C47" s="5" t="s">
        <v>67</v>
      </c>
      <c r="D47" s="5"/>
      <c r="E47" s="5"/>
      <c r="F47" s="5">
        <v>1200</v>
      </c>
      <c r="G47" s="35"/>
      <c r="H47" s="35"/>
    </row>
    <row r="48" spans="2:14" x14ac:dyDescent="0.35">
      <c r="B48" s="5" t="s">
        <v>64</v>
      </c>
      <c r="C48" s="5"/>
      <c r="D48" s="5"/>
      <c r="E48" s="5"/>
      <c r="F48" s="5">
        <v>110000</v>
      </c>
      <c r="G48" s="35"/>
      <c r="H48" s="35"/>
    </row>
  </sheetData>
  <mergeCells count="12">
    <mergeCell ref="B2:F2"/>
    <mergeCell ref="G13:G26"/>
    <mergeCell ref="H13:H26"/>
    <mergeCell ref="B11:H11"/>
    <mergeCell ref="N35:N37"/>
    <mergeCell ref="B9:Q9"/>
    <mergeCell ref="K11:Q11"/>
    <mergeCell ref="P13:P26"/>
    <mergeCell ref="Q13:Q26"/>
    <mergeCell ref="B33:H33"/>
    <mergeCell ref="G35:G48"/>
    <mergeCell ref="H35:H48"/>
  </mergeCells>
  <conditionalFormatting sqref="F5:F7">
    <cfRule type="containsText" dxfId="2" priority="1" operator="containsText" text="Loss">
      <formula>NOT(ISERROR(SEARCH("Loss",F5)))</formula>
    </cfRule>
    <cfRule type="containsText" dxfId="1" priority="2" operator="containsText" text="Loss">
      <formula>NOT(ISERROR(SEARCH("Loss",F5)))</formula>
    </cfRule>
    <cfRule type="containsText" dxfId="0" priority="3" operator="containsText" text="Profit">
      <formula>NOT(ISERROR(SEARCH("Profit",F5)))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20"/>
  <sheetViews>
    <sheetView zoomScale="85" zoomScaleNormal="85" workbookViewId="0">
      <selection activeCell="S14" sqref="S14"/>
    </sheetView>
  </sheetViews>
  <sheetFormatPr defaultRowHeight="14.5" x14ac:dyDescent="0.35"/>
  <cols>
    <col min="3" max="3" width="4.7265625" customWidth="1"/>
    <col min="4" max="4" width="18.36328125" customWidth="1"/>
    <col min="5" max="5" width="13.36328125" customWidth="1"/>
    <col min="6" max="6" width="14.7265625" customWidth="1"/>
    <col min="7" max="7" width="12.36328125" customWidth="1"/>
  </cols>
  <sheetData>
    <row r="7" spans="4:7" x14ac:dyDescent="0.35">
      <c r="D7" s="39" t="s">
        <v>74</v>
      </c>
      <c r="E7" s="39"/>
      <c r="F7" s="39"/>
      <c r="G7" s="39"/>
    </row>
    <row r="8" spans="4:7" x14ac:dyDescent="0.35">
      <c r="D8" s="25" t="s">
        <v>44</v>
      </c>
      <c r="E8" s="25" t="s">
        <v>45</v>
      </c>
      <c r="F8" s="25" t="s">
        <v>36</v>
      </c>
      <c r="G8" s="25" t="s">
        <v>75</v>
      </c>
    </row>
    <row r="9" spans="4:7" x14ac:dyDescent="0.35">
      <c r="D9" s="5" t="s">
        <v>32</v>
      </c>
      <c r="E9" s="5">
        <v>9288500</v>
      </c>
      <c r="F9" s="5">
        <v>8750000</v>
      </c>
      <c r="G9" s="5">
        <f>F9-E9</f>
        <v>-538500</v>
      </c>
    </row>
    <row r="10" spans="4:7" x14ac:dyDescent="0.35">
      <c r="D10" s="5" t="s">
        <v>48</v>
      </c>
      <c r="E10" s="5">
        <v>9744300</v>
      </c>
      <c r="F10" s="5">
        <v>9920000</v>
      </c>
      <c r="G10" s="5">
        <f t="shared" ref="G10:G20" si="0">F10-E10</f>
        <v>175700</v>
      </c>
    </row>
    <row r="11" spans="4:7" x14ac:dyDescent="0.35">
      <c r="D11" s="5" t="s">
        <v>49</v>
      </c>
      <c r="E11" s="5">
        <v>8904700</v>
      </c>
      <c r="F11" s="5">
        <v>10000000</v>
      </c>
      <c r="G11" s="5">
        <f t="shared" si="0"/>
        <v>1095300</v>
      </c>
    </row>
    <row r="12" spans="4:7" x14ac:dyDescent="0.35">
      <c r="D12" s="5" t="s">
        <v>76</v>
      </c>
      <c r="E12" s="5">
        <v>7345200</v>
      </c>
      <c r="F12" s="5">
        <v>7957400</v>
      </c>
      <c r="G12" s="5">
        <f t="shared" si="0"/>
        <v>612200</v>
      </c>
    </row>
    <row r="13" spans="4:7" x14ac:dyDescent="0.35">
      <c r="D13" s="5" t="s">
        <v>77</v>
      </c>
      <c r="E13" s="5">
        <v>8987000</v>
      </c>
      <c r="F13" s="5">
        <v>9876500</v>
      </c>
      <c r="G13" s="5">
        <f t="shared" si="0"/>
        <v>889500</v>
      </c>
    </row>
    <row r="14" spans="4:7" x14ac:dyDescent="0.35">
      <c r="D14" s="5" t="s">
        <v>78</v>
      </c>
      <c r="E14" s="5">
        <v>5215400</v>
      </c>
      <c r="F14" s="5">
        <v>5164500</v>
      </c>
      <c r="G14" s="5">
        <f t="shared" si="0"/>
        <v>-50900</v>
      </c>
    </row>
    <row r="15" spans="4:7" x14ac:dyDescent="0.35">
      <c r="D15" s="5" t="s">
        <v>79</v>
      </c>
      <c r="E15" s="5">
        <v>9976500</v>
      </c>
      <c r="F15" s="5">
        <v>11543600</v>
      </c>
      <c r="G15" s="5">
        <f t="shared" si="0"/>
        <v>1567100</v>
      </c>
    </row>
    <row r="16" spans="4:7" x14ac:dyDescent="0.35">
      <c r="D16" s="5" t="s">
        <v>80</v>
      </c>
      <c r="E16" s="5">
        <v>7976700</v>
      </c>
      <c r="F16" s="5">
        <v>8087900</v>
      </c>
      <c r="G16" s="5">
        <f t="shared" si="0"/>
        <v>111200</v>
      </c>
    </row>
    <row r="17" spans="4:7" x14ac:dyDescent="0.35">
      <c r="D17" s="5" t="s">
        <v>81</v>
      </c>
      <c r="E17" s="5">
        <v>9879000</v>
      </c>
      <c r="F17" s="5">
        <v>9969800</v>
      </c>
      <c r="G17" s="5">
        <f>F17-E17</f>
        <v>90800</v>
      </c>
    </row>
    <row r="18" spans="4:7" x14ac:dyDescent="0.35">
      <c r="D18" s="5" t="s">
        <v>82</v>
      </c>
      <c r="E18" s="5">
        <v>6234800</v>
      </c>
      <c r="F18" s="5">
        <v>7024000</v>
      </c>
      <c r="G18" s="5">
        <f t="shared" si="0"/>
        <v>789200</v>
      </c>
    </row>
    <row r="19" spans="4:7" x14ac:dyDescent="0.35">
      <c r="D19" s="5" t="s">
        <v>83</v>
      </c>
      <c r="E19" s="5">
        <v>4534800</v>
      </c>
      <c r="F19" s="5">
        <v>4809300</v>
      </c>
      <c r="G19" s="5">
        <f t="shared" si="0"/>
        <v>274500</v>
      </c>
    </row>
    <row r="20" spans="4:7" x14ac:dyDescent="0.35">
      <c r="D20" s="5" t="s">
        <v>84</v>
      </c>
      <c r="E20" s="5">
        <v>8348700</v>
      </c>
      <c r="F20" s="5">
        <v>8834800</v>
      </c>
      <c r="G20" s="5">
        <f t="shared" si="0"/>
        <v>486100</v>
      </c>
    </row>
  </sheetData>
  <mergeCells count="1">
    <mergeCell ref="D7:G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5 a h 8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5 a h 8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o f F k o i k e 4 D g A A A B E A A A A T A B w A R m 9 y b X V s Y X M v U 2 V j d G l v b j E u b S C i G A A o o B Q A A A A A A A A A A A A A A A A A A A A A A A A A A A A r T k 0 u y c z P U w i G 0 I b W A F B L A Q I t A B Q A A g A I A O W o f F m G V K h z p A A A A P Y A A A A S A A A A A A A A A A A A A A A A A A A A A A B D b 2 5 m a W c v U G F j a 2 F n Z S 5 4 b W x Q S w E C L Q A U A A I A C A D l q H x Z D 8 r p q 6 Q A A A D p A A A A E w A A A A A A A A A A A A A A A A D w A A A A W 0 N v b n R l b n R f V H l w Z X N d L n h t b F B L A Q I t A B Q A A g A I A O W o f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1 H 2 + 6 6 G s Q Y q z P / 5 f m t w d A A A A A A I A A A A A A B B m A A A A A Q A A I A A A A E v X q / Y C l 4 w t 4 1 8 + 9 t M n i 7 c I A l 0 L 1 K n + J 1 A i d 9 Z z G / a R A A A A A A 6 A A A A A A g A A I A A A A N z s L h a o W r 0 D E V K + 3 m 2 R s M N 4 i T j 6 c P h J A n b V d A M w Z H h I U A A A A O C I z V b u U z n u D j 8 a a T y P 5 1 y 0 L q B v R l E Z G M f 6 + s a v b Y 5 e K k Z + R c R j 1 H z i i K Y 6 0 o 8 s H F X L w 9 H 9 3 r l i 9 W L S F J o u + 4 P g u 2 n 1 I 6 e T e R K R + i m 0 p L s T Q A A A A H r + K 6 C 6 N Y a g 1 L p a i V l n T + T E 6 G 0 l o J p c t D Z G q G 5 y x 6 u 8 t 0 N A J 5 U P K Q y T d 7 J 0 i C i Q n A H F O 1 k b K / e L 7 S c Q z p Y s t G Q = < / D a t a M a s h u p > 
</file>

<file path=customXml/itemProps1.xml><?xml version="1.0" encoding="utf-8"?>
<ds:datastoreItem xmlns:ds="http://schemas.openxmlformats.org/officeDocument/2006/customXml" ds:itemID="{F326814D-E48F-4174-99B7-C83A142577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1.  A, B, C, E</vt:lpstr>
      <vt:lpstr>ANSWER 1. D</vt:lpstr>
      <vt:lpstr>ANSWER 2</vt:lpstr>
      <vt:lpstr>ANSWER 3</vt:lpstr>
      <vt:lpstr>ANSWER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Shafiqul Islam</cp:lastModifiedBy>
  <dcterms:created xsi:type="dcterms:W3CDTF">2024-05-29T21:50:26Z</dcterms:created>
  <dcterms:modified xsi:type="dcterms:W3CDTF">2024-12-07T07:45:17Z</dcterms:modified>
</cp:coreProperties>
</file>